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codeName="ThisWorkbook"/>
  <mc:AlternateContent xmlns:mc="http://schemas.openxmlformats.org/markup-compatibility/2006">
    <mc:Choice Requires="x15">
      <x15ac:absPath xmlns:x15ac="http://schemas.microsoft.com/office/spreadsheetml/2010/11/ac" url="\\internal.apra.gov.au\users$\Sydney\cxglas\Desktop\CAR0002634\"/>
    </mc:Choice>
  </mc:AlternateContent>
  <xr:revisionPtr revIDLastSave="0" documentId="8_{06D29C04-F117-4828-BDAE-4C10D5BE2E4E}" xr6:coauthVersionLast="36" xr6:coauthVersionMax="36" xr10:uidLastSave="{00000000-0000-0000-0000-000000000000}"/>
  <workbookProtection workbookAlgorithmName="SHA-256" workbookHashValue="HbBoqG37+A8aSTlRZWLeA3pOi4nlLzoCqSQ/ouGmhyg=" workbookSaltValue="FyHjmtd75vM3dNg0tib9Ng==" workbookSpinCount="100000" lockStructure="1"/>
  <bookViews>
    <workbookView xWindow="0" yWindow="0" windowWidth="20520" windowHeight="9555" xr2:uid="{00000000-000D-0000-FFFF-FFFF00000000}"/>
  </bookViews>
  <sheets>
    <sheet name="Single fund" sheetId="16" r:id="rId1"/>
    <sheet name="Data summary" sheetId="8" r:id="rId2"/>
    <sheet name="Glossary" sheetId="13" r:id="rId3"/>
    <sheet name="Other funds" sheetId="15" r:id="rId4"/>
    <sheet name="all data" sheetId="1" state="hidden" r:id="rId5"/>
  </sheets>
  <definedNames>
    <definedName name="_xlnm._FilterDatabase" localSheetId="4" hidden="1">'all data'!$A$1:$AN$143</definedName>
    <definedName name="_xlnm._FilterDatabase" localSheetId="1">'Data summary'!$A$3:$N$3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8" i="1" l="1"/>
  <c r="AL3" i="1" l="1"/>
  <c r="AM3" i="1"/>
  <c r="AN3" i="1"/>
  <c r="AL4" i="1"/>
  <c r="AM4" i="1"/>
  <c r="AN4" i="1"/>
  <c r="AL5" i="1"/>
  <c r="AM5" i="1"/>
  <c r="AN5" i="1"/>
  <c r="AL6" i="1"/>
  <c r="AM6" i="1"/>
  <c r="AN6" i="1"/>
  <c r="AL7" i="1"/>
  <c r="AM7" i="1"/>
  <c r="AN7" i="1"/>
  <c r="AM8" i="1"/>
  <c r="AN8" i="1"/>
  <c r="AL9" i="1"/>
  <c r="AM9" i="1"/>
  <c r="AN9" i="1"/>
  <c r="AL10" i="1"/>
  <c r="AM10" i="1"/>
  <c r="AN10" i="1"/>
  <c r="AL11" i="1"/>
  <c r="AM11" i="1"/>
  <c r="AN11" i="1"/>
  <c r="AL12" i="1"/>
  <c r="AM12" i="1"/>
  <c r="AN12" i="1"/>
  <c r="AL13" i="1"/>
  <c r="AM13" i="1"/>
  <c r="AN13" i="1"/>
  <c r="AL14" i="1"/>
  <c r="AM14" i="1"/>
  <c r="AN14" i="1"/>
  <c r="AL15" i="1"/>
  <c r="AM15" i="1"/>
  <c r="AN15" i="1"/>
  <c r="AL16" i="1"/>
  <c r="AM16" i="1"/>
  <c r="AN16" i="1"/>
  <c r="AL17" i="1"/>
  <c r="AM17" i="1"/>
  <c r="AN17" i="1"/>
  <c r="AL18" i="1"/>
  <c r="AM18" i="1"/>
  <c r="AN18" i="1"/>
  <c r="AL19" i="1"/>
  <c r="AM19" i="1"/>
  <c r="AN19" i="1"/>
  <c r="AL20" i="1"/>
  <c r="AM20" i="1"/>
  <c r="AN20" i="1"/>
  <c r="AL21" i="1"/>
  <c r="AM21" i="1"/>
  <c r="AN21" i="1"/>
  <c r="AL22" i="1"/>
  <c r="AM22" i="1"/>
  <c r="AN22" i="1"/>
  <c r="AL23" i="1"/>
  <c r="AM23" i="1"/>
  <c r="AN23" i="1"/>
  <c r="AL24" i="1"/>
  <c r="AM24" i="1"/>
  <c r="AN24" i="1"/>
  <c r="AL25" i="1"/>
  <c r="AM25" i="1"/>
  <c r="AN25" i="1"/>
  <c r="AL26" i="1"/>
  <c r="AM26" i="1"/>
  <c r="AN26" i="1"/>
  <c r="AL27" i="1"/>
  <c r="AM27" i="1"/>
  <c r="AN27" i="1"/>
  <c r="AL28" i="1"/>
  <c r="AM28" i="1"/>
  <c r="AN28" i="1"/>
  <c r="AL29" i="1"/>
  <c r="AM29" i="1"/>
  <c r="AN29" i="1"/>
  <c r="AL30" i="1"/>
  <c r="AM30" i="1"/>
  <c r="AN30" i="1"/>
  <c r="AL31" i="1"/>
  <c r="AM31" i="1"/>
  <c r="AN31" i="1"/>
  <c r="AL32" i="1"/>
  <c r="AM32" i="1"/>
  <c r="AN32" i="1"/>
  <c r="AL33" i="1"/>
  <c r="AM33" i="1"/>
  <c r="AN33" i="1"/>
  <c r="AL34" i="1"/>
  <c r="AM34" i="1"/>
  <c r="AN34" i="1"/>
  <c r="AL35" i="1"/>
  <c r="AM35" i="1"/>
  <c r="AN35" i="1"/>
  <c r="AL36" i="1"/>
  <c r="AM36" i="1"/>
  <c r="AN36" i="1"/>
  <c r="AL37" i="1"/>
  <c r="AM37" i="1"/>
  <c r="AN37" i="1"/>
  <c r="AL38" i="1"/>
  <c r="AM38" i="1"/>
  <c r="AN38" i="1"/>
  <c r="AL39" i="1"/>
  <c r="AM39" i="1"/>
  <c r="AN39" i="1"/>
  <c r="AL40" i="1"/>
  <c r="AM40" i="1"/>
  <c r="AN40" i="1"/>
  <c r="AL41" i="1"/>
  <c r="AM41" i="1"/>
  <c r="AN41" i="1"/>
  <c r="AL42" i="1"/>
  <c r="AM42" i="1"/>
  <c r="AN42" i="1"/>
  <c r="AL43" i="1"/>
  <c r="AM43" i="1"/>
  <c r="AN43" i="1"/>
  <c r="AL44" i="1"/>
  <c r="AM44" i="1"/>
  <c r="AN44" i="1"/>
  <c r="AL45" i="1"/>
  <c r="AM45" i="1"/>
  <c r="AN45" i="1"/>
  <c r="AL46" i="1"/>
  <c r="AM46" i="1"/>
  <c r="AN46" i="1"/>
  <c r="AL47" i="1"/>
  <c r="AM47" i="1"/>
  <c r="AN47" i="1"/>
  <c r="AL48" i="1"/>
  <c r="AM48" i="1"/>
  <c r="AN48" i="1"/>
  <c r="AL49" i="1"/>
  <c r="AM49" i="1"/>
  <c r="AN49" i="1"/>
  <c r="AL50" i="1"/>
  <c r="AM50" i="1"/>
  <c r="AN50" i="1"/>
  <c r="AL51" i="1"/>
  <c r="AM51" i="1"/>
  <c r="AN51" i="1"/>
  <c r="AL52" i="1"/>
  <c r="AM52" i="1"/>
  <c r="AN52" i="1"/>
  <c r="AL53" i="1"/>
  <c r="AM53" i="1"/>
  <c r="AN53" i="1"/>
  <c r="AL54" i="1"/>
  <c r="AM54" i="1"/>
  <c r="AN54" i="1"/>
  <c r="AL55" i="1"/>
  <c r="AM55" i="1"/>
  <c r="AN55" i="1"/>
  <c r="AL56" i="1"/>
  <c r="AM56" i="1"/>
  <c r="AN56" i="1"/>
  <c r="AL57" i="1"/>
  <c r="AM57" i="1"/>
  <c r="AN57" i="1"/>
  <c r="AL58" i="1"/>
  <c r="AM58" i="1"/>
  <c r="AN58" i="1"/>
  <c r="AL59" i="1"/>
  <c r="AM59" i="1"/>
  <c r="AN59" i="1"/>
  <c r="AL60" i="1"/>
  <c r="AM60" i="1"/>
  <c r="AN60" i="1"/>
  <c r="AL61" i="1"/>
  <c r="AM61" i="1"/>
  <c r="AN61" i="1"/>
  <c r="AL62" i="1"/>
  <c r="AM62" i="1"/>
  <c r="AN62" i="1"/>
  <c r="AL63" i="1"/>
  <c r="AM63" i="1"/>
  <c r="AN63" i="1"/>
  <c r="AL64" i="1"/>
  <c r="AM64" i="1"/>
  <c r="AN64" i="1"/>
  <c r="AL65" i="1"/>
  <c r="AM65" i="1"/>
  <c r="AN65" i="1"/>
  <c r="AL66" i="1"/>
  <c r="AM66" i="1"/>
  <c r="AN66" i="1"/>
  <c r="AL67" i="1"/>
  <c r="AM67" i="1"/>
  <c r="AN67" i="1"/>
  <c r="AL68" i="1"/>
  <c r="AM68" i="1"/>
  <c r="AN68" i="1"/>
  <c r="AL69" i="1"/>
  <c r="AM69" i="1"/>
  <c r="AN69" i="1"/>
  <c r="AL70" i="1"/>
  <c r="AM70" i="1"/>
  <c r="AN70" i="1"/>
  <c r="AL71" i="1"/>
  <c r="AM71" i="1"/>
  <c r="AN71" i="1"/>
  <c r="AL72" i="1"/>
  <c r="AM72" i="1"/>
  <c r="AN72" i="1"/>
  <c r="AL73" i="1"/>
  <c r="AM73" i="1"/>
  <c r="AN73" i="1"/>
  <c r="AL74" i="1"/>
  <c r="AM74" i="1"/>
  <c r="AN74" i="1"/>
  <c r="AL75" i="1"/>
  <c r="AM75" i="1"/>
  <c r="AN75" i="1"/>
  <c r="AL76" i="1"/>
  <c r="AM76" i="1"/>
  <c r="AN76" i="1"/>
  <c r="AL77" i="1"/>
  <c r="AM77" i="1"/>
  <c r="AN77" i="1"/>
  <c r="AL78" i="1"/>
  <c r="AM78" i="1"/>
  <c r="AN78" i="1"/>
  <c r="AL79" i="1"/>
  <c r="AM79" i="1"/>
  <c r="AN79" i="1"/>
  <c r="AL80" i="1"/>
  <c r="AM80" i="1"/>
  <c r="AN80" i="1"/>
  <c r="AL81" i="1"/>
  <c r="AM81" i="1"/>
  <c r="AN81" i="1"/>
  <c r="AL82" i="1"/>
  <c r="AM82" i="1"/>
  <c r="AN82" i="1"/>
  <c r="AL83" i="1"/>
  <c r="AM83" i="1"/>
  <c r="AN83" i="1"/>
  <c r="AL84" i="1"/>
  <c r="AM84" i="1"/>
  <c r="AN84" i="1"/>
  <c r="AL85" i="1"/>
  <c r="AM85" i="1"/>
  <c r="AN85" i="1"/>
  <c r="AL86" i="1"/>
  <c r="AM86" i="1"/>
  <c r="AN86" i="1"/>
  <c r="AL87" i="1"/>
  <c r="AM87" i="1"/>
  <c r="AN87" i="1"/>
  <c r="AL88" i="1"/>
  <c r="AM88" i="1"/>
  <c r="AN88" i="1"/>
  <c r="AL89" i="1"/>
  <c r="AM89" i="1"/>
  <c r="AN89" i="1"/>
  <c r="AL90" i="1"/>
  <c r="AM90" i="1"/>
  <c r="AN90" i="1"/>
  <c r="AL91" i="1"/>
  <c r="AM91" i="1"/>
  <c r="AN91" i="1"/>
  <c r="AL92" i="1"/>
  <c r="AM92" i="1"/>
  <c r="AN92" i="1"/>
  <c r="AL93" i="1"/>
  <c r="AM93" i="1"/>
  <c r="AN93" i="1"/>
  <c r="AL94" i="1"/>
  <c r="AM94" i="1"/>
  <c r="AN94" i="1"/>
  <c r="AL95" i="1"/>
  <c r="AM95" i="1"/>
  <c r="AN95" i="1"/>
  <c r="AL96" i="1"/>
  <c r="AM96" i="1"/>
  <c r="AN96" i="1"/>
  <c r="AL97" i="1"/>
  <c r="AM97" i="1"/>
  <c r="AN97" i="1"/>
  <c r="AL98" i="1"/>
  <c r="AM98" i="1"/>
  <c r="AN98" i="1"/>
  <c r="AL99" i="1"/>
  <c r="AM99" i="1"/>
  <c r="AN99" i="1"/>
  <c r="AL100" i="1"/>
  <c r="AM100" i="1"/>
  <c r="AN100" i="1"/>
  <c r="AL101" i="1"/>
  <c r="AM101" i="1"/>
  <c r="AN101" i="1"/>
  <c r="AL102" i="1"/>
  <c r="AM102" i="1"/>
  <c r="AN102" i="1"/>
  <c r="AL103" i="1"/>
  <c r="AM103" i="1"/>
  <c r="AN103" i="1"/>
  <c r="AL104" i="1"/>
  <c r="AM104" i="1"/>
  <c r="AN104" i="1"/>
  <c r="AL105" i="1"/>
  <c r="AM105" i="1"/>
  <c r="AN105" i="1"/>
  <c r="AL106" i="1"/>
  <c r="AM106" i="1"/>
  <c r="AN106" i="1"/>
  <c r="AL107" i="1"/>
  <c r="AM107" i="1"/>
  <c r="AN107" i="1"/>
  <c r="AL108" i="1"/>
  <c r="AM108" i="1"/>
  <c r="AN108" i="1"/>
  <c r="AL109" i="1"/>
  <c r="AM109" i="1"/>
  <c r="AN109" i="1"/>
  <c r="AL110" i="1"/>
  <c r="AM110" i="1"/>
  <c r="AN110" i="1"/>
  <c r="AL111" i="1"/>
  <c r="AM111" i="1"/>
  <c r="AN111" i="1"/>
  <c r="AL112" i="1"/>
  <c r="AM112" i="1"/>
  <c r="AN112" i="1"/>
  <c r="AL113" i="1"/>
  <c r="AM113" i="1"/>
  <c r="AN113" i="1"/>
  <c r="AL114" i="1"/>
  <c r="AM114" i="1"/>
  <c r="AN114" i="1"/>
  <c r="AL115" i="1"/>
  <c r="AM115" i="1"/>
  <c r="AN115" i="1"/>
  <c r="AL116" i="1"/>
  <c r="AM116" i="1"/>
  <c r="AN116" i="1"/>
  <c r="AL117" i="1"/>
  <c r="AM117" i="1"/>
  <c r="AN117" i="1"/>
  <c r="AL118" i="1"/>
  <c r="AM118" i="1"/>
  <c r="AN118" i="1"/>
  <c r="AL119" i="1"/>
  <c r="AM119" i="1"/>
  <c r="AN119" i="1"/>
  <c r="AL120" i="1"/>
  <c r="AM120" i="1"/>
  <c r="AN120" i="1"/>
  <c r="AL121" i="1"/>
  <c r="AM121" i="1"/>
  <c r="AN121" i="1"/>
  <c r="AL122" i="1"/>
  <c r="AM122" i="1"/>
  <c r="AN122" i="1"/>
  <c r="AL123" i="1"/>
  <c r="AM123" i="1"/>
  <c r="AN123" i="1"/>
  <c r="AL124" i="1"/>
  <c r="AM124" i="1"/>
  <c r="AN124" i="1"/>
  <c r="AL125" i="1"/>
  <c r="AM125" i="1"/>
  <c r="AN125" i="1"/>
  <c r="AL126" i="1"/>
  <c r="AM126" i="1"/>
  <c r="AN126" i="1"/>
  <c r="AL127" i="1"/>
  <c r="AM127" i="1"/>
  <c r="AN127" i="1"/>
  <c r="AL128" i="1"/>
  <c r="AM128" i="1"/>
  <c r="AN128" i="1"/>
  <c r="AL129" i="1"/>
  <c r="AM129" i="1"/>
  <c r="AN129" i="1"/>
  <c r="AL130" i="1"/>
  <c r="AM130" i="1"/>
  <c r="AN130" i="1"/>
  <c r="AL131" i="1"/>
  <c r="AM131" i="1"/>
  <c r="AN131" i="1"/>
  <c r="AL132" i="1"/>
  <c r="AM132" i="1"/>
  <c r="AN132" i="1"/>
  <c r="AL133" i="1"/>
  <c r="AM133" i="1"/>
  <c r="AN133" i="1"/>
  <c r="AL134" i="1"/>
  <c r="AM134" i="1"/>
  <c r="AN134" i="1"/>
  <c r="AL135" i="1"/>
  <c r="AM135" i="1"/>
  <c r="AN135" i="1"/>
  <c r="AL136" i="1"/>
  <c r="AM136" i="1"/>
  <c r="AN136" i="1"/>
  <c r="AL137" i="1"/>
  <c r="AM137" i="1"/>
  <c r="AN137" i="1"/>
  <c r="AL138" i="1"/>
  <c r="AM138" i="1"/>
  <c r="AN138" i="1"/>
  <c r="AL139" i="1"/>
  <c r="AM139" i="1"/>
  <c r="AN139" i="1"/>
  <c r="AL140" i="1"/>
  <c r="AM140" i="1"/>
  <c r="AN140" i="1"/>
  <c r="AL141" i="1"/>
  <c r="AM141" i="1"/>
  <c r="AN141" i="1"/>
  <c r="AM2" i="1"/>
  <c r="AN2" i="1"/>
  <c r="AL2" i="1"/>
  <c r="C66" i="16" l="1"/>
  <c r="C65" i="16"/>
  <c r="C64" i="16"/>
  <c r="D62" i="16"/>
  <c r="D61" i="16"/>
  <c r="D60" i="16"/>
  <c r="C62" i="16"/>
  <c r="C61" i="16"/>
  <c r="C60" i="16"/>
  <c r="D13" i="16" l="1"/>
  <c r="D14" i="16"/>
  <c r="C13" i="16"/>
  <c r="D12" i="16" l="1"/>
  <c r="D2" i="8" l="1"/>
  <c r="D9" i="16"/>
  <c r="C9" i="16"/>
  <c r="D17" i="16" l="1"/>
  <c r="C17" i="16"/>
  <c r="D16" i="16"/>
  <c r="C16" i="16"/>
  <c r="D15" i="16"/>
  <c r="C15" i="16"/>
  <c r="C14" i="16"/>
  <c r="C12" i="16" s="1"/>
  <c r="D11" i="16"/>
  <c r="C11" i="16"/>
</calcChain>
</file>

<file path=xl/sharedStrings.xml><?xml version="1.0" encoding="utf-8"?>
<sst xmlns="http://schemas.openxmlformats.org/spreadsheetml/2006/main" count="842" uniqueCount="377">
  <si>
    <t>Current Week</t>
  </si>
  <si>
    <t>Cumulative</t>
  </si>
  <si>
    <t>Advance Retirement Suite</t>
  </si>
  <si>
    <t>BT Funds Management Limited</t>
  </si>
  <si>
    <t>Alcoa of Australia Retirement Plan</t>
  </si>
  <si>
    <t>Alcoa of Australia Retirement Plan Pty Ltd</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</si>
  <si>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</si>
  <si>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</si>
  <si>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</si>
  <si>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</si>
  <si>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</si>
  <si>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</si>
  <si>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</si>
  <si>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</si>
  <si>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</si>
  <si>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Aracon Superannuation Fund</t>
  </si>
  <si>
    <t>Aracon Superannuation Pty Ltd</t>
  </si>
  <si>
    <t>ASGARD Independence Plan Division Two</t>
  </si>
  <si>
    <t>Australia Post Superannuation Scheme</t>
  </si>
  <si>
    <t>PostSuper Pty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</si>
  <si>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</si>
  <si>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</si>
  <si>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</si>
  <si>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</si>
  <si>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</si>
  <si>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</si>
  <si>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</si>
  <si>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</si>
  <si>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</si>
  <si>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</si>
  <si>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</si>
  <si>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</si>
  <si>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Australia's Unclaimed Super Fund</t>
  </si>
  <si>
    <t>Industry Funds Investments Ltd</t>
  </si>
  <si>
    <t>Avanteos Superannuation Trust</t>
  </si>
  <si>
    <t>Avanteos Investments Limited</t>
  </si>
  <si>
    <t>AvSuper Fund</t>
  </si>
  <si>
    <t>AvSuper Pty Ltd</t>
  </si>
  <si>
    <t>AvWrap Retirement Service</t>
  </si>
  <si>
    <t>I.O.O.F. Investment Management Limited</t>
  </si>
  <si>
    <t>Boc Gases Superannuation Fund</t>
  </si>
  <si>
    <t>BOC Superannuation Pty Ltd</t>
  </si>
  <si>
    <t>Building Unions Superannuation Scheme (Queensland)</t>
  </si>
  <si>
    <t>BUSS (Queensland) Pty Ltd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</si>
  <si>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</si>
  <si>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</si>
  <si>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</si>
  <si>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</si>
  <si>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</si>
  <si>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</si>
  <si>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</si>
  <si>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</si>
  <si>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</si>
  <si>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</si>
  <si>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</si>
  <si>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</si>
  <si>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Colonial First State FirstChoice Superannuation Trust</t>
  </si>
  <si>
    <t>Colonial First State Investments Limited</t>
  </si>
  <si>
    <t>Colonial First State Rollover &amp; Superannuation Fund</t>
  </si>
  <si>
    <t>Colonial Super Retirement Fund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</si>
  <si>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</si>
  <si>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</si>
  <si>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</si>
  <si>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</si>
  <si>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</si>
  <si>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</si>
  <si>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United Super Pty Ltd</t>
  </si>
  <si>
    <t>Crescent Wealth Superannuation Fund</t>
  </si>
  <si>
    <t>CSS Fund</t>
  </si>
  <si>
    <t>CUBS Superannuation Fund</t>
  </si>
  <si>
    <t>Definitive Superannuation Plan</t>
  </si>
  <si>
    <t>Macquarie Investment Management Ltd</t>
  </si>
  <si>
    <t>Deseret Benefit Plan for Australia</t>
  </si>
  <si>
    <t>The Trustees for Licence L0002219</t>
  </si>
  <si>
    <t>DIY Master Plan</t>
  </si>
  <si>
    <t>DPM Retirement Service</t>
  </si>
  <si>
    <t>Nulis Nominees (Australia) Limited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</si>
  <si>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</si>
  <si>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</si>
  <si>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</si>
  <si>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</si>
  <si>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</si>
  <si>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</si>
  <si>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equipsuper</t>
  </si>
  <si>
    <t>Togethr Trustees Pty Ltd</t>
  </si>
  <si>
    <t>Factory Mutual Insurance Company Superannuation Fund</t>
  </si>
  <si>
    <t>Fiducian Superannuation Fund</t>
  </si>
  <si>
    <t>Fiducian Portfolio Services Limited</t>
  </si>
  <si>
    <t>Fire and Emergency Services Superannuation Fund</t>
  </si>
  <si>
    <t>Fire and Emergency Services Superannuation Board</t>
  </si>
  <si>
    <t>First Super</t>
  </si>
  <si>
    <t>First Super Pty Limited</t>
  </si>
  <si>
    <t>Future Super Fund</t>
  </si>
  <si>
    <t>Goldman Sachs &amp; JBWere Superannuation Fund</t>
  </si>
  <si>
    <t>BEST Superannuation Pty Ltd</t>
  </si>
  <si>
    <t>Grosvenor Pirie Master Superannuation Fund Series 2</t>
  </si>
  <si>
    <t>Grow Super SMA</t>
  </si>
  <si>
    <t>Guild Retirement Fund</t>
  </si>
  <si>
    <t>Guild Trustee Services Pty. Limited</t>
  </si>
  <si>
    <t>Health Employees Superannuation Trust Australia</t>
  </si>
  <si>
    <t>H.E.S.T. Australia Ltd.</t>
  </si>
  <si>
    <t>Heidelberg Australia Superannuation Fund</t>
  </si>
  <si>
    <t>Towers Watson Superannuation Pty Ltd</t>
  </si>
  <si>
    <t>Holden Employees Superannuation Fund</t>
  </si>
  <si>
    <t>Holden Employees Superannuation Fund Pty Ltd</t>
  </si>
  <si>
    <t>HOSTPLUS Superannuation Fund</t>
  </si>
  <si>
    <t>Host-Plus Pty. Limited</t>
  </si>
  <si>
    <t>HUB24 Super Fund</t>
  </si>
  <si>
    <t>IAG &amp; NRMA Superannuation Plan</t>
  </si>
  <si>
    <t>IAG &amp; NRMA Superannuation Pty Ltd</t>
  </si>
  <si>
    <t>Incitec Pivot Employees Superannuation Fund</t>
  </si>
  <si>
    <t>ING Superannuation Fund</t>
  </si>
  <si>
    <t>Intrust Super Fund</t>
  </si>
  <si>
    <t>IS INDUSTRY FUND PTY LTD</t>
  </si>
  <si>
    <t>IOOF Portfolio Service Superannuation Fund</t>
  </si>
  <si>
    <t>ISARF Superannuation Fund</t>
  </si>
  <si>
    <t>Jamestrong Packaging Australia Superannuation Fund</t>
  </si>
  <si>
    <t>L&amp;H Group Superannuation Fund</t>
  </si>
  <si>
    <t>Labour Union Co-Operative Retirement Fund</t>
  </si>
  <si>
    <t>L.U.C.R.F. Pty. Ltd.</t>
  </si>
  <si>
    <t>legalsuper</t>
  </si>
  <si>
    <t>Legal Super Pty Ltd</t>
  </si>
  <si>
    <t>LESF Super</t>
  </si>
  <si>
    <t>LGIAsuper</t>
  </si>
  <si>
    <t>LGIAsuper Trustee</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</si>
  <si>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</si>
  <si>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</si>
  <si>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</si>
  <si>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</si>
  <si>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</si>
  <si>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</si>
  <si>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</si>
  <si>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</si>
  <si>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</si>
  <si>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</si>
  <si>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</si>
  <si>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</si>
  <si>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</si>
  <si>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</si>
  <si>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</si>
  <si>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</si>
  <si>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</si>
  <si>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</si>
  <si>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</si>
  <si>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</si>
  <si>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</si>
  <si>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</si>
  <si>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</si>
  <si>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</si>
  <si>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</si>
  <si>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</si>
  <si>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</si>
  <si>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</si>
  <si>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</si>
  <si>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</si>
  <si>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</si>
  <si>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</si>
  <si>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MLC Super Fund</t>
  </si>
  <si>
    <t>MLC Superannuation Fund</t>
  </si>
  <si>
    <t>MTAA Superannuation Fund</t>
  </si>
  <si>
    <t>Motor Trades Association of Australia Superannuation Fund Pty. Limited</t>
  </si>
  <si>
    <t>Munich Holdings of Australasia Pty Ltd Superannuation Scheme</t>
  </si>
  <si>
    <t>MyLifeMyMoney Superannuation Fund</t>
  </si>
  <si>
    <t>National Mutual Pro-Super Fund</t>
  </si>
  <si>
    <t>N. M. Superannuation Proprietary Limited</t>
  </si>
  <si>
    <t>National Mutual Retirement Fund</t>
  </si>
  <si>
    <t>NESS Super</t>
  </si>
  <si>
    <t>NESS Super Pty Ltd</t>
  </si>
  <si>
    <t>Netwealth Superannuation Master Fund</t>
  </si>
  <si>
    <t>Netwealth Investments Limited</t>
  </si>
  <si>
    <t>NGS Super</t>
  </si>
  <si>
    <t>NGS Super Pty Limited</t>
  </si>
  <si>
    <t>Nissan Superannuation Plan</t>
  </si>
  <si>
    <t>Oasis Superannuation Master Trust</t>
  </si>
  <si>
    <t>Oasis Fund Management Limited</t>
  </si>
  <si>
    <t>OnePath Masterfund</t>
  </si>
  <si>
    <t>OnePath Custodians Pty Limited</t>
  </si>
  <si>
    <t>Oracle Superannuation Plan</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</si>
  <si>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</si>
  <si>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</si>
  <si>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</si>
  <si>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</si>
  <si>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</si>
  <si>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</si>
  <si>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</si>
  <si>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</si>
  <si>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</si>
  <si>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</si>
  <si>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</si>
  <si>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</si>
  <si>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</si>
  <si>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</si>
  <si>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Qantas Superannuation Plan</t>
  </si>
  <si>
    <t>Qantas Superannuation Limited</t>
  </si>
  <si>
    <t>QSuper</t>
  </si>
  <si>
    <t>QSuper Board</t>
  </si>
  <si>
    <t>Rei Super</t>
  </si>
  <si>
    <t>Rei Superannuation Fund Pty Limited</t>
  </si>
  <si>
    <t>Retail Employees Superannuation Trust</t>
  </si>
  <si>
    <t>Retail Employees Superannuation Pty. Limited</t>
  </si>
  <si>
    <t>Retirement Portfolio Service</t>
  </si>
  <si>
    <t>Retirement Wrap</t>
  </si>
  <si>
    <t>Rexel Australia Superannuation Plan</t>
  </si>
  <si>
    <t>Russell Investments Master Trust</t>
  </si>
  <si>
    <t>Total Risk Management Pty Limited</t>
  </si>
  <si>
    <t>Smartsave 'Member's Choice' Superannuation Master Plan</t>
  </si>
  <si>
    <t>SMF Eligible Rollover Fund</t>
  </si>
  <si>
    <t>Star Portfolio Superannuation Fund</t>
  </si>
  <si>
    <t>StatePlus Fixed Term Pension Plan</t>
  </si>
  <si>
    <t>State Super Financial Services Australia Limited</t>
  </si>
  <si>
    <t>Statewide Superannuation Trust</t>
  </si>
  <si>
    <t>Statewide Superannuation Pty Ltd</t>
  </si>
  <si>
    <t>Suncorp Master Trust</t>
  </si>
  <si>
    <t>Suncorp Portfolio Services Limited</t>
  </si>
  <si>
    <t>Sunsuper Superannuation Fund</t>
  </si>
  <si>
    <t>Sunsuper Pty. Ltd.</t>
  </si>
  <si>
    <t>Super Directions Fund</t>
  </si>
  <si>
    <t>Super Safeguard Fund</t>
  </si>
  <si>
    <t>SuperTrace Eligible Rollover Fund</t>
  </si>
  <si>
    <t>Symetry Personal Retirement Fund</t>
  </si>
  <si>
    <t>TAL Superannuation and Insurance Fund</t>
  </si>
  <si>
    <t>TAL Superannuation Limited</t>
  </si>
  <si>
    <t>Tasplan Superannuation Fund</t>
  </si>
  <si>
    <t>Tasplan Pty Ltd</t>
  </si>
  <si>
    <t>Telstra Superannuation Scheme</t>
  </si>
  <si>
    <t>Telstra Super Pty Ltd</t>
  </si>
  <si>
    <t>The Bendigo Superannuation Plan</t>
  </si>
  <si>
    <t>Sandhurst Trustees Limited</t>
  </si>
  <si>
    <t>The James Superannuation Fund</t>
  </si>
  <si>
    <t>G James Superannuation Pty Ltd</t>
  </si>
  <si>
    <t>The Retirement Plan</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</si>
  <si>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</si>
  <si>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</si>
  <si>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</si>
  <si>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</si>
  <si>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</si>
  <si>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</si>
  <si>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</si>
  <si>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</si>
  <si>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</si>
  <si>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</si>
  <si>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</si>
  <si>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</si>
  <si>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</si>
  <si>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TWU Superannuation Fund</t>
  </si>
  <si>
    <t>T W U Nominees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</si>
  <si>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</si>
  <si>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</si>
  <si>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</si>
  <si>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</si>
  <si>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</si>
  <si>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</si>
  <si>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</si>
  <si>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</si>
  <si>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</si>
  <si>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</si>
  <si>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</si>
  <si>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</si>
  <si>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</si>
  <si>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 Paid</t>
  </si>
  <si>
    <t>% Closed</t>
  </si>
  <si>
    <t>Responsible superannuation entity (Fund):</t>
  </si>
  <si>
    <t>Entities</t>
  </si>
  <si>
    <t>Average payment</t>
  </si>
  <si>
    <t>Applications paid</t>
  </si>
  <si>
    <t>Payments made</t>
  </si>
  <si>
    <t>Emergency Services Superannuation Scheme</t>
  </si>
  <si>
    <t>Northern Territory Government &amp; Public Authorities Employees Superannuation Fund</t>
  </si>
  <si>
    <t>Northern Territory Supplementary Superannuation Scheme</t>
  </si>
  <si>
    <t>NT Legislative Assembly Members' Super TST</t>
  </si>
  <si>
    <t>Parliamentary Contributory Superannuation Fund</t>
  </si>
  <si>
    <t>Parliamentary Retiring Allowances Trust</t>
  </si>
  <si>
    <t>Retirement Benefits Fund</t>
  </si>
  <si>
    <t>Sas Trustee Corporation - Pooled Fund</t>
  </si>
  <si>
    <t>South Australian Police Super Scheme</t>
  </si>
  <si>
    <t>The Defence Forces Retirement and Death Benefits Fund</t>
  </si>
  <si>
    <t>N/A</t>
  </si>
  <si>
    <t xml:space="preserve"> All submissions</t>
  </si>
  <si>
    <t>Emergency Services Superannuation Board</t>
  </si>
  <si>
    <t>NT Superannuation Office</t>
  </si>
  <si>
    <t>Parliamentary Contributory Superannuation Board</t>
  </si>
  <si>
    <t>Retirement Benefits Fund Board</t>
  </si>
  <si>
    <t>SAS Trustee Corporation</t>
  </si>
  <si>
    <t>South Australian Police Superannuation Board</t>
  </si>
  <si>
    <t>Registrable Superannuation Entity</t>
  </si>
  <si>
    <t>Registrable Superannuation Entity Licensee</t>
  </si>
  <si>
    <t>* Period measured in business days (BD) from date superannuation fund received application from ATO.  Only considers applications that have been paid.</t>
  </si>
  <si>
    <t>Paid in 1 to 5 BD</t>
  </si>
  <si>
    <t>Paid in 6 to 9 BD</t>
  </si>
  <si>
    <t>Paid in 10 or more BD</t>
  </si>
  <si>
    <t>Reporting date</t>
  </si>
  <si>
    <t>(E) Registrable Superannuation Entity</t>
  </si>
  <si>
    <t>(E) Registrable Superannuation Entity Licensee</t>
  </si>
  <si>
    <t>(C) Applications received</t>
  </si>
  <si>
    <t>(C) Applications paid</t>
  </si>
  <si>
    <t>(C) Applications closed or revoked</t>
  </si>
  <si>
    <t>(C) Payments made</t>
  </si>
  <si>
    <t>(C) Average payment</t>
  </si>
  <si>
    <t>(C) Proportion of applications closed</t>
  </si>
  <si>
    <t>(W) Applications received</t>
  </si>
  <si>
    <t>(W) Applications paid</t>
  </si>
  <si>
    <t>(W) Applications closed or revoked</t>
  </si>
  <si>
    <t>(W) Payments made</t>
  </si>
  <si>
    <t>(W) Average payment</t>
  </si>
  <si>
    <t>Glossary</t>
  </si>
  <si>
    <t>Defined term</t>
  </si>
  <si>
    <t>Definition</t>
  </si>
  <si>
    <t>Length of time from application received to payment</t>
  </si>
  <si>
    <t>All submissions</t>
  </si>
  <si>
    <t>Other funds</t>
  </si>
  <si>
    <t>Applications paid within 5 business days *</t>
  </si>
  <si>
    <t>Applications paid within 5 business days</t>
  </si>
  <si>
    <t>Applications paid in 6 to 9 business days</t>
  </si>
  <si>
    <t>(C) Applications paid within 5 business days</t>
  </si>
  <si>
    <t>(C) Applications paid in 6 to 9 business days</t>
  </si>
  <si>
    <t>(C) Applications paid in 10 or more business days</t>
  </si>
  <si>
    <t>(W) Applications paid within 5 business days</t>
  </si>
  <si>
    <t>(W) Applications paid in 6 to 9 business days</t>
  </si>
  <si>
    <t>(W) Applications paid in 10 or more business days</t>
  </si>
  <si>
    <t xml:space="preserve"> Other funds (See other funds tab)</t>
  </si>
  <si>
    <t>% In Process</t>
  </si>
  <si>
    <t>Application Status and proportion of applications paid/completed/in process</t>
  </si>
  <si>
    <t>(C) Applications in process</t>
  </si>
  <si>
    <t>(C) Proportion of applications paid</t>
  </si>
  <si>
    <t>(C) Proportion of applications in process</t>
  </si>
  <si>
    <t>(W) Applications in process at end of week</t>
  </si>
  <si>
    <t>(W) Applications in process at start of week</t>
  </si>
  <si>
    <t>CLICK BELOW TO SELECT A FUND</t>
  </si>
  <si>
    <t xml:space="preserve">Partially paid application </t>
  </si>
  <si>
    <t>Applications revoked</t>
  </si>
  <si>
    <t xml:space="preserve">Application </t>
  </si>
  <si>
    <t>Closed applications</t>
  </si>
  <si>
    <t>In process application</t>
  </si>
  <si>
    <t>Paid in full application</t>
  </si>
  <si>
    <t>CONSTRUCTION AND BUILDING UNIONS SUPERANNUATION FUND</t>
  </si>
  <si>
    <t>Data has been masked for the purpose of this publication for entities with fewer than 50 member accounts or fewer than 4 applications received as of the reporting date.  Throughout this report, "Other funds" includes the data from all masked entities in aggregate, rather than individually.  The entities in the list below have been masked.</t>
  </si>
  <si>
    <r>
      <rPr>
        <b/>
        <sz val="11"/>
        <color theme="1"/>
        <rFont val="DIN OT"/>
        <family val="2"/>
      </rPr>
      <t>All submissions</t>
    </r>
    <r>
      <rPr>
        <sz val="11"/>
        <color theme="1"/>
        <rFont val="DIN OT"/>
        <family val="2"/>
      </rPr>
      <t xml:space="preserve"> includes all entities that have provided data to APRA in relation to the Early Release Initiative.  Data is submitted on a best endeavours basis at the time of reporting.  Any subsequent changes required to the data will be reflected in future weeks' reporting.</t>
    </r>
  </si>
  <si>
    <r>
      <t xml:space="preserve">These percentages are calculated as a proportion of </t>
    </r>
    <r>
      <rPr>
        <b/>
        <sz val="11"/>
        <color theme="1"/>
        <rFont val="DIN OT"/>
        <family val="2"/>
      </rPr>
      <t>applications received</t>
    </r>
    <r>
      <rPr>
        <sz val="11"/>
        <color theme="1"/>
        <rFont val="DIN OT"/>
        <family val="2"/>
      </rPr>
      <t xml:space="preserve"> less </t>
    </r>
    <r>
      <rPr>
        <b/>
        <sz val="11"/>
        <color theme="1"/>
        <rFont val="DIN OT"/>
        <family val="2"/>
      </rPr>
      <t>applications revoked</t>
    </r>
    <r>
      <rPr>
        <sz val="11"/>
        <color theme="1"/>
        <rFont val="DIN OT"/>
        <family val="2"/>
      </rPr>
      <t>.</t>
    </r>
  </si>
  <si>
    <r>
      <t xml:space="preserve">An </t>
    </r>
    <r>
      <rPr>
        <b/>
        <sz val="11"/>
        <color theme="1"/>
        <rFont val="DIN OT"/>
        <family val="2"/>
      </rPr>
      <t xml:space="preserve"> application</t>
    </r>
    <r>
      <rPr>
        <sz val="11"/>
        <color theme="1"/>
        <rFont val="DIN OT"/>
        <family val="2"/>
      </rPr>
      <t xml:space="preserve"> that has been either </t>
    </r>
    <r>
      <rPr>
        <b/>
        <sz val="11"/>
        <color theme="1"/>
        <rFont val="DIN OT"/>
        <family val="2"/>
      </rPr>
      <t>partially paid</t>
    </r>
    <r>
      <rPr>
        <sz val="11"/>
        <color theme="1"/>
        <rFont val="DIN OT"/>
        <family val="2"/>
      </rPr>
      <t xml:space="preserve"> or </t>
    </r>
    <r>
      <rPr>
        <b/>
        <sz val="11"/>
        <color theme="1"/>
        <rFont val="DIN OT"/>
        <family val="2"/>
      </rPr>
      <t>paid in full</t>
    </r>
    <r>
      <rPr>
        <sz val="11"/>
        <color theme="1"/>
        <rFont val="DIN OT"/>
        <family val="2"/>
      </rPr>
      <t xml:space="preserve">.
</t>
    </r>
  </si>
  <si>
    <r>
      <t xml:space="preserve">An </t>
    </r>
    <r>
      <rPr>
        <b/>
        <sz val="11"/>
        <color theme="1"/>
        <rFont val="DIN OT"/>
        <family val="2"/>
      </rPr>
      <t>application</t>
    </r>
    <r>
      <rPr>
        <sz val="11"/>
        <color theme="1"/>
        <rFont val="DIN OT"/>
        <family val="2"/>
      </rPr>
      <t xml:space="preserve"> that is unable to be processed by the RSE.  
An </t>
    </r>
    <r>
      <rPr>
        <b/>
        <sz val="11"/>
        <color theme="1"/>
        <rFont val="DIN OT"/>
        <family val="2"/>
      </rPr>
      <t>application</t>
    </r>
    <r>
      <rPr>
        <sz val="11"/>
        <color theme="1"/>
        <rFont val="DIN OT"/>
        <family val="2"/>
      </rPr>
      <t xml:space="preserve"> should only be classed as unable to be processed when the inability to process has been confirmed.  While this is still being assessed, the application should be classed as outstanding. 
Reasons for an </t>
    </r>
    <r>
      <rPr>
        <b/>
        <sz val="11"/>
        <color theme="1"/>
        <rFont val="DIN OT"/>
        <family val="2"/>
      </rPr>
      <t>application</t>
    </r>
    <r>
      <rPr>
        <sz val="11"/>
        <color theme="1"/>
        <rFont val="DIN OT"/>
        <family val="2"/>
      </rPr>
      <t xml:space="preserve"> being unable to be processed include fraud flags, insufficient details in the file provided by the Australian Taxation Office, or other issues identifying the source or destination of the payment.</t>
    </r>
  </si>
  <si>
    <r>
      <t xml:space="preserve">An </t>
    </r>
    <r>
      <rPr>
        <b/>
        <sz val="11"/>
        <color theme="1"/>
        <rFont val="DIN OT"/>
        <family val="2"/>
      </rPr>
      <t xml:space="preserve"> application</t>
    </r>
    <r>
      <rPr>
        <sz val="11"/>
        <color theme="1"/>
        <rFont val="DIN OT"/>
        <family val="2"/>
      </rPr>
      <t xml:space="preserve"> for which a decision has not been made as to the validity of the </t>
    </r>
    <r>
      <rPr>
        <b/>
        <sz val="11"/>
        <color theme="1"/>
        <rFont val="DIN OT"/>
        <family val="2"/>
      </rPr>
      <t>application</t>
    </r>
    <r>
      <rPr>
        <sz val="11"/>
        <color theme="1"/>
        <rFont val="DIN OT"/>
        <family val="2"/>
      </rPr>
      <t xml:space="preserve"> or a validated </t>
    </r>
    <r>
      <rPr>
        <b/>
        <sz val="11"/>
        <color theme="1"/>
        <rFont val="DIN OT"/>
        <family val="2"/>
      </rPr>
      <t>application</t>
    </r>
    <r>
      <rPr>
        <sz val="11"/>
        <color theme="1"/>
        <rFont val="DIN OT"/>
        <family val="2"/>
      </rPr>
      <t xml:space="preserve"> for which no payment has yet been made to the member.</t>
    </r>
  </si>
  <si>
    <r>
      <t xml:space="preserve">The length of time (in business days) from the date an </t>
    </r>
    <r>
      <rPr>
        <b/>
        <sz val="11"/>
        <color theme="1"/>
        <rFont val="DIN OT"/>
        <family val="2"/>
      </rPr>
      <t>application</t>
    </r>
    <r>
      <rPr>
        <sz val="11"/>
        <color theme="1"/>
        <rFont val="DIN OT"/>
        <family val="2"/>
      </rPr>
      <t xml:space="preserve"> was received by the RSE from the Australian Taxation Office to the date payment was made to the member.</t>
    </r>
  </si>
  <si>
    <r>
      <t xml:space="preserve">An </t>
    </r>
    <r>
      <rPr>
        <b/>
        <sz val="11"/>
        <color theme="1"/>
        <rFont val="DIN OT"/>
        <family val="2"/>
      </rPr>
      <t>application</t>
    </r>
    <r>
      <rPr>
        <sz val="11"/>
        <color theme="1"/>
        <rFont val="DIN OT"/>
        <family val="2"/>
      </rPr>
      <t xml:space="preserve"> for which the member was not able to be the full amount applied for, but partial payment was made.
Grounds for partial payment could include insufficient funds in the member's account.</t>
    </r>
  </si>
  <si>
    <r>
      <t xml:space="preserve">Data has been masked for entities with fewer than 50 member accounts or fewer than 4 applications received as of the original reporting commencement date (11 May 2020) for the purpose of this publication.  </t>
    </r>
    <r>
      <rPr>
        <b/>
        <sz val="11"/>
        <color theme="1"/>
        <rFont val="DIN OT"/>
        <family val="2"/>
      </rPr>
      <t>Other funds</t>
    </r>
    <r>
      <rPr>
        <sz val="11"/>
        <color theme="1"/>
        <rFont val="DIN OT"/>
        <family val="2"/>
      </rPr>
      <t xml:space="preserve"> includes the data from all masked entities in aggregate.  A list of the entities that have been masked is included on the Other funds tab.</t>
    </r>
  </si>
  <si>
    <r>
      <t xml:space="preserve">An application made to the ATO by a member of an RSE under the terms of the </t>
    </r>
    <r>
      <rPr>
        <i/>
        <sz val="11"/>
        <color theme="1"/>
        <rFont val="DIN OT"/>
        <family val="2"/>
      </rPr>
      <t>Treasury Laws Amendment (Release of Superannuation on Compassionate Grounds) Regulations 2020 ("Early Release Scheme").</t>
    </r>
  </si>
  <si>
    <r>
      <t xml:space="preserve">An </t>
    </r>
    <r>
      <rPr>
        <b/>
        <sz val="11"/>
        <color theme="1"/>
        <rFont val="DIN OT"/>
        <family val="2"/>
      </rPr>
      <t>application</t>
    </r>
    <r>
      <rPr>
        <sz val="11"/>
        <color theme="1"/>
        <rFont val="DIN OT"/>
        <family val="2"/>
      </rPr>
      <t xml:space="preserve"> that has been revoked by the member or the ATO after the initial submission.
</t>
    </r>
  </si>
  <si>
    <r>
      <t xml:space="preserve">An </t>
    </r>
    <r>
      <rPr>
        <b/>
        <sz val="11"/>
        <color theme="1"/>
        <rFont val="DIN OT"/>
        <family val="2"/>
      </rPr>
      <t>application</t>
    </r>
    <r>
      <rPr>
        <sz val="11"/>
        <color theme="1"/>
        <rFont val="DIN OT"/>
        <family val="2"/>
      </rPr>
      <t xml:space="preserve"> for which the member was paid the full amount applied for.
</t>
    </r>
  </si>
  <si>
    <t xml:space="preserve">(W) Repeat applications </t>
  </si>
  <si>
    <t xml:space="preserve">(W) Initial applications </t>
  </si>
  <si>
    <t xml:space="preserve">(C) Repeat applications </t>
  </si>
  <si>
    <t xml:space="preserve">(C) Initial applications </t>
  </si>
  <si>
    <t>Applications received (Initial)/Initial Application</t>
  </si>
  <si>
    <t>Applications received (Repeat)/Repeat Application</t>
  </si>
  <si>
    <t>Initial applications</t>
  </si>
  <si>
    <t>Repeat applications</t>
  </si>
  <si>
    <t>Applications received (Initial)</t>
  </si>
  <si>
    <t>Applications received (Repeat)</t>
  </si>
  <si>
    <t>Applications received (Initial + Repeat)</t>
  </si>
  <si>
    <t>Applications received (Initial + Repeat)/Initial + Repeat Applications</t>
  </si>
  <si>
    <r>
      <rPr>
        <b/>
        <sz val="11"/>
        <color theme="1"/>
        <rFont val="DIN OT"/>
        <family val="2"/>
      </rPr>
      <t>Applications</t>
    </r>
    <r>
      <rPr>
        <sz val="11"/>
        <color theme="1"/>
        <rFont val="DIN OT"/>
        <family val="2"/>
      </rPr>
      <t xml:space="preserve"> that have been received from the ATO. This includes initial and repeat applications received throughout the Early Release Scheme.
The total number of applications received does not equate to the number of individuals that have made applications as it includes those that have made repeat applications or applications from more than one account.</t>
    </r>
  </si>
  <si>
    <r>
      <t>First</t>
    </r>
    <r>
      <rPr>
        <b/>
        <sz val="11"/>
        <color theme="1"/>
        <rFont val="DIN OT"/>
        <family val="2"/>
      </rPr>
      <t xml:space="preserve"> application</t>
    </r>
    <r>
      <rPr>
        <sz val="11"/>
        <color theme="1"/>
        <rFont val="DIN OT"/>
        <family val="2"/>
      </rPr>
      <t xml:space="preserve"> received for a member account across the Early Release Scheme, irrespective of when it was received (includes applications that relate to the financial year 2019/20 and applications that relate to the financial year 2020/21). </t>
    </r>
  </si>
  <si>
    <r>
      <t xml:space="preserve">An </t>
    </r>
    <r>
      <rPr>
        <b/>
        <sz val="11"/>
        <color theme="1"/>
        <rFont val="DIN OT"/>
        <family val="2"/>
      </rPr>
      <t>application</t>
    </r>
    <r>
      <rPr>
        <sz val="11"/>
        <color theme="1"/>
        <rFont val="DIN OT"/>
        <family val="2"/>
      </rPr>
      <t xml:space="preserve"> received for a member account that relates to the financial year 2020/21 where an initial application was already received from the same member account for the financial year 2019/20. </t>
    </r>
  </si>
  <si>
    <t xml:space="preserve">Value of initial + repeat applications </t>
  </si>
  <si>
    <t xml:space="preserve">Value of initial  applications </t>
  </si>
  <si>
    <t xml:space="preserve">Value of repeat applications </t>
  </si>
  <si>
    <t>Initial + repeat applications</t>
  </si>
  <si>
    <t xml:space="preserve">(C) Value of initial + repeat applications </t>
  </si>
  <si>
    <t xml:space="preserve">(C) Value of initial  applications </t>
  </si>
  <si>
    <t xml:space="preserve">(C) Value of repeat applications </t>
  </si>
  <si>
    <t xml:space="preserve">(W) Value of initial + repeat applications </t>
  </si>
  <si>
    <t xml:space="preserve">(W) Value of initial  applications </t>
  </si>
  <si>
    <t xml:space="preserve">(W) Value of repeat applications </t>
  </si>
  <si>
    <t xml:space="preserve">C Status </t>
  </si>
  <si>
    <t>W Bus days</t>
  </si>
  <si>
    <t>C Bus days</t>
  </si>
  <si>
    <t>Aware Super</t>
  </si>
  <si>
    <t>Aware Super Pty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</si>
</sst>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
    <numFmt numFmtId="167" formatCode="0.0%"/>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sz val="11"/>
      <color theme="1"/>
      <name val="DIN OT"/>
      <family val="2"/>
    </font>
    <font>
      <sz val="11"/>
      <name val="DIN OT"/>
      <family val="2"/>
    </font>
    <font>
      <sz val="11"/>
      <color theme="0"/>
      <name val="DIN OT"/>
      <family val="2"/>
    </font>
    <font>
      <b/>
      <sz val="11"/>
      <color theme="0"/>
      <name val="DIN OT"/>
      <family val="2"/>
    </font>
    <font>
      <sz val="11"/>
      <name val="Calibri"/>
      <family val="2"/>
      <scheme val="minor"/>
    </font>
    <font>
      <b/>
      <sz val="16"/>
      <color theme="0"/>
      <name val="DIN OT"/>
      <family val="2"/>
    </font>
    <font>
      <b/>
      <sz val="14"/>
      <color theme="0"/>
      <name val="DIN OT"/>
      <family val="2"/>
    </font>
    <font>
      <b/>
      <sz val="11"/>
      <name val="DIN OT"/>
      <family val="2"/>
    </font>
    <font>
      <b/>
      <sz val="10"/>
      <color theme="0"/>
      <name val="DIN OT"/>
      <family val="2"/>
    </font>
    <font>
      <b/>
      <i/>
      <sz val="11"/>
      <color theme="0"/>
      <name val="DIN OT"/>
      <family val="2"/>
    </font>
    <font>
      <sz val="11"/>
      <color rgb="FF012169"/>
      <name val="DIN OT"/>
      <family val="2"/>
    </font>
    <font>
      <sz val="11"/>
      <color rgb="FF012169"/>
      <name val="Calibri"/>
      <family val="2"/>
      <scheme val="minor"/>
    </font>
    <font>
      <b/>
      <sz val="14"/>
      <color theme="1"/>
      <name val="Calibri"/>
      <family val="2"/>
      <scheme val="minor"/>
    </font>
    <font>
      <sz val="10"/>
      <color theme="1"/>
      <name val="DIN OT"/>
      <family val="2"/>
    </font>
    <font>
      <b/>
      <sz val="14"/>
      <name val="DIN OT"/>
      <family val="2"/>
    </font>
    <font>
      <b/>
      <sz val="14"/>
      <color theme="1"/>
      <name val="DIN OT"/>
      <family val="2"/>
    </font>
    <font>
      <b/>
      <i/>
      <sz val="11"/>
      <color theme="1"/>
      <name val="DIN OT"/>
      <family val="2"/>
    </font>
    <font>
      <b/>
      <sz val="11"/>
      <color theme="1"/>
      <name val="DIN OT"/>
      <family val="2"/>
    </font>
    <font>
      <i/>
      <sz val="11"/>
      <color theme="1"/>
      <name val="DIN OT"/>
      <family val="2"/>
    </font>
    <font>
      <sz val="11"/>
      <color rgb="FFFF0000"/>
      <name val="Calibri"/>
      <family val="2"/>
      <scheme val="minor"/>
    </font>
    <font>
      <sz val="11"/>
      <color rgb="FF9C6500"/>
      <name val="Calibri"/>
      <family val="2"/>
      <scheme val="minor"/>
    </font>
    <font>
      <b/>
      <sz val="11"/>
      <color rgb="FFFF0000"/>
      <name val="DIN OT"/>
      <family val="2"/>
    </font>
  </fonts>
  <fills count="11">
    <fill>
      <patternFill patternType="none"/>
    </fill>
    <fill>
      <patternFill patternType="gray125"/>
    </fill>
    <fill>
      <patternFill patternType="solid">
        <fgColor theme="4"/>
      </patternFill>
    </fill>
    <fill>
      <patternFill patternType="solid">
        <fgColor rgb="FFC6EFCE"/>
      </patternFill>
    </fill>
    <fill>
      <patternFill patternType="solid">
        <fgColor rgb="FF00A9E0"/>
        <bgColor indexed="64"/>
      </patternFill>
    </fill>
    <fill>
      <patternFill patternType="solid">
        <fgColor rgb="FF012169"/>
        <bgColor indexed="64"/>
      </patternFill>
    </fill>
    <fill>
      <patternFill patternType="solid">
        <fgColor rgb="FF98A4AE"/>
        <bgColor indexed="64"/>
      </patternFill>
    </fill>
    <fill>
      <patternFill patternType="solid">
        <fgColor rgb="FF890C58"/>
        <bgColor indexed="64"/>
      </patternFill>
    </fill>
    <fill>
      <patternFill patternType="solid">
        <fgColor rgb="FF002060"/>
        <bgColor indexed="64"/>
      </patternFill>
    </fill>
    <fill>
      <patternFill patternType="solid">
        <fgColor rgb="FF00B0F0"/>
        <bgColor indexed="64"/>
      </patternFill>
    </fill>
    <fill>
      <patternFill patternType="solid">
        <fgColor rgb="FFFFEB9C"/>
      </patternFill>
    </fill>
  </fills>
  <borders count="25">
    <border>
      <left/>
      <right/>
      <top/>
      <bottom/>
      <diagonal/>
    </border>
    <border>
      <left/>
      <right style="thin">
        <color auto="1"/>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theme="0"/>
      </left>
      <right/>
      <top style="medium">
        <color theme="0"/>
      </top>
      <bottom/>
      <diagonal/>
    </border>
    <border>
      <left/>
      <right style="medium">
        <color theme="0"/>
      </right>
      <top style="medium">
        <color theme="0"/>
      </top>
      <bottom style="medium">
        <color theme="0"/>
      </bottom>
      <diagonal/>
    </border>
  </borders>
  <cellStyleXfs count="11">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4" fillId="10"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15">
    <xf numFmtId="0" fontId="0" fillId="0" borderId="0" xfId="0"/>
    <xf numFmtId="0" fontId="4" fillId="0" borderId="0" xfId="0" applyFont="1"/>
    <xf numFmtId="165" fontId="4" fillId="0" borderId="0" xfId="4" applyNumberFormat="1" applyFont="1"/>
    <xf numFmtId="164" fontId="4" fillId="0" borderId="0" xfId="1" applyNumberFormat="1" applyFont="1"/>
    <xf numFmtId="0" fontId="15" fillId="0" borderId="0" xfId="0" applyFont="1"/>
    <xf numFmtId="0" fontId="15" fillId="0" borderId="14" xfId="0" applyFont="1" applyBorder="1"/>
    <xf numFmtId="0" fontId="16" fillId="0" borderId="0" xfId="0" applyFont="1"/>
    <xf numFmtId="165" fontId="0" fillId="0" borderId="0" xfId="4" applyNumberFormat="1" applyFont="1"/>
    <xf numFmtId="9" fontId="0" fillId="0" borderId="0" xfId="0" applyNumberFormat="1"/>
    <xf numFmtId="0" fontId="14" fillId="5" borderId="19" xfId="0" applyFont="1" applyFill="1" applyBorder="1"/>
    <xf numFmtId="0" fontId="14" fillId="5" borderId="20" xfId="0" applyFont="1" applyFill="1" applyBorder="1"/>
    <xf numFmtId="0" fontId="4" fillId="5" borderId="15" xfId="0" applyFont="1" applyFill="1" applyBorder="1" applyProtection="1"/>
    <xf numFmtId="0" fontId="4" fillId="5" borderId="16" xfId="0" applyFont="1" applyFill="1" applyBorder="1" applyProtection="1"/>
    <xf numFmtId="0" fontId="4" fillId="5" borderId="17" xfId="0" applyFont="1" applyFill="1" applyBorder="1" applyProtection="1"/>
    <xf numFmtId="0" fontId="4" fillId="5" borderId="18" xfId="0" applyFont="1" applyFill="1" applyBorder="1" applyProtection="1"/>
    <xf numFmtId="0" fontId="4" fillId="5" borderId="0" xfId="0" applyFont="1" applyFill="1" applyBorder="1" applyProtection="1"/>
    <xf numFmtId="0" fontId="10" fillId="5" borderId="0" xfId="0" applyFont="1" applyFill="1" applyBorder="1" applyAlignment="1" applyProtection="1">
      <alignment vertical="center"/>
    </xf>
    <xf numFmtId="0" fontId="4" fillId="5" borderId="1" xfId="0" applyFont="1" applyFill="1" applyBorder="1" applyProtection="1"/>
    <xf numFmtId="0" fontId="7" fillId="5" borderId="0" xfId="0" applyFont="1" applyFill="1" applyBorder="1" applyAlignment="1" applyProtection="1"/>
    <xf numFmtId="0" fontId="5" fillId="0" borderId="0" xfId="0" applyFont="1" applyFill="1" applyBorder="1" applyProtection="1"/>
    <xf numFmtId="0" fontId="7" fillId="6" borderId="11" xfId="0" applyFont="1" applyFill="1" applyBorder="1" applyProtection="1"/>
    <xf numFmtId="0" fontId="7" fillId="6" borderId="13" xfId="0" applyFont="1" applyFill="1" applyBorder="1" applyProtection="1"/>
    <xf numFmtId="0" fontId="7" fillId="6" borderId="12" xfId="0" applyFont="1" applyFill="1" applyBorder="1" applyAlignment="1" applyProtection="1">
      <alignment horizontal="left" vertical="center"/>
    </xf>
    <xf numFmtId="166" fontId="7" fillId="6" borderId="12" xfId="4" applyNumberFormat="1" applyFont="1" applyFill="1" applyBorder="1" applyAlignment="1" applyProtection="1">
      <alignment horizontal="center" vertical="center"/>
    </xf>
    <xf numFmtId="3" fontId="7" fillId="6" borderId="12" xfId="4" applyNumberFormat="1" applyFont="1" applyFill="1" applyBorder="1" applyAlignment="1" applyProtection="1">
      <alignment horizontal="center" vertical="center"/>
    </xf>
    <xf numFmtId="0" fontId="7" fillId="6" borderId="12" xfId="0" applyFont="1" applyFill="1" applyBorder="1" applyAlignment="1" applyProtection="1">
      <alignment horizontal="left" vertical="center" wrapText="1"/>
    </xf>
    <xf numFmtId="0" fontId="4" fillId="5" borderId="18" xfId="0" applyFont="1" applyFill="1" applyBorder="1" applyAlignment="1" applyProtection="1">
      <alignment wrapText="1"/>
    </xf>
    <xf numFmtId="165" fontId="7" fillId="6" borderId="13" xfId="4" applyNumberFormat="1" applyFont="1" applyFill="1" applyBorder="1" applyAlignment="1" applyProtection="1">
      <alignment horizontal="right" vertical="center"/>
    </xf>
    <xf numFmtId="0" fontId="0" fillId="0" borderId="18" xfId="0" applyBorder="1" applyProtection="1"/>
    <xf numFmtId="0" fontId="0" fillId="0" borderId="0" xfId="0" applyBorder="1" applyProtection="1"/>
    <xf numFmtId="0" fontId="11" fillId="0" borderId="18" xfId="0" applyFont="1" applyFill="1" applyBorder="1" applyProtection="1"/>
    <xf numFmtId="0" fontId="2" fillId="0" borderId="0" xfId="0" applyFont="1" applyBorder="1" applyProtection="1"/>
    <xf numFmtId="0" fontId="8" fillId="0" borderId="18" xfId="0" applyFont="1" applyBorder="1" applyProtection="1"/>
    <xf numFmtId="0" fontId="2" fillId="0" borderId="18" xfId="0" applyFont="1" applyBorder="1" applyProtection="1"/>
    <xf numFmtId="0" fontId="6" fillId="0" borderId="0" xfId="0" applyFont="1" applyFill="1" applyBorder="1" applyProtection="1"/>
    <xf numFmtId="10" fontId="7" fillId="0" borderId="0" xfId="0" applyNumberFormat="1" applyFont="1" applyFill="1" applyBorder="1" applyAlignment="1" applyProtection="1">
      <alignment horizontal="right" vertical="center"/>
    </xf>
    <xf numFmtId="167" fontId="4" fillId="0" borderId="0" xfId="5" applyNumberFormat="1" applyFont="1"/>
    <xf numFmtId="165" fontId="6" fillId="6" borderId="20" xfId="4" applyNumberFormat="1" applyFont="1" applyFill="1" applyBorder="1" applyAlignment="1">
      <alignment horizontal="left" vertical="top" wrapText="1"/>
    </xf>
    <xf numFmtId="0" fontId="6" fillId="6" borderId="20" xfId="0" applyFont="1" applyFill="1" applyBorder="1" applyAlignment="1">
      <alignment horizontal="left" vertical="top" wrapText="1"/>
    </xf>
    <xf numFmtId="0" fontId="6" fillId="6" borderId="19" xfId="0" applyFont="1" applyFill="1" applyBorder="1" applyAlignment="1">
      <alignment horizontal="left" vertical="top"/>
    </xf>
    <xf numFmtId="0" fontId="6" fillId="6" borderId="20" xfId="0" applyFont="1" applyFill="1" applyBorder="1" applyAlignment="1">
      <alignment horizontal="left" vertical="top"/>
    </xf>
    <xf numFmtId="0" fontId="0" fillId="0" borderId="0" xfId="0" applyAlignment="1">
      <alignment horizontal="left" vertical="top" wrapText="1"/>
    </xf>
    <xf numFmtId="9" fontId="6" fillId="6" borderId="20" xfId="0" applyNumberFormat="1" applyFont="1" applyFill="1" applyBorder="1" applyAlignment="1">
      <alignment horizontal="left" vertical="top" wrapText="1"/>
    </xf>
    <xf numFmtId="167" fontId="7" fillId="6" borderId="12" xfId="5" applyNumberFormat="1" applyFont="1" applyFill="1" applyBorder="1" applyAlignment="1" applyProtection="1">
      <alignment horizontal="center" vertical="center"/>
    </xf>
    <xf numFmtId="167" fontId="7" fillId="0" borderId="12" xfId="5" applyNumberFormat="1" applyFont="1" applyFill="1" applyBorder="1" applyAlignment="1" applyProtection="1">
      <alignment horizontal="center" vertical="center"/>
    </xf>
    <xf numFmtId="0" fontId="2" fillId="0" borderId="0" xfId="0" applyFont="1" applyFill="1" applyBorder="1" applyProtection="1"/>
    <xf numFmtId="0" fontId="6" fillId="5" borderId="0" xfId="0" applyFont="1" applyFill="1" applyBorder="1" applyProtection="1"/>
    <xf numFmtId="0" fontId="17" fillId="0" borderId="0" xfId="0" applyFont="1"/>
    <xf numFmtId="165" fontId="17" fillId="0" borderId="0" xfId="4" applyNumberFormat="1" applyFont="1"/>
    <xf numFmtId="164" fontId="17" fillId="0" borderId="0" xfId="1" applyNumberFormat="1" applyFont="1"/>
    <xf numFmtId="167" fontId="17" fillId="0" borderId="0" xfId="5" applyNumberFormat="1" applyFont="1"/>
    <xf numFmtId="0" fontId="8" fillId="0" borderId="0" xfId="0" applyFont="1"/>
    <xf numFmtId="0" fontId="14" fillId="0" borderId="14" xfId="0" applyFont="1" applyBorder="1"/>
    <xf numFmtId="0" fontId="14" fillId="0" borderId="0" xfId="0" applyFont="1"/>
    <xf numFmtId="0" fontId="19" fillId="0" borderId="0" xfId="0" applyFont="1"/>
    <xf numFmtId="0" fontId="7" fillId="8" borderId="21" xfId="0" applyFont="1" applyFill="1" applyBorder="1"/>
    <xf numFmtId="0" fontId="20" fillId="0" borderId="21" xfId="0" applyFont="1" applyFill="1" applyBorder="1" applyAlignment="1">
      <alignment vertical="top" wrapText="1"/>
    </xf>
    <xf numFmtId="0" fontId="4" fillId="0" borderId="21" xfId="0" applyFont="1" applyBorder="1" applyAlignment="1">
      <alignment horizontal="justify" vertical="top" wrapText="1"/>
    </xf>
    <xf numFmtId="0" fontId="20" fillId="0" borderId="21" xfId="0" applyFont="1" applyBorder="1" applyAlignment="1">
      <alignment vertical="top" wrapText="1"/>
    </xf>
    <xf numFmtId="0" fontId="4" fillId="0" borderId="22" xfId="0" applyFont="1" applyFill="1" applyBorder="1" applyAlignment="1">
      <alignment horizontal="justify" vertical="top" wrapText="1"/>
    </xf>
    <xf numFmtId="14" fontId="4" fillId="0" borderId="0" xfId="0" applyNumberFormat="1" applyFont="1"/>
    <xf numFmtId="14" fontId="6" fillId="6" borderId="20" xfId="0" applyNumberFormat="1" applyFont="1" applyFill="1" applyBorder="1" applyAlignment="1">
      <alignment horizontal="left" vertical="top" wrapText="1"/>
    </xf>
    <xf numFmtId="0" fontId="13" fillId="6" borderId="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23" fillId="0" borderId="0" xfId="0" applyFont="1" applyProtection="1"/>
    <xf numFmtId="0" fontId="2" fillId="0" borderId="0" xfId="0" applyFont="1"/>
    <xf numFmtId="0" fontId="23" fillId="0" borderId="0" xfId="0" applyFont="1" applyBorder="1" applyProtection="1"/>
    <xf numFmtId="0" fontId="4" fillId="0" borderId="21" xfId="0" applyFont="1" applyFill="1" applyBorder="1" applyAlignment="1">
      <alignment horizontal="justify" vertical="top" wrapText="1"/>
    </xf>
    <xf numFmtId="0" fontId="23" fillId="0" borderId="18" xfId="0" applyFont="1" applyBorder="1" applyProtection="1"/>
    <xf numFmtId="0" fontId="23" fillId="0" borderId="0" xfId="0" applyFont="1"/>
    <xf numFmtId="0" fontId="20" fillId="0" borderId="16" xfId="0" applyFont="1" applyBorder="1" applyAlignment="1">
      <alignment vertical="top" wrapText="1"/>
    </xf>
    <xf numFmtId="0" fontId="4" fillId="0" borderId="16" xfId="0" applyFont="1" applyBorder="1" applyAlignment="1">
      <alignment horizontal="justify" vertical="top" wrapText="1"/>
    </xf>
    <xf numFmtId="0" fontId="14" fillId="5" borderId="0" xfId="0" applyFont="1" applyFill="1" applyBorder="1" applyAlignment="1"/>
    <xf numFmtId="164" fontId="17" fillId="0" borderId="0" xfId="0" applyNumberFormat="1" applyFont="1"/>
    <xf numFmtId="0" fontId="23" fillId="0" borderId="0" xfId="0" applyFont="1" applyFill="1" applyBorder="1" applyProtection="1"/>
    <xf numFmtId="164" fontId="4" fillId="0" borderId="0" xfId="0" applyNumberFormat="1" applyFont="1"/>
    <xf numFmtId="167" fontId="25" fillId="0" borderId="12" xfId="5" applyNumberFormat="1" applyFont="1" applyFill="1" applyBorder="1" applyAlignment="1" applyProtection="1">
      <alignment horizontal="center" vertical="center"/>
    </xf>
    <xf numFmtId="0" fontId="23" fillId="0" borderId="0" xfId="0" applyFont="1" applyFill="1" applyProtection="1"/>
    <xf numFmtId="0" fontId="0" fillId="0" borderId="0" xfId="0"/>
    <xf numFmtId="0" fontId="23" fillId="0" borderId="0" xfId="0" applyFont="1" applyAlignment="1">
      <alignment horizontal="left" vertical="top" wrapText="1"/>
    </xf>
    <xf numFmtId="0" fontId="14" fillId="5" borderId="23" xfId="0" applyFont="1" applyFill="1" applyBorder="1"/>
    <xf numFmtId="0" fontId="2" fillId="0" borderId="0" xfId="0" applyFont="1" applyAlignment="1">
      <alignment horizontal="left" vertical="top" wrapText="1"/>
    </xf>
    <xf numFmtId="167" fontId="2" fillId="0" borderId="0" xfId="0" applyNumberFormat="1" applyFont="1"/>
    <xf numFmtId="0" fontId="7" fillId="6" borderId="7"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166" fontId="7" fillId="6" borderId="5" xfId="4" applyNumberFormat="1" applyFont="1" applyFill="1" applyBorder="1" applyAlignment="1" applyProtection="1">
      <alignment horizontal="center" vertical="center"/>
    </xf>
    <xf numFmtId="166" fontId="7" fillId="6" borderId="6" xfId="4" applyNumberFormat="1" applyFont="1" applyFill="1" applyBorder="1" applyAlignment="1" applyProtection="1">
      <alignment horizontal="center" vertical="center"/>
    </xf>
    <xf numFmtId="3" fontId="7" fillId="6" borderId="5" xfId="4" applyNumberFormat="1" applyFont="1" applyFill="1" applyBorder="1" applyAlignment="1" applyProtection="1">
      <alignment horizontal="center" vertical="center"/>
    </xf>
    <xf numFmtId="3" fontId="7" fillId="6" borderId="6" xfId="4" applyNumberFormat="1" applyFont="1" applyFill="1" applyBorder="1" applyAlignment="1" applyProtection="1">
      <alignment horizontal="center" vertical="center"/>
    </xf>
    <xf numFmtId="167" fontId="7" fillId="6" borderId="5" xfId="5" applyNumberFormat="1" applyFont="1" applyFill="1" applyBorder="1" applyAlignment="1" applyProtection="1">
      <alignment horizontal="center" vertical="center"/>
    </xf>
    <xf numFmtId="167" fontId="7" fillId="6" borderId="6" xfId="5" applyNumberFormat="1" applyFont="1" applyFill="1" applyBorder="1" applyAlignment="1" applyProtection="1">
      <alignment horizontal="center" vertical="center"/>
    </xf>
    <xf numFmtId="0" fontId="13" fillId="6" borderId="7" xfId="0" applyFont="1" applyFill="1" applyBorder="1" applyAlignment="1" applyProtection="1">
      <alignment horizontal="center" vertical="center"/>
    </xf>
    <xf numFmtId="0" fontId="13" fillId="6" borderId="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18" fillId="9" borderId="14" xfId="0" applyFont="1" applyFill="1" applyBorder="1" applyAlignment="1" applyProtection="1">
      <alignment horizontal="center"/>
    </xf>
    <xf numFmtId="0" fontId="10" fillId="9" borderId="9" xfId="0" applyFont="1" applyFill="1" applyBorder="1" applyAlignment="1" applyProtection="1">
      <alignment horizontal="center"/>
    </xf>
    <xf numFmtId="0" fontId="10" fillId="9" borderId="10" xfId="0" applyFont="1" applyFill="1" applyBorder="1" applyAlignment="1" applyProtection="1">
      <alignment horizontal="center"/>
    </xf>
    <xf numFmtId="0" fontId="9" fillId="7" borderId="2" xfId="3" applyFont="1" applyFill="1" applyBorder="1" applyAlignment="1" applyProtection="1">
      <alignment horizontal="center" vertical="center" wrapText="1"/>
      <protection locked="0"/>
    </xf>
    <xf numFmtId="0" fontId="9" fillId="7" borderId="3" xfId="3" applyFont="1" applyFill="1" applyBorder="1" applyAlignment="1" applyProtection="1">
      <alignment horizontal="center" vertical="center" wrapText="1"/>
      <protection locked="0"/>
    </xf>
    <xf numFmtId="0" fontId="9" fillId="7" borderId="4"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xf>
    <xf numFmtId="0" fontId="9" fillId="6" borderId="4" xfId="0" applyFont="1" applyFill="1" applyBorder="1" applyAlignment="1" applyProtection="1">
      <alignment horizontal="center" vertical="center"/>
    </xf>
    <xf numFmtId="0" fontId="10" fillId="4" borderId="19" xfId="0" applyFont="1" applyFill="1" applyBorder="1" applyAlignment="1">
      <alignment horizontal="center" vertical="center"/>
    </xf>
    <xf numFmtId="0" fontId="10" fillId="4" borderId="24" xfId="0" applyFont="1" applyFill="1" applyBorder="1" applyAlignment="1">
      <alignment horizontal="center" vertical="center"/>
    </xf>
    <xf numFmtId="0" fontId="14" fillId="5" borderId="0" xfId="0" applyFont="1" applyFill="1" applyBorder="1" applyAlignment="1">
      <alignment horizontal="center"/>
    </xf>
    <xf numFmtId="0" fontId="10" fillId="4" borderId="19" xfId="2" applyFont="1" applyFill="1" applyBorder="1" applyAlignment="1">
      <alignment horizontal="center"/>
    </xf>
    <xf numFmtId="0" fontId="10" fillId="4" borderId="20" xfId="2" applyFont="1" applyFill="1" applyBorder="1" applyAlignment="1">
      <alignment horizontal="center"/>
    </xf>
    <xf numFmtId="0" fontId="10" fillId="4" borderId="20" xfId="0" applyFont="1" applyFill="1" applyBorder="1" applyAlignment="1">
      <alignment horizontal="center" vertical="center"/>
    </xf>
    <xf numFmtId="0" fontId="6" fillId="6" borderId="19" xfId="0" applyFont="1" applyFill="1" applyBorder="1" applyAlignment="1">
      <alignment horizontal="left" vertical="top" wrapText="1"/>
    </xf>
    <xf numFmtId="0" fontId="6" fillId="6" borderId="20" xfId="0" applyFont="1" applyFill="1" applyBorder="1" applyAlignment="1">
      <alignment horizontal="left" vertical="top" wrapText="1"/>
    </xf>
  </cellXfs>
  <cellStyles count="11">
    <cellStyle name="Accent1" xfId="2" builtinId="29"/>
    <cellStyle name="Comma" xfId="4" builtinId="3"/>
    <cellStyle name="Comma 2" xfId="10" xr:uid="{00000000-0005-0000-0000-000002000000}"/>
    <cellStyle name="Comma 3" xfId="6" xr:uid="{00000000-0005-0000-0000-000003000000}"/>
    <cellStyle name="Currency" xfId="1" builtinId="4"/>
    <cellStyle name="Currency 2" xfId="9" xr:uid="{00000000-0005-0000-0000-000005000000}"/>
    <cellStyle name="Currency 3" xfId="7" xr:uid="{00000000-0005-0000-0000-000006000000}"/>
    <cellStyle name="Good" xfId="3" builtinId="26"/>
    <cellStyle name="Neutral 2" xfId="8" xr:uid="{00000000-0005-0000-0000-000008000000}"/>
    <cellStyle name="Normal" xfId="0" builtinId="0"/>
    <cellStyle name="Percent" xfId="5" builtinId="5"/>
  </cellStyles>
  <dxfs count="0"/>
  <tableStyles count="0" defaultTableStyle="TableStyleMedium2" defaultPivotStyle="PivotStyleLight16"/>
  <colors>
    <mruColors>
      <color rgb="FF012169"/>
      <color rgb="FF00A9E0"/>
      <color rgb="FF890C58"/>
      <color rgb="FF98A4AE"/>
      <color rgb="FF009CA6"/>
      <color rgb="FF253746"/>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Application</a:t>
            </a:r>
            <a:r>
              <a:rPr lang="en-AU" sz="1200" b="1" baseline="0">
                <a:solidFill>
                  <a:sysClr val="windowText" lastClr="000000"/>
                </a:solidFill>
                <a:latin typeface="DIN OT" panose="020B0504020201010104" pitchFamily="34" charset="0"/>
              </a:rPr>
              <a:t> Status (Cumulative)</a:t>
            </a:r>
            <a:endParaRPr lang="en-AU" sz="1200" b="1">
              <a:solidFill>
                <a:sysClr val="windowText" lastClr="000000"/>
              </a:solidFill>
              <a:latin typeface="DIN OT" panose="020B05040202010101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pieChart>
        <c:varyColors val="1"/>
        <c:ser>
          <c:idx val="0"/>
          <c:order val="0"/>
          <c:dPt>
            <c:idx val="0"/>
            <c:bubble3D val="0"/>
            <c:spPr>
              <a:solidFill>
                <a:srgbClr val="012169"/>
              </a:solidFill>
              <a:ln>
                <a:noFill/>
              </a:ln>
              <a:effectLst/>
            </c:spPr>
            <c:extLst>
              <c:ext xmlns:c16="http://schemas.microsoft.com/office/drawing/2014/chart" uri="{C3380CC4-5D6E-409C-BE32-E72D297353CC}">
                <c16:uniqueId val="{00000001-8FCA-4AB7-BC13-0E4C24D46CD9}"/>
              </c:ext>
            </c:extLst>
          </c:dPt>
          <c:dPt>
            <c:idx val="1"/>
            <c:bubble3D val="0"/>
            <c:spPr>
              <a:solidFill>
                <a:schemeClr val="accent3"/>
              </a:solidFill>
              <a:ln>
                <a:noFill/>
              </a:ln>
              <a:effectLst/>
            </c:spPr>
            <c:extLst>
              <c:ext xmlns:c16="http://schemas.microsoft.com/office/drawing/2014/chart" uri="{C3380CC4-5D6E-409C-BE32-E72D297353CC}">
                <c16:uniqueId val="{00000003-8FCA-4AB7-BC13-0E4C24D46CD9}"/>
              </c:ext>
            </c:extLst>
          </c:dPt>
          <c:dPt>
            <c:idx val="2"/>
            <c:bubble3D val="0"/>
            <c:spPr>
              <a:solidFill>
                <a:srgbClr val="00A9E0"/>
              </a:solidFill>
              <a:ln>
                <a:noFill/>
              </a:ln>
              <a:effectLst/>
            </c:spPr>
            <c:extLst>
              <c:ext xmlns:c16="http://schemas.microsoft.com/office/drawing/2014/chart" uri="{C3380CC4-5D6E-409C-BE32-E72D297353CC}">
                <c16:uniqueId val="{00000005-8FCA-4AB7-BC13-0E4C24D46CD9}"/>
              </c:ext>
            </c:extLst>
          </c:dPt>
          <c:dLbls>
            <c:dLbl>
              <c:idx val="0"/>
              <c:layout>
                <c:manualLayout>
                  <c:x val="-6.6156911401774862E-2"/>
                  <c:y val="-0.2423771990120509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CA-4AB7-BC13-0E4C24D46CD9}"/>
                </c:ext>
              </c:extLst>
            </c:dLbl>
            <c:dLbl>
              <c:idx val="1"/>
              <c:layout>
                <c:manualLayout>
                  <c:x val="4.4906916842760998E-2"/>
                  <c:y val="8.669321265384456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CA-4AB7-BC13-0E4C24D46CD9}"/>
                </c:ext>
              </c:extLst>
            </c:dLbl>
            <c:dLbl>
              <c:idx val="2"/>
              <c:layout>
                <c:manualLayout>
                  <c:x val="2.5197838925600565E-2"/>
                  <c:y val="0.16220076889162396"/>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CA-4AB7-BC13-0E4C24D46C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'Single fund'!$B$64:$B$66</c:f>
              <c:strCache>
                <c:ptCount val="3"/>
                <c:pt idx="0">
                  <c:v>% Paid</c:v>
                </c:pt>
                <c:pt idx="1">
                  <c:v>% Closed</c:v>
                </c:pt>
                <c:pt idx="2">
                  <c:v>% In Process</c:v>
                </c:pt>
              </c:strCache>
            </c:strRef>
          </c:cat>
          <c:val>
            <c:numRef>
              <c:f>'Single fund'!$C$64:$C$66</c:f>
              <c:numCache>
                <c:formatCode>0.0%</c:formatCode>
                <c:ptCount val="3"/>
                <c:pt idx="0">
                  <c:v>0.97799999999999998</c:v>
                </c:pt>
                <c:pt idx="1">
                  <c:v>1.7000000000000001E-2</c:v>
                </c:pt>
                <c:pt idx="2">
                  <c:v>5.0000000000000001E-3</c:v>
                </c:pt>
              </c:numCache>
            </c:numRef>
          </c:val>
          <c:extLst>
            <c:ext xmlns:c16="http://schemas.microsoft.com/office/drawing/2014/chart" uri="{C3380CC4-5D6E-409C-BE32-E72D297353CC}">
              <c16:uniqueId val="{00000006-8FCA-4AB7-BC13-0E4C24D46CD9}"/>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(Current Week)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7692726707525406"/>
          <c:y val="6.11777625376541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40129877165E-2"/>
          <c:y val="0.22676996432074861"/>
          <c:w val="0.90660996780164216"/>
          <c:h val="0.42572573854314066"/>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fund'!$D$60</c:f>
              <c:numCache>
                <c:formatCode>0.0%</c:formatCode>
                <c:ptCount val="1"/>
                <c:pt idx="0">
                  <c:v>0.96399999999999997</c:v>
                </c:pt>
              </c:numCache>
            </c:numRef>
          </c:val>
          <c:extLst>
            <c:ext xmlns:c16="http://schemas.microsoft.com/office/drawing/2014/chart" uri="{C3380CC4-5D6E-409C-BE32-E72D297353CC}">
              <c16:uniqueId val="{00000000-8E55-47A5-9DC5-144DDF70EB28}"/>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4.3115786524503097E-2"/>
                  <c:y val="6.980004759593796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44-4BE6-88B8-E2EC32FFF0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fund'!$D$61</c:f>
              <c:numCache>
                <c:formatCode>0.0%</c:formatCode>
                <c:ptCount val="1"/>
                <c:pt idx="0">
                  <c:v>1.4999999999999999E-2</c:v>
                </c:pt>
              </c:numCache>
            </c:numRef>
          </c:val>
          <c:extLst>
            <c:ext xmlns:c16="http://schemas.microsoft.com/office/drawing/2014/chart" uri="{C3380CC4-5D6E-409C-BE32-E72D297353CC}">
              <c16:uniqueId val="{00000001-8E55-47A5-9DC5-144DDF70EB28}"/>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fund'!$D$62</c:f>
              <c:numCache>
                <c:formatCode>0.0%</c:formatCode>
                <c:ptCount val="1"/>
                <c:pt idx="0">
                  <c:v>2.1999999999999999E-2</c:v>
                </c:pt>
              </c:numCache>
            </c:numRef>
          </c:val>
          <c:extLst>
            <c:ext xmlns:c16="http://schemas.microsoft.com/office/drawing/2014/chart" uri="{C3380CC4-5D6E-409C-BE32-E72D297353CC}">
              <c16:uniqueId val="{00000002-8E55-47A5-9DC5-144DDF70EB28}"/>
            </c:ext>
          </c:extLst>
        </c:ser>
        <c:dLbls>
          <c:dLblPos val="ctr"/>
          <c:showLegendKey val="0"/>
          <c:showVal val="1"/>
          <c:showCatName val="0"/>
          <c:showSerName val="0"/>
          <c:showPercent val="0"/>
          <c:showBubbleSize val="0"/>
        </c:dLbls>
        <c:gapWidth val="150"/>
        <c:overlap val="100"/>
        <c:axId val="407347640"/>
        <c:axId val="407339800"/>
      </c:barChart>
      <c:catAx>
        <c:axId val="407347640"/>
        <c:scaling>
          <c:orientation val="minMax"/>
        </c:scaling>
        <c:delete val="1"/>
        <c:axPos val="l"/>
        <c:numFmt formatCode="General" sourceLinked="1"/>
        <c:majorTickMark val="none"/>
        <c:minorTickMark val="none"/>
        <c:tickLblPos val="nextTo"/>
        <c:crossAx val="407339800"/>
        <c:crosses val="autoZero"/>
        <c:auto val="1"/>
        <c:lblAlgn val="ctr"/>
        <c:lblOffset val="100"/>
        <c:noMultiLvlLbl val="0"/>
      </c:catAx>
      <c:valAx>
        <c:axId val="407339800"/>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47640"/>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(Cumulative)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984861928913381"/>
          <c:y val="4.050646935464725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24431707387E-2"/>
          <c:y val="0.24060301507537687"/>
          <c:w val="0.90661000109443002"/>
          <c:h val="0.42149698624355375"/>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fund'!$C$60</c:f>
              <c:numCache>
                <c:formatCode>0.0%</c:formatCode>
                <c:ptCount val="1"/>
                <c:pt idx="0">
                  <c:v>0.95399999999999996</c:v>
                </c:pt>
              </c:numCache>
            </c:numRef>
          </c:val>
          <c:extLst>
            <c:ext xmlns:c16="http://schemas.microsoft.com/office/drawing/2014/chart" uri="{C3380CC4-5D6E-409C-BE32-E72D297353CC}">
              <c16:uniqueId val="{00000000-030E-4684-94DB-0AE925AB3AE5}"/>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1.134625555698517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3B-4F93-9171-464CCD63AE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fund'!$C$61</c:f>
              <c:numCache>
                <c:formatCode>0.0%</c:formatCode>
                <c:ptCount val="1"/>
                <c:pt idx="0">
                  <c:v>2.8000000000000001E-2</c:v>
                </c:pt>
              </c:numCache>
            </c:numRef>
          </c:val>
          <c:extLst>
            <c:ext xmlns:c16="http://schemas.microsoft.com/office/drawing/2014/chart" uri="{C3380CC4-5D6E-409C-BE32-E72D297353CC}">
              <c16:uniqueId val="{00000001-030E-4684-94DB-0AE925AB3AE5}"/>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fund'!$C$62</c:f>
              <c:numCache>
                <c:formatCode>0.0%</c:formatCode>
                <c:ptCount val="1"/>
                <c:pt idx="0">
                  <c:v>1.7999999999999999E-2</c:v>
                </c:pt>
              </c:numCache>
            </c:numRef>
          </c:val>
          <c:extLst>
            <c:ext xmlns:c16="http://schemas.microsoft.com/office/drawing/2014/chart" uri="{C3380CC4-5D6E-409C-BE32-E72D297353CC}">
              <c16:uniqueId val="{00000002-030E-4684-94DB-0AE925AB3AE5}"/>
            </c:ext>
          </c:extLst>
        </c:ser>
        <c:dLbls>
          <c:dLblPos val="ctr"/>
          <c:showLegendKey val="0"/>
          <c:showVal val="1"/>
          <c:showCatName val="0"/>
          <c:showSerName val="0"/>
          <c:showPercent val="0"/>
          <c:showBubbleSize val="0"/>
        </c:dLbls>
        <c:gapWidth val="150"/>
        <c:overlap val="100"/>
        <c:axId val="407339408"/>
        <c:axId val="407340192"/>
      </c:barChart>
      <c:catAx>
        <c:axId val="407339408"/>
        <c:scaling>
          <c:orientation val="minMax"/>
        </c:scaling>
        <c:delete val="1"/>
        <c:axPos val="l"/>
        <c:numFmt formatCode="General" sourceLinked="1"/>
        <c:majorTickMark val="none"/>
        <c:minorTickMark val="none"/>
        <c:tickLblPos val="nextTo"/>
        <c:crossAx val="407340192"/>
        <c:crosses val="autoZero"/>
        <c:auto val="1"/>
        <c:lblAlgn val="ctr"/>
        <c:lblOffset val="100"/>
        <c:noMultiLvlLbl val="0"/>
      </c:catAx>
      <c:valAx>
        <c:axId val="407340192"/>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39408"/>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1</xdr:col>
      <xdr:colOff>3159274</xdr:colOff>
      <xdr:row>4</xdr:row>
      <xdr:rowOff>33338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71450"/>
          <a:ext cx="3130699" cy="795338"/>
        </a:xfrm>
        <a:prstGeom prst="rect">
          <a:avLst/>
        </a:prstGeom>
      </xdr:spPr>
    </xdr:pic>
    <xdr:clientData/>
  </xdr:twoCellAnchor>
  <xdr:twoCellAnchor>
    <xdr:from>
      <xdr:col>2</xdr:col>
      <xdr:colOff>352425</xdr:colOff>
      <xdr:row>1</xdr:row>
      <xdr:rowOff>114300</xdr:rowOff>
    </xdr:from>
    <xdr:to>
      <xdr:col>4</xdr:col>
      <xdr:colOff>263420</xdr:colOff>
      <xdr:row>3</xdr:row>
      <xdr:rowOff>85725</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6220654" y="300659"/>
          <a:ext cx="5116614" cy="460099"/>
          <a:chOff x="7237888" y="132380"/>
          <a:chExt cx="3763486" cy="543660"/>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515326" y="153700"/>
            <a:ext cx="332774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twoCellAnchor>
    <xdr:from>
      <xdr:col>0</xdr:col>
      <xdr:colOff>161925</xdr:colOff>
      <xdr:row>18</xdr:row>
      <xdr:rowOff>171450</xdr:rowOff>
    </xdr:from>
    <xdr:to>
      <xdr:col>1</xdr:col>
      <xdr:colOff>5219700</xdr:colOff>
      <xdr:row>37</xdr:row>
      <xdr:rowOff>95249</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18</xdr:row>
      <xdr:rowOff>171450</xdr:rowOff>
    </xdr:from>
    <xdr:to>
      <xdr:col>4</xdr:col>
      <xdr:colOff>809624</xdr:colOff>
      <xdr:row>27</xdr:row>
      <xdr:rowOff>119063</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xdr:colOff>
      <xdr:row>28</xdr:row>
      <xdr:rowOff>80963</xdr:rowOff>
    </xdr:from>
    <xdr:to>
      <xdr:col>4</xdr:col>
      <xdr:colOff>809626</xdr:colOff>
      <xdr:row>37</xdr:row>
      <xdr:rowOff>90488</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2</xdr:col>
      <xdr:colOff>73174</xdr:colOff>
      <xdr:row>0</xdr:row>
      <xdr:rowOff>1152525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10</xdr:col>
      <xdr:colOff>9525</xdr:colOff>
      <xdr:row>0</xdr:row>
      <xdr:rowOff>466725</xdr:rowOff>
    </xdr:from>
    <xdr:to>
      <xdr:col>13</xdr:col>
      <xdr:colOff>910828</xdr:colOff>
      <xdr:row>0</xdr:row>
      <xdr:rowOff>952500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4420850" y="466725"/>
          <a:ext cx="4244578" cy="485775"/>
          <a:chOff x="7237888" y="132380"/>
          <a:chExt cx="3763486" cy="543660"/>
        </a:xfrm>
      </xdr:grpSpPr>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7465945" y="153700"/>
            <a:ext cx="331076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1971674</xdr:colOff>
      <xdr:row>0</xdr:row>
      <xdr:rowOff>457200</xdr:rowOff>
    </xdr:from>
    <xdr:to>
      <xdr:col>2</xdr:col>
      <xdr:colOff>6333488</xdr:colOff>
      <xdr:row>0</xdr:row>
      <xdr:rowOff>942975</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038849" y="457200"/>
          <a:ext cx="4161789" cy="485775"/>
          <a:chOff x="7237888" y="132380"/>
          <a:chExt cx="3763486" cy="543660"/>
        </a:xfrm>
      </xdr:grpSpPr>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7434166" y="153700"/>
            <a:ext cx="3411605"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1971675</xdr:colOff>
      <xdr:row>0</xdr:row>
      <xdr:rowOff>457200</xdr:rowOff>
    </xdr:from>
    <xdr:to>
      <xdr:col>2</xdr:col>
      <xdr:colOff>6334375</xdr:colOff>
      <xdr:row>0</xdr:row>
      <xdr:rowOff>942975</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5676900" y="457200"/>
          <a:ext cx="4162675" cy="485775"/>
          <a:chOff x="7237888" y="132380"/>
          <a:chExt cx="3763486" cy="543660"/>
        </a:xfrm>
      </xdr:grpSpPr>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7466165" y="153700"/>
            <a:ext cx="3469261"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6"/>
  <sheetViews>
    <sheetView showGridLines="0" showRowColHeaders="0" tabSelected="1" zoomScale="115" zoomScaleNormal="115" workbookViewId="0">
      <selection activeCell="C7" sqref="C7:E7"/>
    </sheetView>
  </sheetViews>
  <sheetFormatPr defaultRowHeight="14.25" x14ac:dyDescent="0.45"/>
  <cols>
    <col min="1" max="1" width="2.73046875" customWidth="1"/>
    <col min="2" max="2" width="79.3984375" customWidth="1"/>
    <col min="3" max="3" width="43" customWidth="1"/>
    <col min="4" max="4" width="29.86328125" customWidth="1"/>
    <col min="5" max="5" width="12.265625" customWidth="1"/>
    <col min="6" max="6" width="2.73046875" customWidth="1"/>
  </cols>
  <sheetData>
    <row r="1" spans="1:6" ht="14.65" x14ac:dyDescent="0.45">
      <c r="A1" s="11"/>
      <c r="B1" s="12"/>
      <c r="C1" s="12"/>
      <c r="D1" s="12"/>
      <c r="E1" s="12"/>
      <c r="F1" s="13"/>
    </row>
    <row r="2" spans="1:6" ht="19.149999999999999" x14ac:dyDescent="0.45">
      <c r="A2" s="14"/>
      <c r="B2" s="15"/>
      <c r="C2" s="15"/>
      <c r="D2" s="15"/>
      <c r="E2" s="16"/>
      <c r="F2" s="17"/>
    </row>
    <row r="3" spans="1:6" ht="19.149999999999999" x14ac:dyDescent="0.45">
      <c r="A3" s="14"/>
      <c r="B3" s="15"/>
      <c r="C3" s="96"/>
      <c r="D3" s="96"/>
      <c r="E3" s="96"/>
      <c r="F3" s="17"/>
    </row>
    <row r="4" spans="1:6" ht="14.65" x14ac:dyDescent="0.45">
      <c r="A4" s="14"/>
      <c r="B4" s="15"/>
      <c r="C4" s="15"/>
      <c r="D4" s="15"/>
      <c r="E4" s="15"/>
      <c r="F4" s="17"/>
    </row>
    <row r="5" spans="1:6" ht="15" thickBot="1" x14ac:dyDescent="0.5">
      <c r="A5" s="14"/>
      <c r="B5" s="15"/>
      <c r="C5" s="18"/>
      <c r="D5" s="15"/>
      <c r="E5" s="15"/>
      <c r="F5" s="17"/>
    </row>
    <row r="6" spans="1:6" ht="19.899999999999999" thickTop="1" thickBot="1" x14ac:dyDescent="0.65">
      <c r="A6" s="14"/>
      <c r="B6" s="97" t="s">
        <v>261</v>
      </c>
      <c r="C6" s="99" t="s">
        <v>327</v>
      </c>
      <c r="D6" s="100"/>
      <c r="E6" s="101"/>
      <c r="F6" s="17"/>
    </row>
    <row r="7" spans="1:6" ht="22.5" thickTop="1" thickBot="1" x14ac:dyDescent="0.5">
      <c r="A7" s="14"/>
      <c r="B7" s="98"/>
      <c r="C7" s="102" t="s">
        <v>277</v>
      </c>
      <c r="D7" s="103"/>
      <c r="E7" s="104"/>
      <c r="F7" s="17"/>
    </row>
    <row r="8" spans="1:6" ht="22.15" thickTop="1" x14ac:dyDescent="0.45">
      <c r="A8" s="14"/>
      <c r="B8" s="20"/>
      <c r="C8" s="64" t="s">
        <v>1</v>
      </c>
      <c r="D8" s="105" t="s">
        <v>0</v>
      </c>
      <c r="E8" s="106"/>
      <c r="F8" s="17"/>
    </row>
    <row r="9" spans="1:6" ht="15" thickBot="1" x14ac:dyDescent="0.5">
      <c r="A9" s="14"/>
      <c r="B9" s="21"/>
      <c r="C9" s="62" t="str">
        <f>" 20 April - "&amp;TEXT('all data'!$A$2, "dd mmmm yyyy")</f>
        <v xml:space="preserve"> 20 April - 01 November 2020</v>
      </c>
      <c r="D9" s="94" t="str">
        <f>" Week ending "&amp;TEXT('all data'!$A$2, "dd mmmm yyyy")</f>
        <v xml:space="preserve"> Week ending 01 November 2020</v>
      </c>
      <c r="E9" s="95"/>
      <c r="F9" s="17"/>
    </row>
    <row r="10" spans="1:6" ht="15" thickTop="1" x14ac:dyDescent="0.45">
      <c r="A10" s="14"/>
      <c r="B10" s="20"/>
      <c r="C10" s="63"/>
      <c r="D10" s="86"/>
      <c r="E10" s="87"/>
      <c r="F10" s="17"/>
    </row>
    <row r="11" spans="1:6" ht="14.65" x14ac:dyDescent="0.45">
      <c r="A11" s="14"/>
      <c r="B11" s="22" t="s">
        <v>265</v>
      </c>
      <c r="C11" s="23">
        <f>INDEX('all data'!$M$2:$M$155,MATCH($C$7,'all data'!$B$2:$B$155,0))</f>
        <v>34838534421</v>
      </c>
      <c r="D11" s="88">
        <f>INDEX('all data'!$AE$2:$AE$155,MATCH($C$7,'all data'!$B$2:$B$155,0))</f>
        <v>166335416</v>
      </c>
      <c r="E11" s="89"/>
      <c r="F11" s="17"/>
    </row>
    <row r="12" spans="1:6" ht="14.65" x14ac:dyDescent="0.45">
      <c r="A12" s="14"/>
      <c r="B12" s="25" t="s">
        <v>355</v>
      </c>
      <c r="C12" s="24">
        <f>C14-C13</f>
        <v>3318434</v>
      </c>
      <c r="D12" s="90">
        <f>D14-D13</f>
        <v>16077</v>
      </c>
      <c r="E12" s="91"/>
      <c r="F12" s="17"/>
    </row>
    <row r="13" spans="1:6" ht="14.65" x14ac:dyDescent="0.45">
      <c r="A13" s="14"/>
      <c r="B13" s="25" t="s">
        <v>356</v>
      </c>
      <c r="C13" s="24">
        <f>INDEX('all data'!$F$2:$F$155,MATCH($C$7,'all data'!$B$2:$B$155,0))</f>
        <v>1342872</v>
      </c>
      <c r="D13" s="90">
        <f>INDEX('all data'!$X$2:$X$155,MATCH($C$7,'all data'!$B$2:$B$155,0))</f>
        <v>7972</v>
      </c>
      <c r="E13" s="91"/>
      <c r="F13" s="17"/>
    </row>
    <row r="14" spans="1:6" ht="14.65" x14ac:dyDescent="0.45">
      <c r="A14" s="14"/>
      <c r="B14" s="25" t="s">
        <v>357</v>
      </c>
      <c r="C14" s="24">
        <f>INDEX('all data'!$D$2:$D$155,MATCH($C$7,'all data'!$B$2:$B$155,0))</f>
        <v>4661306</v>
      </c>
      <c r="D14" s="90">
        <f>INDEX('all data'!$V$2:$V$155,MATCH($C$7,'all data'!$B$2:$B$155,0))</f>
        <v>24049</v>
      </c>
      <c r="E14" s="91"/>
      <c r="F14" s="17"/>
    </row>
    <row r="15" spans="1:6" ht="14.65" x14ac:dyDescent="0.45">
      <c r="A15" s="14"/>
      <c r="B15" s="22" t="s">
        <v>264</v>
      </c>
      <c r="C15" s="24">
        <f>INDEX('all data'!$J$2:$J$155,MATCH($C$7,'all data'!$B$2:$B$155,0))</f>
        <v>4549413</v>
      </c>
      <c r="D15" s="90">
        <f>INDEX('all data'!$AB$2:$AB$155,MATCH($C$7,'all data'!$B$2:$B$155,0))</f>
        <v>23173</v>
      </c>
      <c r="E15" s="91"/>
      <c r="F15" s="17"/>
    </row>
    <row r="16" spans="1:6" ht="14.65" x14ac:dyDescent="0.45">
      <c r="A16" s="14"/>
      <c r="B16" s="22" t="s">
        <v>263</v>
      </c>
      <c r="C16" s="23">
        <f>INDEX('all data'!$N$2:$N$155,MATCH($C$7,'all data'!$B$2:$B$155,0))</f>
        <v>7658</v>
      </c>
      <c r="D16" s="88">
        <f>INDEX('all data'!$AF$2:$AF$155,MATCH($C$7,'all data'!$B$2:$B$155,0))</f>
        <v>7178</v>
      </c>
      <c r="E16" s="89"/>
      <c r="F16" s="17"/>
    </row>
    <row r="17" spans="1:6" ht="14.65" x14ac:dyDescent="0.45">
      <c r="A17" s="14"/>
      <c r="B17" s="22" t="s">
        <v>310</v>
      </c>
      <c r="C17" s="43">
        <f>INDEX('all data'!$O$2:$O$155,MATCH($C$7,'all data'!$B$2:$B$155,0))</f>
        <v>0.95399999999999996</v>
      </c>
      <c r="D17" s="92">
        <f>INDEX('all data'!$AG$2:$AG$155,MATCH($C$7,'all data'!$B$2:$B$155,0))</f>
        <v>0.96399999999999997</v>
      </c>
      <c r="E17" s="93"/>
      <c r="F17" s="17"/>
    </row>
    <row r="18" spans="1:6" ht="15" thickBot="1" x14ac:dyDescent="0.5">
      <c r="A18" s="26"/>
      <c r="B18" s="21"/>
      <c r="C18" s="27"/>
      <c r="D18" s="84"/>
      <c r="E18" s="85"/>
      <c r="F18" s="17"/>
    </row>
    <row r="19" spans="1:6" ht="15" thickTop="1" x14ac:dyDescent="0.45">
      <c r="A19" s="14"/>
      <c r="B19" s="15"/>
      <c r="C19" s="15"/>
      <c r="D19" s="15"/>
      <c r="E19" s="15"/>
      <c r="F19" s="17"/>
    </row>
    <row r="20" spans="1:6" ht="14.65" x14ac:dyDescent="0.45">
      <c r="A20" s="14"/>
      <c r="B20" s="15"/>
      <c r="C20" s="15"/>
      <c r="D20" s="15"/>
      <c r="E20" s="15"/>
      <c r="F20" s="17"/>
    </row>
    <row r="21" spans="1:6" ht="14.65" x14ac:dyDescent="0.45">
      <c r="A21" s="14"/>
      <c r="B21" s="15"/>
      <c r="C21" s="15"/>
      <c r="D21" s="15"/>
      <c r="E21" s="15"/>
      <c r="F21" s="17"/>
    </row>
    <row r="22" spans="1:6" ht="14.65" x14ac:dyDescent="0.45">
      <c r="A22" s="14"/>
      <c r="B22" s="15"/>
      <c r="C22" s="15"/>
      <c r="D22" s="15"/>
      <c r="E22" s="15"/>
      <c r="F22" s="17"/>
    </row>
    <row r="23" spans="1:6" ht="14.65" x14ac:dyDescent="0.45">
      <c r="A23" s="14"/>
      <c r="B23" s="15"/>
      <c r="C23" s="15"/>
      <c r="D23" s="15"/>
      <c r="E23" s="15"/>
      <c r="F23" s="17"/>
    </row>
    <row r="24" spans="1:6" ht="14.65" x14ac:dyDescent="0.45">
      <c r="A24" s="14"/>
      <c r="B24" s="15"/>
      <c r="C24" s="15"/>
      <c r="D24" s="15"/>
      <c r="E24" s="15"/>
      <c r="F24" s="17"/>
    </row>
    <row r="25" spans="1:6" ht="14.65" x14ac:dyDescent="0.45">
      <c r="A25" s="14"/>
      <c r="B25" s="15"/>
      <c r="C25" s="15"/>
      <c r="D25" s="15"/>
      <c r="E25" s="15"/>
      <c r="F25" s="17"/>
    </row>
    <row r="26" spans="1:6" ht="14.65" x14ac:dyDescent="0.45">
      <c r="A26" s="14"/>
      <c r="B26" s="15"/>
      <c r="C26" s="15"/>
      <c r="D26" s="15"/>
      <c r="E26" s="15"/>
      <c r="F26" s="17"/>
    </row>
    <row r="27" spans="1:6" ht="14.65" x14ac:dyDescent="0.45">
      <c r="A27" s="14"/>
      <c r="B27" s="15"/>
      <c r="C27" s="15"/>
      <c r="D27" s="15"/>
      <c r="E27" s="15"/>
      <c r="F27" s="17"/>
    </row>
    <row r="28" spans="1:6" ht="14.65" x14ac:dyDescent="0.45">
      <c r="A28" s="14"/>
      <c r="B28" s="15"/>
      <c r="C28" s="15"/>
      <c r="D28" s="15"/>
      <c r="E28" s="15"/>
      <c r="F28" s="17"/>
    </row>
    <row r="29" spans="1:6" ht="14.65" x14ac:dyDescent="0.45">
      <c r="A29" s="14"/>
      <c r="B29" s="15"/>
      <c r="C29" s="15"/>
      <c r="D29" s="15"/>
      <c r="E29" s="15"/>
      <c r="F29" s="17"/>
    </row>
    <row r="30" spans="1:6" ht="14.65" x14ac:dyDescent="0.45">
      <c r="A30" s="14"/>
      <c r="B30" s="15"/>
      <c r="C30" s="15"/>
      <c r="D30" s="15"/>
      <c r="E30" s="15"/>
      <c r="F30" s="17"/>
    </row>
    <row r="31" spans="1:6" ht="14.65" x14ac:dyDescent="0.45">
      <c r="A31" s="14"/>
      <c r="B31" s="15"/>
      <c r="C31" s="15"/>
      <c r="D31" s="15"/>
      <c r="E31" s="15"/>
      <c r="F31" s="17"/>
    </row>
    <row r="32" spans="1:6" ht="14.65" x14ac:dyDescent="0.45">
      <c r="A32" s="14"/>
      <c r="B32" s="15"/>
      <c r="C32" s="15"/>
      <c r="D32" s="15"/>
      <c r="E32" s="15"/>
      <c r="F32" s="17"/>
    </row>
    <row r="33" spans="1:6" ht="14.65" x14ac:dyDescent="0.45">
      <c r="A33" s="14"/>
      <c r="B33" s="15"/>
      <c r="C33" s="15"/>
      <c r="D33" s="15"/>
      <c r="E33" s="15"/>
      <c r="F33" s="17"/>
    </row>
    <row r="34" spans="1:6" ht="14.65" x14ac:dyDescent="0.45">
      <c r="A34" s="14"/>
      <c r="B34" s="15"/>
      <c r="C34" s="15"/>
      <c r="D34" s="15"/>
      <c r="E34" s="15"/>
      <c r="F34" s="17"/>
    </row>
    <row r="35" spans="1:6" ht="14.65" x14ac:dyDescent="0.45">
      <c r="A35" s="14"/>
      <c r="B35" s="15"/>
      <c r="C35" s="15"/>
      <c r="D35" s="15"/>
      <c r="E35" s="15"/>
      <c r="F35" s="17"/>
    </row>
    <row r="36" spans="1:6" ht="14.65" x14ac:dyDescent="0.45">
      <c r="A36" s="14"/>
      <c r="B36" s="15"/>
      <c r="C36" s="15"/>
      <c r="D36" s="15"/>
      <c r="E36" s="15"/>
      <c r="F36" s="17"/>
    </row>
    <row r="37" spans="1:6" ht="14.65" x14ac:dyDescent="0.45">
      <c r="A37" s="14"/>
      <c r="B37" s="15"/>
      <c r="C37" s="15"/>
      <c r="D37" s="15"/>
      <c r="E37" s="15"/>
      <c r="F37" s="17"/>
    </row>
    <row r="38" spans="1:6" ht="14.65" x14ac:dyDescent="0.45">
      <c r="A38" s="14"/>
      <c r="B38" s="15"/>
      <c r="C38" s="15"/>
      <c r="D38" s="15"/>
      <c r="E38" s="15"/>
      <c r="F38" s="17"/>
    </row>
    <row r="39" spans="1:6" ht="18" customHeight="1" x14ac:dyDescent="0.45">
      <c r="A39" s="15"/>
      <c r="B39" s="46" t="s">
        <v>286</v>
      </c>
      <c r="C39" s="15"/>
      <c r="D39" s="15"/>
      <c r="E39" s="15"/>
      <c r="F39" s="15"/>
    </row>
    <row r="40" spans="1:6" x14ac:dyDescent="0.45">
      <c r="A40" s="29"/>
      <c r="B40" s="67"/>
      <c r="C40" s="67"/>
      <c r="D40" s="67"/>
      <c r="E40" s="67"/>
      <c r="F40" s="29"/>
    </row>
    <row r="41" spans="1:6" ht="14.65" x14ac:dyDescent="0.45">
      <c r="A41" s="19"/>
      <c r="B41" s="67"/>
      <c r="C41" s="67"/>
      <c r="D41" s="67"/>
      <c r="E41" s="67"/>
      <c r="F41" s="29"/>
    </row>
    <row r="42" spans="1:6" ht="14.65" x14ac:dyDescent="0.45">
      <c r="A42" s="30"/>
      <c r="B42" s="67"/>
      <c r="C42" s="67"/>
      <c r="D42" s="67"/>
      <c r="E42" s="67"/>
      <c r="F42" s="31"/>
    </row>
    <row r="43" spans="1:6" ht="14.65" x14ac:dyDescent="0.45">
      <c r="A43" s="30"/>
      <c r="B43" s="67"/>
      <c r="C43" s="67"/>
      <c r="D43" s="67"/>
      <c r="E43" s="67"/>
      <c r="F43" s="31"/>
    </row>
    <row r="44" spans="1:6" ht="14.65" x14ac:dyDescent="0.45">
      <c r="A44" s="30"/>
      <c r="B44" s="67"/>
      <c r="C44" s="67"/>
      <c r="D44" s="67"/>
      <c r="E44" s="67"/>
      <c r="F44" s="31"/>
    </row>
    <row r="45" spans="1:6" ht="14.65" x14ac:dyDescent="0.45">
      <c r="A45" s="30"/>
      <c r="B45" s="67"/>
      <c r="C45" s="67"/>
      <c r="D45" s="67"/>
      <c r="E45" s="67"/>
      <c r="F45" s="31"/>
    </row>
    <row r="46" spans="1:6" ht="14.65" x14ac:dyDescent="0.45">
      <c r="A46" s="30"/>
      <c r="B46" s="67"/>
      <c r="C46" s="67"/>
      <c r="D46" s="67"/>
      <c r="E46" s="67"/>
      <c r="F46" s="31"/>
    </row>
    <row r="47" spans="1:6" ht="14.65" x14ac:dyDescent="0.45">
      <c r="A47" s="30"/>
      <c r="B47" s="67"/>
      <c r="C47" s="67"/>
      <c r="D47" s="67"/>
      <c r="E47" s="67"/>
      <c r="F47" s="31"/>
    </row>
    <row r="48" spans="1:6" ht="14.65" x14ac:dyDescent="0.45">
      <c r="A48" s="30"/>
      <c r="B48" s="67"/>
      <c r="C48" s="67"/>
      <c r="D48" s="67"/>
      <c r="E48" s="67"/>
      <c r="F48" s="31"/>
    </row>
    <row r="49" spans="1:9" x14ac:dyDescent="0.45">
      <c r="A49" s="33"/>
      <c r="B49" s="67"/>
      <c r="C49" s="67"/>
      <c r="D49" s="67"/>
      <c r="E49" s="67"/>
      <c r="F49" s="31"/>
    </row>
    <row r="50" spans="1:9" x14ac:dyDescent="0.45">
      <c r="A50" s="33"/>
      <c r="B50" s="67"/>
      <c r="C50" s="67"/>
      <c r="D50" s="67"/>
      <c r="E50" s="67"/>
      <c r="F50" s="31"/>
    </row>
    <row r="51" spans="1:9" x14ac:dyDescent="0.45">
      <c r="A51" s="33"/>
      <c r="B51" s="67"/>
      <c r="C51" s="67"/>
      <c r="D51" s="67"/>
      <c r="E51" s="67"/>
      <c r="F51" s="67"/>
      <c r="G51" s="70"/>
      <c r="H51" s="70"/>
      <c r="I51" s="70"/>
    </row>
    <row r="52" spans="1:9" x14ac:dyDescent="0.45">
      <c r="A52" s="33"/>
      <c r="B52" s="67"/>
      <c r="C52" s="67"/>
      <c r="D52" s="67"/>
      <c r="E52" s="67"/>
      <c r="F52" s="67"/>
      <c r="G52" s="70"/>
      <c r="H52" s="70"/>
      <c r="I52" s="70"/>
    </row>
    <row r="53" spans="1:9" x14ac:dyDescent="0.45">
      <c r="A53" s="33"/>
      <c r="B53" s="67"/>
      <c r="C53" s="67"/>
      <c r="D53" s="67"/>
      <c r="E53" s="67"/>
      <c r="F53" s="67"/>
      <c r="G53" s="70"/>
      <c r="H53" s="70"/>
      <c r="I53" s="70"/>
    </row>
    <row r="54" spans="1:9" x14ac:dyDescent="0.45">
      <c r="A54" s="33"/>
      <c r="B54" s="67"/>
      <c r="C54" s="67"/>
      <c r="D54" s="67"/>
      <c r="E54" s="67"/>
      <c r="F54" s="67"/>
      <c r="G54" s="70"/>
      <c r="H54" s="70"/>
      <c r="I54" s="70"/>
    </row>
    <row r="55" spans="1:9" x14ac:dyDescent="0.45">
      <c r="A55" s="33"/>
      <c r="B55" s="67"/>
      <c r="C55" s="67"/>
      <c r="D55" s="67"/>
      <c r="E55" s="67"/>
      <c r="F55" s="67"/>
      <c r="G55" s="70"/>
      <c r="H55" s="70"/>
      <c r="I55" s="70"/>
    </row>
    <row r="56" spans="1:9" x14ac:dyDescent="0.45">
      <c r="A56" s="33"/>
      <c r="B56" s="31"/>
      <c r="C56" s="31"/>
      <c r="D56" s="31"/>
      <c r="E56" s="67"/>
      <c r="F56" s="67"/>
      <c r="G56" s="70"/>
      <c r="H56" s="70"/>
      <c r="I56" s="70"/>
    </row>
    <row r="57" spans="1:9" x14ac:dyDescent="0.45">
      <c r="A57" s="33"/>
      <c r="B57" s="45"/>
      <c r="C57" s="45"/>
      <c r="D57" s="45"/>
      <c r="E57" s="75"/>
      <c r="F57" s="67"/>
      <c r="G57" s="70"/>
      <c r="H57" s="70"/>
      <c r="I57" s="70"/>
    </row>
    <row r="58" spans="1:9" x14ac:dyDescent="0.45">
      <c r="A58" s="33"/>
      <c r="B58" s="45"/>
      <c r="C58" s="45"/>
      <c r="D58" s="45"/>
      <c r="E58" s="75"/>
      <c r="F58" s="67"/>
      <c r="G58" s="70"/>
      <c r="H58" s="70"/>
      <c r="I58" s="70"/>
    </row>
    <row r="59" spans="1:9" s="65" customFormat="1" ht="14.65" x14ac:dyDescent="0.45">
      <c r="A59" s="33"/>
      <c r="B59" s="45"/>
      <c r="C59" s="34" t="s">
        <v>1</v>
      </c>
      <c r="D59" s="34" t="s">
        <v>0</v>
      </c>
      <c r="E59" s="78"/>
      <c r="F59" s="67"/>
    </row>
    <row r="60" spans="1:9" s="65" customFormat="1" ht="14.65" x14ac:dyDescent="0.45">
      <c r="A60" s="34"/>
      <c r="B60" s="34" t="s">
        <v>287</v>
      </c>
      <c r="C60" s="44">
        <f>VLOOKUP($C$7,'all data'!$B:$AI,14,0)</f>
        <v>0.95399999999999996</v>
      </c>
      <c r="D60" s="44">
        <f>VLOOKUP($C$7,'all data'!$B:$AI,32,0)</f>
        <v>0.96399999999999997</v>
      </c>
      <c r="E60" s="77"/>
      <c r="F60" s="67"/>
    </row>
    <row r="61" spans="1:9" s="65" customFormat="1" ht="14.65" x14ac:dyDescent="0.45">
      <c r="A61" s="34"/>
      <c r="B61" s="34" t="s">
        <v>288</v>
      </c>
      <c r="C61" s="44">
        <f>VLOOKUP($C$7,'all data'!$B:$AI,15,0)</f>
        <v>2.8000000000000001E-2</v>
      </c>
      <c r="D61" s="44">
        <f>VLOOKUP($C$7,'all data'!$B:$AI,33,0)</f>
        <v>1.4999999999999999E-2</v>
      </c>
      <c r="E61" s="77"/>
      <c r="F61" s="67"/>
    </row>
    <row r="62" spans="1:9" s="65" customFormat="1" ht="14.65" x14ac:dyDescent="0.45">
      <c r="A62" s="34"/>
      <c r="B62" s="34" t="s">
        <v>289</v>
      </c>
      <c r="C62" s="44">
        <f>VLOOKUP($C$7,'all data'!$B:$AI,16,0)</f>
        <v>1.7999999999999999E-2</v>
      </c>
      <c r="D62" s="44">
        <f>VLOOKUP($C$7,'all data'!$B:$AI,34,0)</f>
        <v>2.1999999999999999E-2</v>
      </c>
      <c r="E62" s="77"/>
      <c r="F62" s="67"/>
    </row>
    <row r="63" spans="1:9" s="65" customFormat="1" ht="14.65" x14ac:dyDescent="0.45">
      <c r="A63" s="45"/>
      <c r="B63" s="45"/>
      <c r="C63" s="35"/>
      <c r="D63" s="45"/>
      <c r="E63" s="78"/>
      <c r="F63" s="67"/>
    </row>
    <row r="64" spans="1:9" s="65" customFormat="1" ht="14.65" x14ac:dyDescent="0.45">
      <c r="A64" s="34"/>
      <c r="B64" s="34" t="s">
        <v>259</v>
      </c>
      <c r="C64" s="44">
        <f>VLOOKUP($C$7,'all data'!$B:$AI,17,0)</f>
        <v>0.97799999999999998</v>
      </c>
      <c r="D64" s="45"/>
      <c r="E64" s="78"/>
      <c r="F64" s="67"/>
    </row>
    <row r="65" spans="1:9" s="65" customFormat="1" ht="14.65" x14ac:dyDescent="0.45">
      <c r="A65" s="34"/>
      <c r="B65" s="34" t="s">
        <v>260</v>
      </c>
      <c r="C65" s="44">
        <f>VLOOKUP($C$7,'all data'!$B:$AI,18,0)</f>
        <v>1.7000000000000001E-2</v>
      </c>
      <c r="D65" s="45"/>
      <c r="E65" s="78"/>
      <c r="F65" s="67"/>
    </row>
    <row r="66" spans="1:9" s="65" customFormat="1" ht="14.65" x14ac:dyDescent="0.45">
      <c r="A66" s="34"/>
      <c r="B66" s="34" t="s">
        <v>320</v>
      </c>
      <c r="C66" s="44">
        <f>VLOOKUP($C$7,'all data'!$B:$AI,19,0)</f>
        <v>5.0000000000000001E-3</v>
      </c>
      <c r="D66" s="45"/>
      <c r="E66" s="78"/>
      <c r="F66" s="67"/>
    </row>
    <row r="67" spans="1:9" x14ac:dyDescent="0.45">
      <c r="A67" s="33"/>
      <c r="B67" s="31"/>
      <c r="C67" s="31"/>
      <c r="D67" s="31"/>
      <c r="E67" s="67"/>
      <c r="F67" s="67"/>
      <c r="G67" s="70"/>
      <c r="H67" s="70"/>
      <c r="I67" s="70"/>
    </row>
    <row r="68" spans="1:9" x14ac:dyDescent="0.45">
      <c r="A68" s="33"/>
      <c r="B68" s="31"/>
      <c r="C68" s="31"/>
      <c r="D68" s="31"/>
      <c r="E68" s="67"/>
      <c r="F68" s="67"/>
      <c r="G68" s="70"/>
      <c r="H68" s="70"/>
      <c r="I68" s="70"/>
    </row>
    <row r="69" spans="1:9" x14ac:dyDescent="0.45">
      <c r="A69" s="33"/>
      <c r="B69" s="31"/>
      <c r="C69" s="31"/>
      <c r="D69" s="31"/>
      <c r="E69" s="67"/>
      <c r="F69" s="67"/>
      <c r="G69" s="70"/>
      <c r="H69" s="70"/>
      <c r="I69" s="70"/>
    </row>
    <row r="70" spans="1:9" x14ac:dyDescent="0.45">
      <c r="A70" s="33"/>
      <c r="B70" s="31"/>
      <c r="C70" s="31"/>
      <c r="D70" s="31"/>
      <c r="E70" s="67"/>
      <c r="F70" s="67"/>
      <c r="G70" s="70"/>
      <c r="H70" s="70"/>
      <c r="I70" s="70"/>
    </row>
    <row r="71" spans="1:9" x14ac:dyDescent="0.45">
      <c r="A71" s="69"/>
      <c r="B71" s="31"/>
      <c r="C71" s="31"/>
      <c r="D71" s="31"/>
      <c r="E71" s="67"/>
      <c r="F71" s="67"/>
      <c r="G71" s="70"/>
      <c r="H71" s="70"/>
      <c r="I71" s="70"/>
    </row>
    <row r="72" spans="1:9" x14ac:dyDescent="0.45">
      <c r="A72" s="32"/>
      <c r="B72" s="31"/>
      <c r="C72" s="31"/>
      <c r="D72" s="31"/>
      <c r="E72" s="67"/>
      <c r="F72" s="67"/>
      <c r="G72" s="70"/>
      <c r="H72" s="70"/>
      <c r="I72" s="70"/>
    </row>
    <row r="73" spans="1:9" x14ac:dyDescent="0.45">
      <c r="A73" s="32"/>
      <c r="B73" s="31"/>
      <c r="C73" s="31"/>
      <c r="D73" s="31"/>
      <c r="E73" s="67"/>
      <c r="F73" s="67"/>
      <c r="G73" s="70"/>
      <c r="H73" s="70"/>
      <c r="I73" s="70"/>
    </row>
    <row r="74" spans="1:9" x14ac:dyDescent="0.45">
      <c r="A74" s="32"/>
      <c r="B74" s="31"/>
      <c r="C74" s="31"/>
      <c r="D74" s="31"/>
      <c r="E74" s="67"/>
      <c r="F74" s="67"/>
      <c r="G74" s="70"/>
      <c r="H74" s="70"/>
      <c r="I74" s="70"/>
    </row>
    <row r="75" spans="1:9" x14ac:dyDescent="0.45">
      <c r="A75" s="28"/>
      <c r="B75" s="67"/>
      <c r="C75" s="67"/>
      <c r="D75" s="67"/>
      <c r="E75" s="67"/>
      <c r="F75" s="67"/>
      <c r="G75" s="70"/>
      <c r="H75" s="70"/>
      <c r="I75" s="70"/>
    </row>
    <row r="76" spans="1:9" x14ac:dyDescent="0.45">
      <c r="B76" s="66"/>
      <c r="C76" s="66"/>
      <c r="D76" s="66"/>
      <c r="E76" s="66"/>
      <c r="F76" s="70"/>
      <c r="G76" s="70"/>
      <c r="H76" s="70"/>
      <c r="I76" s="70"/>
    </row>
  </sheetData>
  <protectedRanges>
    <protectedRange sqref="C7:E7" name="FundSelection"/>
  </protectedRanges>
  <mergeCells count="15">
    <mergeCell ref="D9:E9"/>
    <mergeCell ref="C3:E3"/>
    <mergeCell ref="B6:B7"/>
    <mergeCell ref="C6:E6"/>
    <mergeCell ref="C7:E7"/>
    <mergeCell ref="D8:E8"/>
    <mergeCell ref="D18:E18"/>
    <mergeCell ref="D10:E10"/>
    <mergeCell ref="D11:E11"/>
    <mergeCell ref="D14:E14"/>
    <mergeCell ref="D15:E15"/>
    <mergeCell ref="D16:E16"/>
    <mergeCell ref="D17:E17"/>
    <mergeCell ref="D12:E12"/>
    <mergeCell ref="D13:E1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'all data'!$B$2:$B$141</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O161"/>
  <sheetViews>
    <sheetView topLeftCell="C1" workbookViewId="0">
      <selection activeCell="C144" sqref="C144:O146"/>
    </sheetView>
  </sheetViews>
  <sheetFormatPr defaultRowHeight="14.25" x14ac:dyDescent="0.45"/>
  <cols>
    <col min="1" max="1" width="0" hidden="1" customWidth="1"/>
    <col min="2" max="3" width="50.73046875" customWidth="1"/>
    <col min="4" max="5" width="16.73046875" style="7" customWidth="1"/>
    <col min="6" max="6" width="15.265625" customWidth="1"/>
    <col min="7" max="7" width="16.86328125" customWidth="1"/>
    <col min="8" max="8" width="17.1328125" customWidth="1"/>
    <col min="9" max="9" width="15.265625" customWidth="1"/>
    <col min="10" max="11" width="16.73046875" style="7" customWidth="1"/>
    <col min="12" max="14" width="16.73046875" customWidth="1"/>
  </cols>
  <sheetData>
    <row r="1" spans="1:14" s="4" customFormat="1" ht="115.5" customHeight="1" thickTop="1" thickBot="1" x14ac:dyDescent="0.5">
      <c r="A1" s="5"/>
      <c r="B1" s="81"/>
      <c r="C1" s="73"/>
      <c r="D1" s="109"/>
      <c r="E1" s="109"/>
      <c r="F1" s="109"/>
      <c r="G1" s="109"/>
      <c r="H1" s="109"/>
      <c r="I1" s="109"/>
      <c r="J1" s="109"/>
      <c r="K1" s="109"/>
      <c r="L1" s="109"/>
      <c r="M1" s="109"/>
      <c r="N1" s="109"/>
    </row>
    <row r="2" spans="1:14" s="6" customFormat="1" ht="19.899999999999999" thickTop="1" thickBot="1" x14ac:dyDescent="0.65">
      <c r="B2" s="107" t="s">
        <v>262</v>
      </c>
      <c r="C2" s="108"/>
      <c r="D2" s="110" t="str">
        <f>" Early release scheme data cumulative to "&amp;TEXT('all data'!$A$2, "dd mmmm yyyy")</f>
        <v xml:space="preserve"> Early release scheme data cumulative to 01 November 2020</v>
      </c>
      <c r="E2" s="111"/>
      <c r="F2" s="111"/>
      <c r="G2" s="111"/>
      <c r="H2" s="111"/>
      <c r="I2" s="111"/>
      <c r="J2" s="111"/>
      <c r="K2" s="111"/>
      <c r="L2" s="111"/>
      <c r="M2" s="111"/>
      <c r="N2" s="111"/>
    </row>
    <row r="3" spans="1:14" ht="44.25" thickBot="1" x14ac:dyDescent="0.5">
      <c r="B3" s="39" t="s">
        <v>284</v>
      </c>
      <c r="C3" s="40" t="s">
        <v>285</v>
      </c>
      <c r="D3" s="37" t="s">
        <v>365</v>
      </c>
      <c r="E3" s="42" t="s">
        <v>353</v>
      </c>
      <c r="F3" s="42" t="s">
        <v>354</v>
      </c>
      <c r="G3" s="42" t="s">
        <v>362</v>
      </c>
      <c r="H3" s="42" t="s">
        <v>363</v>
      </c>
      <c r="I3" s="42" t="s">
        <v>364</v>
      </c>
      <c r="J3" s="37" t="s">
        <v>264</v>
      </c>
      <c r="K3" s="37" t="s">
        <v>265</v>
      </c>
      <c r="L3" s="38" t="s">
        <v>263</v>
      </c>
      <c r="M3" s="38" t="s">
        <v>311</v>
      </c>
      <c r="N3" s="38" t="s">
        <v>312</v>
      </c>
    </row>
    <row r="4" spans="1:14" s="51" customFormat="1" x14ac:dyDescent="0.45">
      <c r="A4"/>
      <c r="B4" s="47" t="s">
        <v>277</v>
      </c>
      <c r="C4" s="47" t="s">
        <v>276</v>
      </c>
      <c r="D4" s="48">
        <v>4661306</v>
      </c>
      <c r="E4" s="48">
        <v>3318434</v>
      </c>
      <c r="F4" s="48">
        <v>1342872</v>
      </c>
      <c r="G4" s="74">
        <v>35753244294.840027</v>
      </c>
      <c r="H4" s="74">
        <v>24558471661.950008</v>
      </c>
      <c r="I4" s="74">
        <v>11194772632.890018</v>
      </c>
      <c r="J4" s="48">
        <v>4549413</v>
      </c>
      <c r="K4" s="49">
        <v>34838534421</v>
      </c>
      <c r="L4" s="49">
        <v>7658</v>
      </c>
      <c r="M4" s="50">
        <v>0.95399999999999996</v>
      </c>
      <c r="N4" s="50">
        <v>2.8000000000000001E-2</v>
      </c>
    </row>
    <row r="5" spans="1:14" s="51" customFormat="1" x14ac:dyDescent="0.45">
      <c r="A5"/>
      <c r="B5" s="47" t="s">
        <v>319</v>
      </c>
      <c r="C5" s="47" t="s">
        <v>276</v>
      </c>
      <c r="D5" s="48">
        <v>77</v>
      </c>
      <c r="E5" s="48">
        <v>55</v>
      </c>
      <c r="F5" s="48">
        <v>22</v>
      </c>
      <c r="G5" s="74">
        <v>701186.42</v>
      </c>
      <c r="H5" s="74">
        <v>488640.42000000004</v>
      </c>
      <c r="I5" s="74">
        <v>212546</v>
      </c>
      <c r="J5" s="48">
        <v>74</v>
      </c>
      <c r="K5" s="49">
        <v>662142</v>
      </c>
      <c r="L5" s="49">
        <v>8948</v>
      </c>
      <c r="M5" s="50">
        <v>0.81100000000000005</v>
      </c>
      <c r="N5" s="50">
        <v>0.122</v>
      </c>
    </row>
    <row r="6" spans="1:14" x14ac:dyDescent="0.45">
      <c r="B6" s="47" t="s">
        <v>2</v>
      </c>
      <c r="C6" s="47" t="s">
        <v>3</v>
      </c>
      <c r="D6" s="48">
        <v>362</v>
      </c>
      <c r="E6" s="48">
        <v>250</v>
      </c>
      <c r="F6" s="48">
        <v>112</v>
      </c>
      <c r="G6" s="74">
        <v>3427126.25</v>
      </c>
      <c r="H6" s="74">
        <v>2381236.25</v>
      </c>
      <c r="I6" s="74">
        <v>1045890</v>
      </c>
      <c r="J6" s="48">
        <v>355</v>
      </c>
      <c r="K6" s="49">
        <v>3328688</v>
      </c>
      <c r="L6" s="49">
        <v>9377</v>
      </c>
      <c r="M6" s="50">
        <v>0.62</v>
      </c>
      <c r="N6" s="50">
        <v>0.25600000000000001</v>
      </c>
    </row>
    <row r="7" spans="1:14" x14ac:dyDescent="0.45">
      <c r="B7" s="47" t="s">
        <v>4</v>
      </c>
      <c r="C7" s="47" t="s">
        <v>5</v>
      </c>
      <c r="D7" s="48">
        <v>385</v>
      </c>
      <c r="E7" s="48">
        <v>255</v>
      </c>
      <c r="F7" s="48">
        <v>130</v>
      </c>
      <c r="G7" s="74">
        <v>3753347</v>
      </c>
      <c r="H7" s="74">
        <v>2475643</v>
      </c>
      <c r="I7" s="74">
        <v>1277704</v>
      </c>
      <c r="J7" s="48">
        <v>381</v>
      </c>
      <c r="K7" s="49">
        <v>3681405</v>
      </c>
      <c r="L7" s="49">
        <v>9662</v>
      </c>
      <c r="M7" s="50">
        <v>0.92900000000000005</v>
      </c>
      <c r="N7" s="50">
        <v>2.9000000000000001E-2</v>
      </c>
    </row>
    <row r="8" spans="1:14" x14ac:dyDescent="0.45">
      <c r="B8" s="47" t="s">
        <v>6</v>
      </c>
      <c r="C8" s="47" t="s">
        <v>7</v>
      </c>
      <c r="D8" s="48">
        <v>4725</v>
      </c>
      <c r="E8" s="48">
        <v>3715</v>
      </c>
      <c r="F8" s="48">
        <v>1010</v>
      </c>
      <c r="G8" s="74">
        <v>35085759</v>
      </c>
      <c r="H8" s="74">
        <v>27149316</v>
      </c>
      <c r="I8" s="74">
        <v>7936443</v>
      </c>
      <c r="J8" s="48">
        <v>4246</v>
      </c>
      <c r="K8" s="49">
        <v>32095182</v>
      </c>
      <c r="L8" s="49">
        <v>7559</v>
      </c>
      <c r="M8" s="50">
        <v>0.83799999999999997</v>
      </c>
      <c r="N8" s="50">
        <v>6.5000000000000002E-2</v>
      </c>
    </row>
    <row r="9" spans="1:14" x14ac:dyDescent="0.45">
      <c r="B9" s="47" t="s">
        <v>8</v>
      </c>
      <c r="C9" s="47" t="s">
        <v>9</v>
      </c>
      <c r="D9" s="48">
        <v>5192</v>
      </c>
      <c r="E9" s="48">
        <v>3914</v>
      </c>
      <c r="F9" s="48">
        <v>1278</v>
      </c>
      <c r="G9" s="74">
        <v>40674847</v>
      </c>
      <c r="H9" s="74">
        <v>30180296</v>
      </c>
      <c r="I9" s="74">
        <v>10494551</v>
      </c>
      <c r="J9" s="48">
        <v>4978</v>
      </c>
      <c r="K9" s="49">
        <v>37346588</v>
      </c>
      <c r="L9" s="49">
        <v>7502</v>
      </c>
      <c r="M9" s="50">
        <v>0.97599999999999998</v>
      </c>
      <c r="N9" s="50">
        <v>8.9999999999999993E-3</v>
      </c>
    </row>
    <row r="10" spans="1:14" x14ac:dyDescent="0.45">
      <c r="B10" s="47" t="s">
        <v>10</v>
      </c>
      <c r="C10" s="47" t="s">
        <v>9</v>
      </c>
      <c r="D10" s="48">
        <v>13519</v>
      </c>
      <c r="E10" s="48">
        <v>13519</v>
      </c>
      <c r="F10" s="48">
        <v>0</v>
      </c>
      <c r="G10" s="74">
        <v>94434872.210000008</v>
      </c>
      <c r="H10" s="74">
        <v>94434872.210000008</v>
      </c>
      <c r="I10" s="74">
        <v>0</v>
      </c>
      <c r="J10" s="48">
        <v>12967</v>
      </c>
      <c r="K10" s="49">
        <v>91479780</v>
      </c>
      <c r="L10" s="49">
        <v>7055</v>
      </c>
      <c r="M10" s="50">
        <v>0.98499999999999999</v>
      </c>
      <c r="N10" s="50">
        <v>1.2999999999999999E-2</v>
      </c>
    </row>
    <row r="11" spans="1:14" x14ac:dyDescent="0.45">
      <c r="B11" s="47" t="s">
        <v>11</v>
      </c>
      <c r="C11" s="47" t="s">
        <v>9</v>
      </c>
      <c r="D11" s="48">
        <v>48061</v>
      </c>
      <c r="E11" s="48">
        <v>48061</v>
      </c>
      <c r="F11" s="48">
        <v>0</v>
      </c>
      <c r="G11" s="74">
        <v>393827398.55000001</v>
      </c>
      <c r="H11" s="74">
        <v>393827398.55000001</v>
      </c>
      <c r="I11" s="74">
        <v>0</v>
      </c>
      <c r="J11" s="48">
        <v>46305</v>
      </c>
      <c r="K11" s="49">
        <v>381095174</v>
      </c>
      <c r="L11" s="49">
        <v>8230</v>
      </c>
      <c r="M11" s="50">
        <v>0.98899999999999999</v>
      </c>
      <c r="N11" s="50">
        <v>0.01</v>
      </c>
    </row>
    <row r="12" spans="1:14" x14ac:dyDescent="0.45">
      <c r="B12" s="47" t="s">
        <v>12</v>
      </c>
      <c r="C12" s="47" t="s">
        <v>13</v>
      </c>
      <c r="D12" s="48">
        <v>3751</v>
      </c>
      <c r="E12" s="48">
        <v>2402</v>
      </c>
      <c r="F12" s="48">
        <v>1349</v>
      </c>
      <c r="G12" s="74">
        <v>35450376.760000005</v>
      </c>
      <c r="H12" s="74">
        <v>22663868.590000007</v>
      </c>
      <c r="I12" s="74">
        <v>12786508.169999998</v>
      </c>
      <c r="J12" s="48">
        <v>3702</v>
      </c>
      <c r="K12" s="49">
        <v>34990518</v>
      </c>
      <c r="L12" s="49">
        <v>9452</v>
      </c>
      <c r="M12" s="50">
        <v>0.93500000000000005</v>
      </c>
      <c r="N12" s="50">
        <v>1.9E-2</v>
      </c>
    </row>
    <row r="13" spans="1:14" x14ac:dyDescent="0.45">
      <c r="B13" s="47" t="s">
        <v>14</v>
      </c>
      <c r="C13" s="47" t="s">
        <v>7</v>
      </c>
      <c r="D13" s="48">
        <v>10529</v>
      </c>
      <c r="E13" s="48">
        <v>7503</v>
      </c>
      <c r="F13" s="48">
        <v>3026</v>
      </c>
      <c r="G13" s="74">
        <v>86454633.75000003</v>
      </c>
      <c r="H13" s="74">
        <v>60078819.200000033</v>
      </c>
      <c r="I13" s="74">
        <v>26375814.549999997</v>
      </c>
      <c r="J13" s="48">
        <v>10253</v>
      </c>
      <c r="K13" s="49">
        <v>84606198</v>
      </c>
      <c r="L13" s="49">
        <v>8252</v>
      </c>
      <c r="M13" s="50">
        <v>0.95699999999999996</v>
      </c>
      <c r="N13" s="50">
        <v>2.5000000000000001E-2</v>
      </c>
    </row>
    <row r="14" spans="1:14" x14ac:dyDescent="0.45">
      <c r="B14" s="47" t="s">
        <v>15</v>
      </c>
      <c r="C14" s="47" t="s">
        <v>16</v>
      </c>
      <c r="D14" s="48">
        <v>72</v>
      </c>
      <c r="E14" s="48">
        <v>50</v>
      </c>
      <c r="F14" s="48">
        <v>22</v>
      </c>
      <c r="G14" s="74">
        <v>655074</v>
      </c>
      <c r="H14" s="74">
        <v>444074</v>
      </c>
      <c r="I14" s="74">
        <v>211000</v>
      </c>
      <c r="J14" s="48">
        <v>72</v>
      </c>
      <c r="K14" s="49">
        <v>655074</v>
      </c>
      <c r="L14" s="49">
        <v>9098</v>
      </c>
      <c r="M14" s="50">
        <v>1</v>
      </c>
      <c r="N14" s="50">
        <v>0</v>
      </c>
    </row>
    <row r="15" spans="1:14" x14ac:dyDescent="0.45">
      <c r="B15" s="47" t="s">
        <v>17</v>
      </c>
      <c r="C15" s="47" t="s">
        <v>3</v>
      </c>
      <c r="D15" s="48">
        <v>21335</v>
      </c>
      <c r="E15" s="48">
        <v>14842</v>
      </c>
      <c r="F15" s="48">
        <v>6493</v>
      </c>
      <c r="G15" s="74">
        <v>181010994.68000001</v>
      </c>
      <c r="H15" s="74">
        <v>122192682.39000002</v>
      </c>
      <c r="I15" s="74">
        <v>58818312.289999999</v>
      </c>
      <c r="J15" s="48">
        <v>20450</v>
      </c>
      <c r="K15" s="49">
        <v>174486747</v>
      </c>
      <c r="L15" s="49">
        <v>8532</v>
      </c>
      <c r="M15" s="50">
        <v>0.71199999999999997</v>
      </c>
      <c r="N15" s="50">
        <v>0.191</v>
      </c>
    </row>
    <row r="16" spans="1:14" x14ac:dyDescent="0.45">
      <c r="B16" s="47" t="s">
        <v>18</v>
      </c>
      <c r="C16" s="47" t="s">
        <v>19</v>
      </c>
      <c r="D16" s="48">
        <v>4515</v>
      </c>
      <c r="E16" s="48">
        <v>2910</v>
      </c>
      <c r="F16" s="48">
        <v>1605</v>
      </c>
      <c r="G16" s="74">
        <v>43682404</v>
      </c>
      <c r="H16" s="74">
        <v>28046712</v>
      </c>
      <c r="I16" s="74">
        <v>15635692</v>
      </c>
      <c r="J16" s="48">
        <v>4464</v>
      </c>
      <c r="K16" s="49">
        <v>43186014</v>
      </c>
      <c r="L16" s="49">
        <v>9674</v>
      </c>
      <c r="M16" s="50">
        <v>0.95399999999999996</v>
      </c>
      <c r="N16" s="50">
        <v>0.04</v>
      </c>
    </row>
    <row r="17" spans="2:14" x14ac:dyDescent="0.45">
      <c r="B17" s="47" t="s">
        <v>20</v>
      </c>
      <c r="C17" s="47" t="s">
        <v>21</v>
      </c>
      <c r="D17" s="48">
        <v>5486</v>
      </c>
      <c r="E17" s="48">
        <v>4218</v>
      </c>
      <c r="F17" s="48">
        <v>1268</v>
      </c>
      <c r="G17" s="74">
        <v>44934305</v>
      </c>
      <c r="H17" s="74">
        <v>33766301</v>
      </c>
      <c r="I17" s="74">
        <v>11168004</v>
      </c>
      <c r="J17" s="48">
        <v>5435</v>
      </c>
      <c r="K17" s="49">
        <v>44515001</v>
      </c>
      <c r="L17" s="49">
        <v>8190</v>
      </c>
      <c r="M17" s="50">
        <v>0.76500000000000001</v>
      </c>
      <c r="N17" s="50">
        <v>9.2999999999999999E-2</v>
      </c>
    </row>
    <row r="18" spans="2:14" x14ac:dyDescent="0.45">
      <c r="B18" s="47" t="s">
        <v>22</v>
      </c>
      <c r="C18" s="47" t="s">
        <v>23</v>
      </c>
      <c r="D18" s="48">
        <v>1394</v>
      </c>
      <c r="E18" s="48">
        <v>1056</v>
      </c>
      <c r="F18" s="48">
        <v>338</v>
      </c>
      <c r="G18" s="74">
        <v>10032657</v>
      </c>
      <c r="H18" s="74">
        <v>7398815</v>
      </c>
      <c r="I18" s="74">
        <v>2633842</v>
      </c>
      <c r="J18" s="48">
        <v>1350</v>
      </c>
      <c r="K18" s="49">
        <v>9654640</v>
      </c>
      <c r="L18" s="49">
        <v>7152</v>
      </c>
      <c r="M18" s="50">
        <v>0.97899999999999998</v>
      </c>
      <c r="N18" s="50">
        <v>1.7000000000000001E-2</v>
      </c>
    </row>
    <row r="19" spans="2:14" x14ac:dyDescent="0.45">
      <c r="B19" s="47" t="s">
        <v>24</v>
      </c>
      <c r="C19" s="47" t="s">
        <v>25</v>
      </c>
      <c r="D19" s="48">
        <v>2134</v>
      </c>
      <c r="E19" s="48">
        <v>1820</v>
      </c>
      <c r="F19" s="48">
        <v>314</v>
      </c>
      <c r="G19" s="74">
        <v>13272832.890000001</v>
      </c>
      <c r="H19" s="74">
        <v>11030134.720000001</v>
      </c>
      <c r="I19" s="74">
        <v>2242698.17</v>
      </c>
      <c r="J19" s="48">
        <v>1969</v>
      </c>
      <c r="K19" s="49">
        <v>12324421</v>
      </c>
      <c r="L19" s="49">
        <v>6259</v>
      </c>
      <c r="M19" s="50">
        <v>0.9</v>
      </c>
      <c r="N19" s="50">
        <v>3.7999999999999999E-2</v>
      </c>
    </row>
    <row r="20" spans="2:14" x14ac:dyDescent="0.45">
      <c r="B20" s="47" t="s">
        <v>26</v>
      </c>
      <c r="C20" s="47" t="s">
        <v>27</v>
      </c>
      <c r="D20" s="48">
        <v>9914</v>
      </c>
      <c r="E20" s="48">
        <v>7069</v>
      </c>
      <c r="F20" s="48">
        <v>2845</v>
      </c>
      <c r="G20" s="74">
        <v>77247114</v>
      </c>
      <c r="H20" s="74">
        <v>52935775</v>
      </c>
      <c r="I20" s="74">
        <v>24311339</v>
      </c>
      <c r="J20" s="48">
        <v>9652</v>
      </c>
      <c r="K20" s="49">
        <v>75060077</v>
      </c>
      <c r="L20" s="49">
        <v>7777</v>
      </c>
      <c r="M20" s="50">
        <v>0.89900000000000002</v>
      </c>
      <c r="N20" s="50">
        <v>5.0999999999999997E-2</v>
      </c>
    </row>
    <row r="21" spans="2:14" x14ac:dyDescent="0.45">
      <c r="B21" s="47" t="s">
        <v>28</v>
      </c>
      <c r="C21" s="47" t="s">
        <v>29</v>
      </c>
      <c r="D21" s="48">
        <v>31348</v>
      </c>
      <c r="E21" s="48">
        <v>22224</v>
      </c>
      <c r="F21" s="48">
        <v>9124</v>
      </c>
      <c r="G21" s="74">
        <v>233075659</v>
      </c>
      <c r="H21" s="74">
        <v>160654104</v>
      </c>
      <c r="I21" s="74">
        <v>72421555</v>
      </c>
      <c r="J21" s="48">
        <v>30570</v>
      </c>
      <c r="K21" s="49">
        <v>227405286</v>
      </c>
      <c r="L21" s="49">
        <v>7439</v>
      </c>
      <c r="M21" s="50">
        <v>0.98599999999999999</v>
      </c>
      <c r="N21" s="50">
        <v>8.0000000000000002E-3</v>
      </c>
    </row>
    <row r="22" spans="2:14" x14ac:dyDescent="0.45">
      <c r="B22" s="47" t="s">
        <v>30</v>
      </c>
      <c r="C22" s="47" t="s">
        <v>31</v>
      </c>
      <c r="D22" s="48">
        <v>628308</v>
      </c>
      <c r="E22" s="48">
        <v>446944</v>
      </c>
      <c r="F22" s="48">
        <v>181364</v>
      </c>
      <c r="G22" s="74">
        <v>4820731339</v>
      </c>
      <c r="H22" s="74">
        <v>3317509567</v>
      </c>
      <c r="I22" s="74">
        <v>1503221772</v>
      </c>
      <c r="J22" s="48">
        <v>616879</v>
      </c>
      <c r="K22" s="49">
        <v>4723939848</v>
      </c>
      <c r="L22" s="49">
        <v>7658</v>
      </c>
      <c r="M22" s="50">
        <v>0.97399999999999998</v>
      </c>
      <c r="N22" s="50">
        <v>1.2999999999999999E-2</v>
      </c>
    </row>
    <row r="23" spans="2:14" x14ac:dyDescent="0.45">
      <c r="B23" s="47" t="s">
        <v>32</v>
      </c>
      <c r="C23" s="47" t="s">
        <v>33</v>
      </c>
      <c r="D23" s="48">
        <v>63032</v>
      </c>
      <c r="E23" s="48">
        <v>56751</v>
      </c>
      <c r="F23" s="48">
        <v>6281</v>
      </c>
      <c r="G23" s="74">
        <v>147988075</v>
      </c>
      <c r="H23" s="74">
        <v>137893728</v>
      </c>
      <c r="I23" s="74">
        <v>10094347</v>
      </c>
      <c r="J23" s="48">
        <v>60916</v>
      </c>
      <c r="K23" s="49">
        <v>130905604</v>
      </c>
      <c r="L23" s="49">
        <v>2149</v>
      </c>
      <c r="M23" s="50">
        <v>0.97899999999999998</v>
      </c>
      <c r="N23" s="50">
        <v>1.2E-2</v>
      </c>
    </row>
    <row r="24" spans="2:14" x14ac:dyDescent="0.45">
      <c r="B24" s="47" t="s">
        <v>375</v>
      </c>
      <c r="C24" s="47" t="s">
        <v>376</v>
      </c>
      <c r="D24" s="48">
        <v>86181</v>
      </c>
      <c r="E24" s="48">
        <v>55679</v>
      </c>
      <c r="F24" s="48">
        <v>30502</v>
      </c>
      <c r="G24" s="74">
        <v>748237517.90999985</v>
      </c>
      <c r="H24" s="74">
        <v>473753718.66999984</v>
      </c>
      <c r="I24" s="74">
        <v>274483799.24000001</v>
      </c>
      <c r="J24" s="48">
        <v>82540</v>
      </c>
      <c r="K24" s="49">
        <v>714392863</v>
      </c>
      <c r="L24" s="49">
        <v>8655</v>
      </c>
      <c r="M24" s="50">
        <v>0.97699999999999998</v>
      </c>
      <c r="N24" s="50">
        <v>0.01</v>
      </c>
    </row>
    <row r="25" spans="2:14" x14ac:dyDescent="0.45">
      <c r="B25" s="47" t="s">
        <v>34</v>
      </c>
      <c r="C25" s="47" t="s">
        <v>35</v>
      </c>
      <c r="D25" s="48">
        <v>1280</v>
      </c>
      <c r="E25" s="48">
        <v>849</v>
      </c>
      <c r="F25" s="48">
        <v>431</v>
      </c>
      <c r="G25" s="74">
        <v>12140518.83</v>
      </c>
      <c r="H25" s="74">
        <v>8035123.6500000004</v>
      </c>
      <c r="I25" s="74">
        <v>4105395.18</v>
      </c>
      <c r="J25" s="48">
        <v>1251</v>
      </c>
      <c r="K25" s="49">
        <v>11856054</v>
      </c>
      <c r="L25" s="49">
        <v>9477</v>
      </c>
      <c r="M25" s="50">
        <v>0.58399999999999996</v>
      </c>
      <c r="N25" s="50">
        <v>0.25700000000000001</v>
      </c>
    </row>
    <row r="26" spans="2:14" x14ac:dyDescent="0.45">
      <c r="B26" s="47" t="s">
        <v>36</v>
      </c>
      <c r="C26" s="47" t="s">
        <v>37</v>
      </c>
      <c r="D26" s="48">
        <v>565</v>
      </c>
      <c r="E26" s="48">
        <v>362</v>
      </c>
      <c r="F26" s="48">
        <v>203</v>
      </c>
      <c r="G26" s="74">
        <v>5356102</v>
      </c>
      <c r="H26" s="74">
        <v>3386280</v>
      </c>
      <c r="I26" s="74">
        <v>1969822</v>
      </c>
      <c r="J26" s="48">
        <v>556</v>
      </c>
      <c r="K26" s="49">
        <v>5274494</v>
      </c>
      <c r="L26" s="49">
        <v>9487</v>
      </c>
      <c r="M26" s="50">
        <v>0.98599999999999999</v>
      </c>
      <c r="N26" s="50">
        <v>1.2999999999999999E-2</v>
      </c>
    </row>
    <row r="27" spans="2:14" x14ac:dyDescent="0.45">
      <c r="B27" s="47" t="s">
        <v>38</v>
      </c>
      <c r="C27" s="47" t="s">
        <v>39</v>
      </c>
      <c r="D27" s="48">
        <v>19</v>
      </c>
      <c r="E27" s="48">
        <v>11</v>
      </c>
      <c r="F27" s="48">
        <v>8</v>
      </c>
      <c r="G27" s="74">
        <v>190000</v>
      </c>
      <c r="H27" s="74">
        <v>110000</v>
      </c>
      <c r="I27" s="74">
        <v>80000</v>
      </c>
      <c r="J27" s="48">
        <v>19</v>
      </c>
      <c r="K27" s="49">
        <v>190000</v>
      </c>
      <c r="L27" s="49">
        <v>10000</v>
      </c>
      <c r="M27" s="50">
        <v>0.73699999999999999</v>
      </c>
      <c r="N27" s="50">
        <v>0.21099999999999999</v>
      </c>
    </row>
    <row r="28" spans="2:14" x14ac:dyDescent="0.45">
      <c r="B28" s="47" t="s">
        <v>40</v>
      </c>
      <c r="C28" s="47" t="s">
        <v>41</v>
      </c>
      <c r="D28" s="48">
        <v>480</v>
      </c>
      <c r="E28" s="48">
        <v>305</v>
      </c>
      <c r="F28" s="48">
        <v>175</v>
      </c>
      <c r="G28" s="74">
        <v>4552122.1000000006</v>
      </c>
      <c r="H28" s="74">
        <v>2879096.9100000006</v>
      </c>
      <c r="I28" s="74">
        <v>1673025.19</v>
      </c>
      <c r="J28" s="48">
        <v>473</v>
      </c>
      <c r="K28" s="49">
        <v>4460554</v>
      </c>
      <c r="L28" s="49">
        <v>9430</v>
      </c>
      <c r="M28" s="50">
        <v>0.90300000000000002</v>
      </c>
      <c r="N28" s="50">
        <v>4.2000000000000003E-2</v>
      </c>
    </row>
    <row r="29" spans="2:14" x14ac:dyDescent="0.45">
      <c r="B29" s="47" t="s">
        <v>42</v>
      </c>
      <c r="C29" s="47" t="s">
        <v>43</v>
      </c>
      <c r="D29" s="48">
        <v>32702</v>
      </c>
      <c r="E29" s="48">
        <v>21309</v>
      </c>
      <c r="F29" s="48">
        <v>11393</v>
      </c>
      <c r="G29" s="74">
        <v>285119143.67000002</v>
      </c>
      <c r="H29" s="74">
        <v>183369549.86000001</v>
      </c>
      <c r="I29" s="74">
        <v>101749593.81</v>
      </c>
      <c r="J29" s="48">
        <v>32296</v>
      </c>
      <c r="K29" s="49">
        <v>281723925</v>
      </c>
      <c r="L29" s="49">
        <v>8723</v>
      </c>
      <c r="M29" s="50">
        <v>0.98</v>
      </c>
      <c r="N29" s="50">
        <v>1.4E-2</v>
      </c>
    </row>
    <row r="30" spans="2:14" x14ac:dyDescent="0.45">
      <c r="B30" s="47" t="s">
        <v>44</v>
      </c>
      <c r="C30" s="47" t="s">
        <v>45</v>
      </c>
      <c r="D30" s="48">
        <v>48422</v>
      </c>
      <c r="E30" s="48">
        <v>34318</v>
      </c>
      <c r="F30" s="48">
        <v>14104</v>
      </c>
      <c r="G30" s="74">
        <v>379593980.92999995</v>
      </c>
      <c r="H30" s="74">
        <v>256809898.60999995</v>
      </c>
      <c r="I30" s="74">
        <v>122784082.31999999</v>
      </c>
      <c r="J30" s="48">
        <v>46557</v>
      </c>
      <c r="K30" s="49">
        <v>365769745</v>
      </c>
      <c r="L30" s="49">
        <v>7856</v>
      </c>
      <c r="M30" s="50">
        <v>0.90400000000000003</v>
      </c>
      <c r="N30" s="50">
        <v>3.7999999999999999E-2</v>
      </c>
    </row>
    <row r="31" spans="2:14" x14ac:dyDescent="0.45">
      <c r="B31" s="47" t="s">
        <v>48</v>
      </c>
      <c r="C31" s="47" t="s">
        <v>49</v>
      </c>
      <c r="D31" s="48">
        <v>2711</v>
      </c>
      <c r="E31" s="48">
        <v>1919</v>
      </c>
      <c r="F31" s="48">
        <v>792</v>
      </c>
      <c r="G31" s="74">
        <v>21421176</v>
      </c>
      <c r="H31" s="74">
        <v>14789006</v>
      </c>
      <c r="I31" s="74">
        <v>6632170</v>
      </c>
      <c r="J31" s="48">
        <v>2662</v>
      </c>
      <c r="K31" s="49">
        <v>21032966</v>
      </c>
      <c r="L31" s="49">
        <v>7901</v>
      </c>
      <c r="M31" s="50">
        <v>0.98299999999999998</v>
      </c>
      <c r="N31" s="50">
        <v>0.01</v>
      </c>
    </row>
    <row r="32" spans="2:14" x14ac:dyDescent="0.45">
      <c r="B32" s="47" t="s">
        <v>52</v>
      </c>
      <c r="C32" s="47" t="s">
        <v>53</v>
      </c>
      <c r="D32" s="48">
        <v>1173</v>
      </c>
      <c r="E32" s="48">
        <v>789</v>
      </c>
      <c r="F32" s="48">
        <v>384</v>
      </c>
      <c r="G32" s="74">
        <v>10815116</v>
      </c>
      <c r="H32" s="74">
        <v>7269350</v>
      </c>
      <c r="I32" s="74">
        <v>3545766</v>
      </c>
      <c r="J32" s="48">
        <v>1095</v>
      </c>
      <c r="K32" s="49">
        <v>10150133</v>
      </c>
      <c r="L32" s="49">
        <v>9270</v>
      </c>
      <c r="M32" s="50">
        <v>0.872</v>
      </c>
      <c r="N32" s="50">
        <v>5.8000000000000003E-2</v>
      </c>
    </row>
    <row r="33" spans="2:14" x14ac:dyDescent="0.45">
      <c r="B33" s="47" t="s">
        <v>54</v>
      </c>
      <c r="C33" s="47" t="s">
        <v>55</v>
      </c>
      <c r="D33" s="48">
        <v>19584</v>
      </c>
      <c r="E33" s="48">
        <v>13538</v>
      </c>
      <c r="F33" s="48">
        <v>6046</v>
      </c>
      <c r="G33" s="74">
        <v>150600803</v>
      </c>
      <c r="H33" s="74">
        <v>101721320</v>
      </c>
      <c r="I33" s="74">
        <v>48879483</v>
      </c>
      <c r="J33" s="48">
        <v>19221</v>
      </c>
      <c r="K33" s="49">
        <v>147934178</v>
      </c>
      <c r="L33" s="49">
        <v>7696</v>
      </c>
      <c r="M33" s="50">
        <v>0.98299999999999998</v>
      </c>
      <c r="N33" s="50">
        <v>8.9999999999999993E-3</v>
      </c>
    </row>
    <row r="34" spans="2:14" x14ac:dyDescent="0.45">
      <c r="B34" s="47" t="s">
        <v>56</v>
      </c>
      <c r="C34" s="47" t="s">
        <v>57</v>
      </c>
      <c r="D34" s="48">
        <v>104575</v>
      </c>
      <c r="E34" s="48">
        <v>72883</v>
      </c>
      <c r="F34" s="48">
        <v>31692</v>
      </c>
      <c r="G34" s="74">
        <v>829448533</v>
      </c>
      <c r="H34" s="74">
        <v>562230610</v>
      </c>
      <c r="I34" s="74">
        <v>267217923</v>
      </c>
      <c r="J34" s="48">
        <v>102291</v>
      </c>
      <c r="K34" s="49">
        <v>816591058</v>
      </c>
      <c r="L34" s="49">
        <v>7983</v>
      </c>
      <c r="M34" s="50">
        <v>0.98199999999999998</v>
      </c>
      <c r="N34" s="50">
        <v>1.2999999999999999E-2</v>
      </c>
    </row>
    <row r="35" spans="2:14" x14ac:dyDescent="0.45">
      <c r="B35" s="47" t="s">
        <v>58</v>
      </c>
      <c r="C35" s="47" t="s">
        <v>57</v>
      </c>
      <c r="D35" s="48">
        <v>2837</v>
      </c>
      <c r="E35" s="48">
        <v>1826</v>
      </c>
      <c r="F35" s="48">
        <v>1011</v>
      </c>
      <c r="G35" s="74">
        <v>26840513</v>
      </c>
      <c r="H35" s="74">
        <v>17344943</v>
      </c>
      <c r="I35" s="74">
        <v>9495570</v>
      </c>
      <c r="J35" s="48">
        <v>2817</v>
      </c>
      <c r="K35" s="49">
        <v>26568895</v>
      </c>
      <c r="L35" s="49">
        <v>9432</v>
      </c>
      <c r="M35" s="50">
        <v>0.99299999999999999</v>
      </c>
      <c r="N35" s="50">
        <v>3.0000000000000001E-3</v>
      </c>
    </row>
    <row r="36" spans="2:14" x14ac:dyDescent="0.45">
      <c r="B36" s="47" t="s">
        <v>59</v>
      </c>
      <c r="C36" s="47" t="s">
        <v>7</v>
      </c>
      <c r="D36" s="48">
        <v>4506</v>
      </c>
      <c r="E36" s="48">
        <v>3168</v>
      </c>
      <c r="F36" s="48">
        <v>1338</v>
      </c>
      <c r="G36" s="74">
        <v>40439955</v>
      </c>
      <c r="H36" s="74">
        <v>28427561</v>
      </c>
      <c r="I36" s="74">
        <v>12012394</v>
      </c>
      <c r="J36" s="48">
        <v>4400</v>
      </c>
      <c r="K36" s="49">
        <v>39367311</v>
      </c>
      <c r="L36" s="49">
        <v>8947</v>
      </c>
      <c r="M36" s="50">
        <v>0.93</v>
      </c>
      <c r="N36" s="50">
        <v>0.03</v>
      </c>
    </row>
    <row r="37" spans="2:14" x14ac:dyDescent="0.45">
      <c r="B37" s="47" t="s">
        <v>63</v>
      </c>
      <c r="C37" s="47" t="s">
        <v>64</v>
      </c>
      <c r="D37" s="48">
        <v>11699</v>
      </c>
      <c r="E37" s="48">
        <v>7683</v>
      </c>
      <c r="F37" s="48">
        <v>4016</v>
      </c>
      <c r="G37" s="74">
        <v>105349142</v>
      </c>
      <c r="H37" s="74">
        <v>69105479</v>
      </c>
      <c r="I37" s="74">
        <v>36243663</v>
      </c>
      <c r="J37" s="48">
        <v>11575</v>
      </c>
      <c r="K37" s="49">
        <v>104422144</v>
      </c>
      <c r="L37" s="49">
        <v>9021</v>
      </c>
      <c r="M37" s="50">
        <v>0.99</v>
      </c>
      <c r="N37" s="50">
        <v>6.0000000000000001E-3</v>
      </c>
    </row>
    <row r="38" spans="2:14" x14ac:dyDescent="0.45">
      <c r="B38" s="47" t="s">
        <v>65</v>
      </c>
      <c r="C38" s="47" t="s">
        <v>57</v>
      </c>
      <c r="D38" s="48">
        <v>87169</v>
      </c>
      <c r="E38" s="48">
        <v>66799</v>
      </c>
      <c r="F38" s="48">
        <v>20370</v>
      </c>
      <c r="G38" s="74">
        <v>600129278</v>
      </c>
      <c r="H38" s="74">
        <v>454791168</v>
      </c>
      <c r="I38" s="74">
        <v>145338110</v>
      </c>
      <c r="J38" s="48">
        <v>86090</v>
      </c>
      <c r="K38" s="49">
        <v>594338398</v>
      </c>
      <c r="L38" s="49">
        <v>6904</v>
      </c>
      <c r="M38" s="50">
        <v>0.99199999999999999</v>
      </c>
      <c r="N38" s="50">
        <v>3.0000000000000001E-3</v>
      </c>
    </row>
    <row r="39" spans="2:14" x14ac:dyDescent="0.45">
      <c r="B39" s="47" t="s">
        <v>334</v>
      </c>
      <c r="C39" s="47" t="s">
        <v>66</v>
      </c>
      <c r="D39" s="48">
        <v>267716</v>
      </c>
      <c r="E39" s="48">
        <v>181046</v>
      </c>
      <c r="F39" s="48">
        <v>86670</v>
      </c>
      <c r="G39" s="74">
        <v>2238793304</v>
      </c>
      <c r="H39" s="74">
        <v>1485576780</v>
      </c>
      <c r="I39" s="74">
        <v>753216524</v>
      </c>
      <c r="J39" s="48">
        <v>264259</v>
      </c>
      <c r="K39" s="49">
        <v>2207205260</v>
      </c>
      <c r="L39" s="49">
        <v>8352</v>
      </c>
      <c r="M39" s="50">
        <v>0.97699999999999998</v>
      </c>
      <c r="N39" s="50">
        <v>1.4E-2</v>
      </c>
    </row>
    <row r="40" spans="2:14" x14ac:dyDescent="0.45">
      <c r="B40" s="47" t="s">
        <v>67</v>
      </c>
      <c r="C40" s="47" t="s">
        <v>7</v>
      </c>
      <c r="D40" s="48">
        <v>3842</v>
      </c>
      <c r="E40" s="48">
        <v>2770</v>
      </c>
      <c r="F40" s="48">
        <v>1072</v>
      </c>
      <c r="G40" s="74">
        <v>30138554</v>
      </c>
      <c r="H40" s="74">
        <v>20956887</v>
      </c>
      <c r="I40" s="74">
        <v>9181667</v>
      </c>
      <c r="J40" s="48">
        <v>3739</v>
      </c>
      <c r="K40" s="49">
        <v>29177769</v>
      </c>
      <c r="L40" s="49">
        <v>7804</v>
      </c>
      <c r="M40" s="50">
        <v>0.92200000000000004</v>
      </c>
      <c r="N40" s="50">
        <v>2.7E-2</v>
      </c>
    </row>
    <row r="41" spans="2:14" x14ac:dyDescent="0.45">
      <c r="B41" s="47" t="s">
        <v>68</v>
      </c>
      <c r="C41" s="47" t="s">
        <v>23</v>
      </c>
      <c r="D41" s="48">
        <v>57</v>
      </c>
      <c r="E41" s="48">
        <v>39</v>
      </c>
      <c r="F41" s="48">
        <v>18</v>
      </c>
      <c r="G41" s="74">
        <v>542000</v>
      </c>
      <c r="H41" s="74">
        <v>371000</v>
      </c>
      <c r="I41" s="74">
        <v>171000</v>
      </c>
      <c r="J41" s="48">
        <v>49</v>
      </c>
      <c r="K41" s="49">
        <v>472000</v>
      </c>
      <c r="L41" s="49">
        <v>9633</v>
      </c>
      <c r="M41" s="50">
        <v>1</v>
      </c>
      <c r="N41" s="50">
        <v>0</v>
      </c>
    </row>
    <row r="42" spans="2:14" x14ac:dyDescent="0.45">
      <c r="B42" s="47" t="s">
        <v>69</v>
      </c>
      <c r="C42" s="47" t="s">
        <v>7</v>
      </c>
      <c r="D42" s="48">
        <v>185</v>
      </c>
      <c r="E42" s="48">
        <v>125</v>
      </c>
      <c r="F42" s="48">
        <v>60</v>
      </c>
      <c r="G42" s="74">
        <v>1520457</v>
      </c>
      <c r="H42" s="74">
        <v>990692</v>
      </c>
      <c r="I42" s="74">
        <v>529765</v>
      </c>
      <c r="J42" s="48">
        <v>180</v>
      </c>
      <c r="K42" s="49">
        <v>1505460</v>
      </c>
      <c r="L42" s="49">
        <v>8364</v>
      </c>
      <c r="M42" s="50">
        <v>0.95</v>
      </c>
      <c r="N42" s="50">
        <v>3.3000000000000002E-2</v>
      </c>
    </row>
    <row r="43" spans="2:14" x14ac:dyDescent="0.45">
      <c r="B43" s="47" t="s">
        <v>74</v>
      </c>
      <c r="C43" s="47" t="s">
        <v>61</v>
      </c>
      <c r="D43" s="48">
        <v>2656</v>
      </c>
      <c r="E43" s="48">
        <v>2361</v>
      </c>
      <c r="F43" s="48">
        <v>295</v>
      </c>
      <c r="G43" s="74">
        <v>17233978</v>
      </c>
      <c r="H43" s="74">
        <v>14923118</v>
      </c>
      <c r="I43" s="74">
        <v>2310860</v>
      </c>
      <c r="J43" s="48">
        <v>2526</v>
      </c>
      <c r="K43" s="49">
        <v>16741319</v>
      </c>
      <c r="L43" s="49">
        <v>6628</v>
      </c>
      <c r="M43" s="50">
        <v>0.99399999999999999</v>
      </c>
      <c r="N43" s="50">
        <v>6.0000000000000001E-3</v>
      </c>
    </row>
    <row r="44" spans="2:14" x14ac:dyDescent="0.45">
      <c r="B44" s="47" t="s">
        <v>266</v>
      </c>
      <c r="C44" s="47" t="s">
        <v>278</v>
      </c>
      <c r="D44" s="48">
        <v>1997</v>
      </c>
      <c r="E44" s="48">
        <v>1434</v>
      </c>
      <c r="F44" s="48">
        <v>563</v>
      </c>
      <c r="G44" s="74">
        <v>17116718.920000002</v>
      </c>
      <c r="H44" s="74">
        <v>12045626.040000003</v>
      </c>
      <c r="I44" s="74">
        <v>5071092.88</v>
      </c>
      <c r="J44" s="48">
        <v>1879</v>
      </c>
      <c r="K44" s="49">
        <v>16108387</v>
      </c>
      <c r="L44" s="49">
        <v>8573</v>
      </c>
      <c r="M44" s="50">
        <v>0.91400000000000003</v>
      </c>
      <c r="N44" s="50">
        <v>4.7E-2</v>
      </c>
    </row>
    <row r="45" spans="2:14" x14ac:dyDescent="0.45">
      <c r="B45" s="47" t="s">
        <v>77</v>
      </c>
      <c r="C45" s="47" t="s">
        <v>35</v>
      </c>
      <c r="D45" s="48">
        <v>96</v>
      </c>
      <c r="E45" s="48">
        <v>61</v>
      </c>
      <c r="F45" s="48">
        <v>35</v>
      </c>
      <c r="G45" s="74">
        <v>946771.37</v>
      </c>
      <c r="H45" s="74">
        <v>601859.37</v>
      </c>
      <c r="I45" s="74">
        <v>344912</v>
      </c>
      <c r="J45" s="48">
        <v>94</v>
      </c>
      <c r="K45" s="49">
        <v>922827</v>
      </c>
      <c r="L45" s="49">
        <v>9817</v>
      </c>
      <c r="M45" s="50">
        <v>0.44700000000000001</v>
      </c>
      <c r="N45" s="50">
        <v>0.26600000000000001</v>
      </c>
    </row>
    <row r="46" spans="2:14" x14ac:dyDescent="0.45">
      <c r="B46" s="47" t="s">
        <v>78</v>
      </c>
      <c r="C46" s="47" t="s">
        <v>79</v>
      </c>
      <c r="D46" s="48">
        <v>2421</v>
      </c>
      <c r="E46" s="48">
        <v>1748</v>
      </c>
      <c r="F46" s="48">
        <v>673</v>
      </c>
      <c r="G46" s="74">
        <v>19395224</v>
      </c>
      <c r="H46" s="74">
        <v>13228806</v>
      </c>
      <c r="I46" s="74">
        <v>6166418</v>
      </c>
      <c r="J46" s="48">
        <v>2363</v>
      </c>
      <c r="K46" s="49">
        <v>18936405</v>
      </c>
      <c r="L46" s="49">
        <v>8014</v>
      </c>
      <c r="M46" s="50">
        <v>0.89500000000000002</v>
      </c>
      <c r="N46" s="50">
        <v>2.5000000000000001E-2</v>
      </c>
    </row>
    <row r="47" spans="2:14" x14ac:dyDescent="0.45">
      <c r="B47" s="47" t="s">
        <v>80</v>
      </c>
      <c r="C47" s="47" t="s">
        <v>79</v>
      </c>
      <c r="D47" s="48">
        <v>58</v>
      </c>
      <c r="E47" s="48">
        <v>40</v>
      </c>
      <c r="F47" s="48">
        <v>18</v>
      </c>
      <c r="G47" s="74">
        <v>572767</v>
      </c>
      <c r="H47" s="74">
        <v>392767</v>
      </c>
      <c r="I47" s="74">
        <v>180000</v>
      </c>
      <c r="J47" s="48">
        <v>55</v>
      </c>
      <c r="K47" s="49">
        <v>542767</v>
      </c>
      <c r="L47" s="49">
        <v>9868</v>
      </c>
      <c r="M47" s="50">
        <v>0.72699999999999998</v>
      </c>
      <c r="N47" s="50">
        <v>0.14499999999999999</v>
      </c>
    </row>
    <row r="48" spans="2:14" x14ac:dyDescent="0.45">
      <c r="B48" s="47" t="s">
        <v>81</v>
      </c>
      <c r="C48" s="47" t="s">
        <v>82</v>
      </c>
      <c r="D48" s="48">
        <v>9762</v>
      </c>
      <c r="E48" s="48">
        <v>6579</v>
      </c>
      <c r="F48" s="48">
        <v>3183</v>
      </c>
      <c r="G48" s="74">
        <v>85803442</v>
      </c>
      <c r="H48" s="74">
        <v>56946527</v>
      </c>
      <c r="I48" s="74">
        <v>28856915</v>
      </c>
      <c r="J48" s="48">
        <v>9639</v>
      </c>
      <c r="K48" s="49">
        <v>84705480</v>
      </c>
      <c r="L48" s="49">
        <v>8788</v>
      </c>
      <c r="M48" s="50">
        <v>0.97899999999999998</v>
      </c>
      <c r="N48" s="50">
        <v>1.2E-2</v>
      </c>
    </row>
    <row r="49" spans="2:15" x14ac:dyDescent="0.45">
      <c r="B49" s="47" t="s">
        <v>83</v>
      </c>
      <c r="C49" s="47" t="s">
        <v>84</v>
      </c>
      <c r="D49" s="48">
        <v>10855</v>
      </c>
      <c r="E49" s="48">
        <v>7168</v>
      </c>
      <c r="F49" s="48">
        <v>3687</v>
      </c>
      <c r="G49" s="74">
        <v>98384482.909999996</v>
      </c>
      <c r="H49" s="74">
        <v>64106322.069999993</v>
      </c>
      <c r="I49" s="74">
        <v>34278160.840000004</v>
      </c>
      <c r="J49" s="48">
        <v>10649</v>
      </c>
      <c r="K49" s="49">
        <v>95902045</v>
      </c>
      <c r="L49" s="49">
        <v>9006</v>
      </c>
      <c r="M49" s="50">
        <v>0.94399999999999995</v>
      </c>
      <c r="N49" s="50">
        <v>2.1000000000000001E-2</v>
      </c>
    </row>
    <row r="50" spans="2:15" x14ac:dyDescent="0.45">
      <c r="B50" s="47" t="s">
        <v>86</v>
      </c>
      <c r="C50" s="47" t="s">
        <v>87</v>
      </c>
      <c r="D50" s="48">
        <v>209</v>
      </c>
      <c r="E50" s="48">
        <v>135</v>
      </c>
      <c r="F50" s="48">
        <v>74</v>
      </c>
      <c r="G50" s="74">
        <v>1994106</v>
      </c>
      <c r="H50" s="74">
        <v>1288006</v>
      </c>
      <c r="I50" s="74">
        <v>706100</v>
      </c>
      <c r="J50" s="48">
        <v>206</v>
      </c>
      <c r="K50" s="49">
        <v>1964000</v>
      </c>
      <c r="L50" s="49">
        <v>9534</v>
      </c>
      <c r="M50" s="50">
        <v>0.91300000000000003</v>
      </c>
      <c r="N50" s="50">
        <v>5.8000000000000003E-2</v>
      </c>
    </row>
    <row r="51" spans="2:15" x14ac:dyDescent="0.45">
      <c r="B51" s="47" t="s">
        <v>88</v>
      </c>
      <c r="C51" s="47" t="s">
        <v>89</v>
      </c>
      <c r="D51" s="48">
        <v>64</v>
      </c>
      <c r="E51" s="48">
        <v>45</v>
      </c>
      <c r="F51" s="48">
        <v>19</v>
      </c>
      <c r="G51" s="74">
        <v>608565.64</v>
      </c>
      <c r="H51" s="74">
        <v>426365.64</v>
      </c>
      <c r="I51" s="74">
        <v>182200</v>
      </c>
      <c r="J51" s="48">
        <v>61</v>
      </c>
      <c r="K51" s="49">
        <v>568835</v>
      </c>
      <c r="L51" s="49">
        <v>9325</v>
      </c>
      <c r="M51" s="50">
        <v>1</v>
      </c>
      <c r="N51" s="50">
        <v>0</v>
      </c>
    </row>
    <row r="52" spans="2:15" x14ac:dyDescent="0.45">
      <c r="B52" s="47"/>
      <c r="C52" s="47" t="s">
        <v>90</v>
      </c>
      <c r="D52" s="48" t="s">
        <v>91</v>
      </c>
      <c r="E52" s="48">
        <v>14880</v>
      </c>
      <c r="F52" s="48">
        <v>11520</v>
      </c>
      <c r="G52" s="74">
        <v>3360</v>
      </c>
      <c r="H52" s="74">
        <v>121919232.55</v>
      </c>
      <c r="I52" s="74">
        <v>93736320.199999988</v>
      </c>
      <c r="J52" s="48">
        <v>28182912.350000001</v>
      </c>
      <c r="K52" s="49">
        <v>14552</v>
      </c>
      <c r="L52" s="49">
        <v>120449010</v>
      </c>
      <c r="M52" s="50">
        <v>8277</v>
      </c>
      <c r="N52" s="50">
        <v>0.93300000000000005</v>
      </c>
      <c r="O52">
        <v>4.2999999999999997E-2</v>
      </c>
    </row>
    <row r="53" spans="2:15" x14ac:dyDescent="0.45">
      <c r="B53" s="47" t="s">
        <v>90</v>
      </c>
      <c r="C53" s="47" t="s">
        <v>92</v>
      </c>
      <c r="D53" s="48" t="s">
        <v>61</v>
      </c>
      <c r="E53" s="48">
        <v>5150</v>
      </c>
      <c r="F53" s="48">
        <v>3914</v>
      </c>
      <c r="G53" s="74">
        <v>1236</v>
      </c>
      <c r="H53" s="74">
        <v>36229117.109999999</v>
      </c>
      <c r="I53" s="74">
        <v>26521791.23</v>
      </c>
      <c r="J53" s="48">
        <v>9707325.879999999</v>
      </c>
      <c r="K53" s="49">
        <v>4899</v>
      </c>
      <c r="L53" s="49">
        <v>35030177</v>
      </c>
      <c r="M53" s="50">
        <v>7150</v>
      </c>
      <c r="N53" s="50">
        <v>0.78600000000000003</v>
      </c>
      <c r="O53">
        <v>0.17699999999999999</v>
      </c>
    </row>
    <row r="54" spans="2:15" x14ac:dyDescent="0.45">
      <c r="B54" s="47" t="s">
        <v>92</v>
      </c>
      <c r="C54" s="47" t="s">
        <v>93</v>
      </c>
      <c r="D54" s="48" t="s">
        <v>94</v>
      </c>
      <c r="E54" s="48">
        <v>48</v>
      </c>
      <c r="F54" s="48">
        <v>33</v>
      </c>
      <c r="G54" s="74">
        <v>15</v>
      </c>
      <c r="H54" s="74">
        <v>455280</v>
      </c>
      <c r="I54" s="74">
        <v>300280</v>
      </c>
      <c r="J54" s="48">
        <v>155000</v>
      </c>
      <c r="K54" s="49">
        <v>47</v>
      </c>
      <c r="L54" s="49">
        <v>435280</v>
      </c>
      <c r="M54" s="50">
        <v>9261</v>
      </c>
      <c r="N54" s="50">
        <v>0.91500000000000004</v>
      </c>
      <c r="O54">
        <v>2.1000000000000001E-2</v>
      </c>
    </row>
    <row r="55" spans="2:15" x14ac:dyDescent="0.45">
      <c r="B55" s="47" t="s">
        <v>93</v>
      </c>
      <c r="C55" s="47" t="s">
        <v>95</v>
      </c>
      <c r="D55" s="48" t="s">
        <v>61</v>
      </c>
      <c r="E55" s="48">
        <v>4841</v>
      </c>
      <c r="F55" s="48">
        <v>4113</v>
      </c>
      <c r="G55" s="74">
        <v>728</v>
      </c>
      <c r="H55" s="74">
        <v>20149677</v>
      </c>
      <c r="I55" s="74">
        <v>15641548</v>
      </c>
      <c r="J55" s="48">
        <v>4508129</v>
      </c>
      <c r="K55" s="49">
        <v>4483</v>
      </c>
      <c r="L55" s="49">
        <v>19155772</v>
      </c>
      <c r="M55" s="50">
        <v>4273</v>
      </c>
      <c r="N55" s="50">
        <v>0.77300000000000002</v>
      </c>
      <c r="O55">
        <v>0.14599999999999999</v>
      </c>
    </row>
    <row r="56" spans="2:15" x14ac:dyDescent="0.45">
      <c r="B56" s="47" t="s">
        <v>95</v>
      </c>
      <c r="C56" s="47" t="s">
        <v>97</v>
      </c>
      <c r="D56" s="48" t="s">
        <v>98</v>
      </c>
      <c r="E56" s="48">
        <v>18214</v>
      </c>
      <c r="F56" s="48">
        <v>13149</v>
      </c>
      <c r="G56" s="74">
        <v>5065</v>
      </c>
      <c r="H56" s="74">
        <v>131311910.98000002</v>
      </c>
      <c r="I56" s="74">
        <v>92539956.010000005</v>
      </c>
      <c r="J56" s="48">
        <v>38771954.970000014</v>
      </c>
      <c r="K56" s="49">
        <v>17730</v>
      </c>
      <c r="L56" s="49">
        <v>125887019</v>
      </c>
      <c r="M56" s="50">
        <v>7100</v>
      </c>
      <c r="N56" s="50">
        <v>0.93799999999999994</v>
      </c>
      <c r="O56">
        <v>3.3000000000000002E-2</v>
      </c>
    </row>
    <row r="57" spans="2:15" x14ac:dyDescent="0.45">
      <c r="B57" s="47" t="s">
        <v>97</v>
      </c>
      <c r="C57" s="47" t="s">
        <v>99</v>
      </c>
      <c r="D57" s="48" t="s">
        <v>100</v>
      </c>
      <c r="E57" s="48">
        <v>219011</v>
      </c>
      <c r="F57" s="48">
        <v>155392</v>
      </c>
      <c r="G57" s="74">
        <v>63619</v>
      </c>
      <c r="H57" s="74">
        <v>1742177869</v>
      </c>
      <c r="I57" s="74">
        <v>1219752546</v>
      </c>
      <c r="J57" s="48">
        <v>522425323</v>
      </c>
      <c r="K57" s="49">
        <v>216190</v>
      </c>
      <c r="L57" s="49">
        <v>1715266494</v>
      </c>
      <c r="M57" s="50">
        <v>7934</v>
      </c>
      <c r="N57" s="50">
        <v>0.98399999999999999</v>
      </c>
      <c r="O57">
        <v>0.01</v>
      </c>
    </row>
    <row r="58" spans="2:15" x14ac:dyDescent="0.45">
      <c r="B58" s="47" t="s">
        <v>99</v>
      </c>
      <c r="C58" s="47" t="s">
        <v>103</v>
      </c>
      <c r="D58" s="48" t="s">
        <v>104</v>
      </c>
      <c r="E58" s="48">
        <v>266</v>
      </c>
      <c r="F58" s="48">
        <v>160</v>
      </c>
      <c r="G58" s="74">
        <v>106</v>
      </c>
      <c r="H58" s="74">
        <v>2590371.12</v>
      </c>
      <c r="I58" s="74">
        <v>1541593.5300000003</v>
      </c>
      <c r="J58" s="48">
        <v>1048777.5899999999</v>
      </c>
      <c r="K58" s="49">
        <v>262</v>
      </c>
      <c r="L58" s="49">
        <v>2550371</v>
      </c>
      <c r="M58" s="50">
        <v>9734</v>
      </c>
      <c r="N58" s="50">
        <v>0.90800000000000003</v>
      </c>
      <c r="O58">
        <v>2.3E-2</v>
      </c>
    </row>
    <row r="59" spans="2:15" x14ac:dyDescent="0.45">
      <c r="B59" s="47" t="s">
        <v>103</v>
      </c>
      <c r="C59" s="47" t="s">
        <v>105</v>
      </c>
      <c r="D59" s="48" t="s">
        <v>106</v>
      </c>
      <c r="E59" s="48">
        <v>414409</v>
      </c>
      <c r="F59" s="48">
        <v>306685</v>
      </c>
      <c r="G59" s="74">
        <v>107724</v>
      </c>
      <c r="H59" s="74">
        <v>2992340912</v>
      </c>
      <c r="I59" s="74">
        <v>2095334272</v>
      </c>
      <c r="J59" s="48">
        <v>897006640</v>
      </c>
      <c r="K59" s="49">
        <v>407924</v>
      </c>
      <c r="L59" s="49">
        <v>2947787353</v>
      </c>
      <c r="M59" s="50">
        <v>7226</v>
      </c>
      <c r="N59" s="50">
        <v>0.97499999999999998</v>
      </c>
      <c r="O59">
        <v>1.2E-2</v>
      </c>
    </row>
    <row r="60" spans="2:15" x14ac:dyDescent="0.45">
      <c r="B60" s="47" t="s">
        <v>105</v>
      </c>
      <c r="C60" s="47" t="s">
        <v>107</v>
      </c>
      <c r="D60" s="48" t="s">
        <v>61</v>
      </c>
      <c r="E60" s="48">
        <v>2850</v>
      </c>
      <c r="F60" s="48">
        <v>1868</v>
      </c>
      <c r="G60" s="74">
        <v>982</v>
      </c>
      <c r="H60" s="74">
        <v>27582441.639999997</v>
      </c>
      <c r="I60" s="74">
        <v>18008077.739999995</v>
      </c>
      <c r="J60" s="48">
        <v>9574363.9000000004</v>
      </c>
      <c r="K60" s="49">
        <v>2824</v>
      </c>
      <c r="L60" s="49">
        <v>27327451</v>
      </c>
      <c r="M60" s="50">
        <v>9677</v>
      </c>
      <c r="N60" s="50">
        <v>0.94499999999999995</v>
      </c>
      <c r="O60">
        <v>3.4000000000000002E-2</v>
      </c>
    </row>
    <row r="61" spans="2:15" x14ac:dyDescent="0.45">
      <c r="B61" s="47" t="s">
        <v>107</v>
      </c>
      <c r="C61" s="47" t="s">
        <v>108</v>
      </c>
      <c r="D61" s="48" t="s">
        <v>109</v>
      </c>
      <c r="E61" s="48">
        <v>2305</v>
      </c>
      <c r="F61" s="48">
        <v>1528</v>
      </c>
      <c r="G61" s="74">
        <v>777</v>
      </c>
      <c r="H61" s="74">
        <v>20500368.319999997</v>
      </c>
      <c r="I61" s="74">
        <v>13444098.519999996</v>
      </c>
      <c r="J61" s="48">
        <v>7056269.7999999998</v>
      </c>
      <c r="K61" s="49">
        <v>2264</v>
      </c>
      <c r="L61" s="49">
        <v>19990382</v>
      </c>
      <c r="M61" s="50">
        <v>8830</v>
      </c>
      <c r="N61" s="50">
        <v>0.93400000000000005</v>
      </c>
      <c r="O61">
        <v>2.4E-2</v>
      </c>
    </row>
    <row r="62" spans="2:15" x14ac:dyDescent="0.45">
      <c r="B62" s="47" t="s">
        <v>108</v>
      </c>
      <c r="C62" s="47" t="s">
        <v>110</v>
      </c>
      <c r="D62" s="48" t="s">
        <v>102</v>
      </c>
      <c r="E62" s="48">
        <v>62</v>
      </c>
      <c r="F62" s="48">
        <v>48</v>
      </c>
      <c r="G62" s="74">
        <v>14</v>
      </c>
      <c r="H62" s="74">
        <v>560885</v>
      </c>
      <c r="I62" s="74">
        <v>428185</v>
      </c>
      <c r="J62" s="48">
        <v>132700</v>
      </c>
      <c r="K62" s="49">
        <v>55</v>
      </c>
      <c r="L62" s="49">
        <v>511510</v>
      </c>
      <c r="M62" s="50">
        <v>9300</v>
      </c>
      <c r="N62" s="50">
        <v>1</v>
      </c>
      <c r="O62">
        <v>0</v>
      </c>
    </row>
    <row r="63" spans="2:15" x14ac:dyDescent="0.45">
      <c r="B63" s="47" t="s">
        <v>110</v>
      </c>
      <c r="C63" s="47" t="s">
        <v>111</v>
      </c>
      <c r="D63" s="48" t="s">
        <v>61</v>
      </c>
      <c r="E63" s="48">
        <v>15508</v>
      </c>
      <c r="F63" s="48">
        <v>10497</v>
      </c>
      <c r="G63" s="74">
        <v>5011</v>
      </c>
      <c r="H63" s="74">
        <v>124561169.55999996</v>
      </c>
      <c r="I63" s="74">
        <v>82576234.109999955</v>
      </c>
      <c r="J63" s="48">
        <v>41984935.449999996</v>
      </c>
      <c r="K63" s="49">
        <v>15390</v>
      </c>
      <c r="L63" s="49">
        <v>123608055</v>
      </c>
      <c r="M63" s="50">
        <v>8032</v>
      </c>
      <c r="N63" s="50">
        <v>0.84299999999999997</v>
      </c>
      <c r="O63">
        <v>0.14099999999999999</v>
      </c>
    </row>
    <row r="64" spans="2:15" x14ac:dyDescent="0.45">
      <c r="B64" s="47" t="s">
        <v>111</v>
      </c>
      <c r="C64" s="47" t="s">
        <v>112</v>
      </c>
      <c r="D64" s="48" t="s">
        <v>113</v>
      </c>
      <c r="E64" s="48">
        <v>39496</v>
      </c>
      <c r="F64" s="48">
        <v>28039</v>
      </c>
      <c r="G64" s="74">
        <v>11457</v>
      </c>
      <c r="H64" s="74">
        <v>284719420</v>
      </c>
      <c r="I64" s="74">
        <v>193961312</v>
      </c>
      <c r="J64" s="48">
        <v>90758108</v>
      </c>
      <c r="K64" s="49">
        <v>38575</v>
      </c>
      <c r="L64" s="49">
        <v>279342487</v>
      </c>
      <c r="M64" s="50">
        <v>7242</v>
      </c>
      <c r="N64" s="50">
        <v>0.80700000000000005</v>
      </c>
      <c r="O64">
        <v>0.185</v>
      </c>
    </row>
    <row r="65" spans="2:15" x14ac:dyDescent="0.45">
      <c r="B65" s="47" t="s">
        <v>112</v>
      </c>
      <c r="C65" s="47" t="s">
        <v>114</v>
      </c>
      <c r="D65" s="48" t="s">
        <v>39</v>
      </c>
      <c r="E65" s="48">
        <v>42676</v>
      </c>
      <c r="F65" s="48">
        <v>29767</v>
      </c>
      <c r="G65" s="74">
        <v>12909</v>
      </c>
      <c r="H65" s="74">
        <v>336455352</v>
      </c>
      <c r="I65" s="74">
        <v>228571978</v>
      </c>
      <c r="J65" s="48">
        <v>107883374</v>
      </c>
      <c r="K65" s="49">
        <v>42102</v>
      </c>
      <c r="L65" s="49">
        <v>331558098</v>
      </c>
      <c r="M65" s="50">
        <v>7875</v>
      </c>
      <c r="N65" s="50">
        <v>0.92500000000000004</v>
      </c>
      <c r="O65">
        <v>5.3999999999999999E-2</v>
      </c>
    </row>
    <row r="66" spans="2:15" x14ac:dyDescent="0.45">
      <c r="B66" s="47" t="s">
        <v>114</v>
      </c>
      <c r="C66" s="47" t="s">
        <v>118</v>
      </c>
      <c r="D66" s="48" t="s">
        <v>119</v>
      </c>
      <c r="E66" s="48">
        <v>51232</v>
      </c>
      <c r="F66" s="48">
        <v>35425</v>
      </c>
      <c r="G66" s="74">
        <v>15807</v>
      </c>
      <c r="H66" s="74">
        <v>381174070</v>
      </c>
      <c r="I66" s="74">
        <v>253731978</v>
      </c>
      <c r="J66" s="48">
        <v>127442092</v>
      </c>
      <c r="K66" s="49">
        <v>50033</v>
      </c>
      <c r="L66" s="49">
        <v>370790913</v>
      </c>
      <c r="M66" s="50">
        <v>7411</v>
      </c>
      <c r="N66" s="50">
        <v>0.90300000000000002</v>
      </c>
      <c r="O66">
        <v>6.3E-2</v>
      </c>
    </row>
    <row r="67" spans="2:15" x14ac:dyDescent="0.45">
      <c r="B67" s="47" t="s">
        <v>118</v>
      </c>
      <c r="C67" s="47" t="s">
        <v>120</v>
      </c>
      <c r="D67" s="48" t="s">
        <v>121</v>
      </c>
      <c r="E67" s="48">
        <v>6213</v>
      </c>
      <c r="F67" s="48">
        <v>4128</v>
      </c>
      <c r="G67" s="74">
        <v>2085</v>
      </c>
      <c r="H67" s="74">
        <v>53716212</v>
      </c>
      <c r="I67" s="74">
        <v>35266846</v>
      </c>
      <c r="J67" s="48">
        <v>18449366</v>
      </c>
      <c r="K67" s="49">
        <v>6153</v>
      </c>
      <c r="L67" s="49">
        <v>53185158</v>
      </c>
      <c r="M67" s="50">
        <v>8644</v>
      </c>
      <c r="N67" s="50">
        <v>0.97699999999999998</v>
      </c>
      <c r="O67">
        <v>1.4E-2</v>
      </c>
    </row>
    <row r="68" spans="2:15" x14ac:dyDescent="0.45">
      <c r="B68" s="47" t="s">
        <v>120</v>
      </c>
      <c r="C68" s="47" t="s">
        <v>122</v>
      </c>
      <c r="D68" s="48" t="s">
        <v>61</v>
      </c>
      <c r="E68" s="48">
        <v>1042</v>
      </c>
      <c r="F68" s="48">
        <v>1042</v>
      </c>
      <c r="G68" s="74">
        <v>0</v>
      </c>
      <c r="H68" s="74">
        <v>7670023</v>
      </c>
      <c r="I68" s="74">
        <v>7670023</v>
      </c>
      <c r="J68" s="48">
        <v>0</v>
      </c>
      <c r="K68" s="49">
        <v>997</v>
      </c>
      <c r="L68" s="49">
        <v>7499111</v>
      </c>
      <c r="M68" s="50">
        <v>7522</v>
      </c>
      <c r="N68" s="50">
        <v>0.79300000000000004</v>
      </c>
      <c r="O68">
        <v>9.0999999999999998E-2</v>
      </c>
    </row>
    <row r="69" spans="2:15" x14ac:dyDescent="0.45">
      <c r="B69" s="47" t="s">
        <v>122</v>
      </c>
      <c r="C69" s="47" t="s">
        <v>123</v>
      </c>
      <c r="D69" s="48" t="s">
        <v>124</v>
      </c>
      <c r="E69" s="48">
        <v>18343</v>
      </c>
      <c r="F69" s="48">
        <v>12582</v>
      </c>
      <c r="G69" s="74">
        <v>5761</v>
      </c>
      <c r="H69" s="74">
        <v>163499302</v>
      </c>
      <c r="I69" s="74">
        <v>105152065</v>
      </c>
      <c r="J69" s="48">
        <v>58347237</v>
      </c>
      <c r="K69" s="49">
        <v>18072</v>
      </c>
      <c r="L69" s="49">
        <v>160751484</v>
      </c>
      <c r="M69" s="50">
        <v>8895</v>
      </c>
      <c r="N69" s="50">
        <v>0.96699999999999997</v>
      </c>
      <c r="O69">
        <v>2.1999999999999999E-2</v>
      </c>
    </row>
    <row r="70" spans="2:15" x14ac:dyDescent="0.45">
      <c r="B70" s="47" t="s">
        <v>123</v>
      </c>
      <c r="C70" s="47" t="s">
        <v>125</v>
      </c>
      <c r="D70" s="48" t="s">
        <v>126</v>
      </c>
      <c r="E70" s="48">
        <v>99</v>
      </c>
      <c r="F70" s="48">
        <v>76</v>
      </c>
      <c r="G70" s="74">
        <v>23</v>
      </c>
      <c r="H70" s="74">
        <v>640160</v>
      </c>
      <c r="I70" s="74">
        <v>445099</v>
      </c>
      <c r="J70" s="48">
        <v>195061</v>
      </c>
      <c r="K70" s="49">
        <v>85</v>
      </c>
      <c r="L70" s="49">
        <v>603609</v>
      </c>
      <c r="M70" s="50">
        <v>7101</v>
      </c>
      <c r="N70" s="50">
        <v>0.64700000000000002</v>
      </c>
      <c r="O70">
        <v>0.11799999999999999</v>
      </c>
    </row>
    <row r="71" spans="2:15" x14ac:dyDescent="0.45">
      <c r="B71" s="47" t="s">
        <v>125</v>
      </c>
      <c r="C71" s="47" t="s">
        <v>128</v>
      </c>
      <c r="D71" s="48" t="s">
        <v>129</v>
      </c>
      <c r="E71" s="48">
        <v>8302</v>
      </c>
      <c r="F71" s="48">
        <v>5802</v>
      </c>
      <c r="G71" s="74">
        <v>2500</v>
      </c>
      <c r="H71" s="74">
        <v>69910357</v>
      </c>
      <c r="I71" s="74">
        <v>47520507</v>
      </c>
      <c r="J71" s="48">
        <v>22389850</v>
      </c>
      <c r="K71" s="49">
        <v>8100</v>
      </c>
      <c r="L71" s="49">
        <v>67919017</v>
      </c>
      <c r="M71" s="50">
        <v>8385</v>
      </c>
      <c r="N71" s="50">
        <v>0.96299999999999997</v>
      </c>
      <c r="O71">
        <v>2.4E-2</v>
      </c>
    </row>
    <row r="72" spans="2:15" x14ac:dyDescent="0.45">
      <c r="B72" s="47" t="s">
        <v>128</v>
      </c>
      <c r="C72" s="47" t="s">
        <v>130</v>
      </c>
      <c r="D72" s="48" t="s">
        <v>131</v>
      </c>
      <c r="E72" s="48">
        <v>10546</v>
      </c>
      <c r="F72" s="48">
        <v>7112</v>
      </c>
      <c r="G72" s="74">
        <v>3434</v>
      </c>
      <c r="H72" s="74">
        <v>91217954</v>
      </c>
      <c r="I72" s="74">
        <v>60935265</v>
      </c>
      <c r="J72" s="48">
        <v>30282689</v>
      </c>
      <c r="K72" s="49">
        <v>10438</v>
      </c>
      <c r="L72" s="49">
        <v>90176036</v>
      </c>
      <c r="M72" s="50">
        <v>8639</v>
      </c>
      <c r="N72" s="50">
        <v>0.97899999999999998</v>
      </c>
      <c r="O72">
        <v>1.2E-2</v>
      </c>
    </row>
    <row r="73" spans="2:15" x14ac:dyDescent="0.45">
      <c r="B73" s="47" t="s">
        <v>130</v>
      </c>
      <c r="C73" s="47" t="s">
        <v>132</v>
      </c>
      <c r="D73" s="48" t="s">
        <v>133</v>
      </c>
      <c r="E73" s="48">
        <v>456</v>
      </c>
      <c r="F73" s="48">
        <v>313</v>
      </c>
      <c r="G73" s="74">
        <v>143</v>
      </c>
      <c r="H73" s="74">
        <v>3737118.7199999997</v>
      </c>
      <c r="I73" s="74">
        <v>2543674.5299999998</v>
      </c>
      <c r="J73" s="48">
        <v>1193444.19</v>
      </c>
      <c r="K73" s="49">
        <v>445</v>
      </c>
      <c r="L73" s="49">
        <v>3596891</v>
      </c>
      <c r="M73" s="50">
        <v>8083</v>
      </c>
      <c r="N73" s="50">
        <v>0.94599999999999995</v>
      </c>
      <c r="O73">
        <v>2.9000000000000001E-2</v>
      </c>
    </row>
    <row r="74" spans="2:15" x14ac:dyDescent="0.45">
      <c r="B74" s="47" t="s">
        <v>132</v>
      </c>
      <c r="C74" s="47" t="s">
        <v>135</v>
      </c>
      <c r="D74" s="48" t="s">
        <v>71</v>
      </c>
      <c r="E74" s="48">
        <v>6356</v>
      </c>
      <c r="F74" s="48">
        <v>4181</v>
      </c>
      <c r="G74" s="74">
        <v>2175</v>
      </c>
      <c r="H74" s="74">
        <v>60422521</v>
      </c>
      <c r="I74" s="74">
        <v>39599198</v>
      </c>
      <c r="J74" s="48">
        <v>20823323</v>
      </c>
      <c r="K74" s="49">
        <v>6286</v>
      </c>
      <c r="L74" s="49">
        <v>59475645</v>
      </c>
      <c r="M74" s="50">
        <v>9462</v>
      </c>
      <c r="N74" s="50">
        <v>0.72799999999999998</v>
      </c>
      <c r="O74">
        <v>0.20200000000000001</v>
      </c>
    </row>
    <row r="75" spans="2:15" x14ac:dyDescent="0.45">
      <c r="B75" s="47" t="s">
        <v>135</v>
      </c>
      <c r="C75" s="47" t="s">
        <v>139</v>
      </c>
      <c r="D75" s="48" t="s">
        <v>61</v>
      </c>
      <c r="E75" s="48">
        <v>8078</v>
      </c>
      <c r="F75" s="48">
        <v>6434</v>
      </c>
      <c r="G75" s="74">
        <v>1644</v>
      </c>
      <c r="H75" s="74">
        <v>52546194</v>
      </c>
      <c r="I75" s="74">
        <v>40203452</v>
      </c>
      <c r="J75" s="48">
        <v>12342742</v>
      </c>
      <c r="K75" s="49">
        <v>7527</v>
      </c>
      <c r="L75" s="49">
        <v>49452398</v>
      </c>
      <c r="M75" s="50">
        <v>6570</v>
      </c>
      <c r="N75" s="50">
        <v>0.876</v>
      </c>
      <c r="O75">
        <v>5.3999999999999999E-2</v>
      </c>
    </row>
    <row r="76" spans="2:15" x14ac:dyDescent="0.45">
      <c r="B76" s="47" t="s">
        <v>139</v>
      </c>
      <c r="C76" s="47" t="s">
        <v>140</v>
      </c>
      <c r="D76" s="48" t="s">
        <v>141</v>
      </c>
      <c r="E76" s="48">
        <v>6859</v>
      </c>
      <c r="F76" s="48">
        <v>4330</v>
      </c>
      <c r="G76" s="74">
        <v>2529</v>
      </c>
      <c r="H76" s="74">
        <v>65306099</v>
      </c>
      <c r="I76" s="74">
        <v>40749585</v>
      </c>
      <c r="J76" s="48">
        <v>24556514</v>
      </c>
      <c r="K76" s="49">
        <v>6780</v>
      </c>
      <c r="L76" s="49">
        <v>64729533</v>
      </c>
      <c r="M76" s="50">
        <v>9547</v>
      </c>
      <c r="N76" s="50">
        <v>0.92900000000000005</v>
      </c>
      <c r="O76">
        <v>3.6999999999999998E-2</v>
      </c>
    </row>
    <row r="77" spans="2:15" x14ac:dyDescent="0.45">
      <c r="B77" s="47" t="s">
        <v>140</v>
      </c>
      <c r="C77" s="47" t="s">
        <v>142</v>
      </c>
      <c r="D77" s="48" t="s">
        <v>61</v>
      </c>
      <c r="E77" s="48">
        <v>30</v>
      </c>
      <c r="F77" s="48">
        <v>21</v>
      </c>
      <c r="G77" s="74">
        <v>9</v>
      </c>
      <c r="H77" s="74">
        <v>279805</v>
      </c>
      <c r="I77" s="74">
        <v>194805</v>
      </c>
      <c r="J77" s="48">
        <v>85000</v>
      </c>
      <c r="K77" s="49">
        <v>29</v>
      </c>
      <c r="L77" s="49">
        <v>268305</v>
      </c>
      <c r="M77" s="50">
        <v>9252</v>
      </c>
      <c r="N77" s="50">
        <v>0.55200000000000005</v>
      </c>
      <c r="O77">
        <v>0.17199999999999999</v>
      </c>
    </row>
    <row r="78" spans="2:15" x14ac:dyDescent="0.45">
      <c r="B78" s="47" t="s">
        <v>142</v>
      </c>
      <c r="C78" s="47" t="s">
        <v>143</v>
      </c>
      <c r="D78" s="48" t="s">
        <v>144</v>
      </c>
      <c r="E78" s="48">
        <v>867</v>
      </c>
      <c r="F78" s="48">
        <v>690</v>
      </c>
      <c r="G78" s="74">
        <v>177</v>
      </c>
      <c r="H78" s="74">
        <v>7138819.0899999999</v>
      </c>
      <c r="I78" s="74">
        <v>5688904.0899999999</v>
      </c>
      <c r="J78" s="48">
        <v>1449915</v>
      </c>
      <c r="K78" s="49">
        <v>797</v>
      </c>
      <c r="L78" s="49">
        <v>6621079</v>
      </c>
      <c r="M78" s="50">
        <v>8308</v>
      </c>
      <c r="N78" s="50">
        <v>0.94599999999999995</v>
      </c>
      <c r="O78">
        <v>1.9E-2</v>
      </c>
    </row>
    <row r="79" spans="2:15" x14ac:dyDescent="0.45">
      <c r="B79" s="47" t="s">
        <v>143</v>
      </c>
      <c r="C79" s="47" t="s">
        <v>145</v>
      </c>
      <c r="D79" s="48" t="s">
        <v>146</v>
      </c>
      <c r="E79" s="48">
        <v>8881</v>
      </c>
      <c r="F79" s="48">
        <v>6411</v>
      </c>
      <c r="G79" s="74">
        <v>2470</v>
      </c>
      <c r="H79" s="74">
        <v>67724910</v>
      </c>
      <c r="I79" s="74">
        <v>47502863</v>
      </c>
      <c r="J79" s="48">
        <v>20222047</v>
      </c>
      <c r="K79" s="49">
        <v>8505</v>
      </c>
      <c r="L79" s="49">
        <v>62972929</v>
      </c>
      <c r="M79" s="50">
        <v>7404</v>
      </c>
      <c r="N79" s="50">
        <v>1</v>
      </c>
      <c r="O79">
        <v>0</v>
      </c>
    </row>
    <row r="80" spans="2:15" x14ac:dyDescent="0.45">
      <c r="B80" s="47" t="s">
        <v>145</v>
      </c>
      <c r="C80" s="47" t="s">
        <v>147</v>
      </c>
      <c r="D80" s="48" t="s">
        <v>148</v>
      </c>
      <c r="E80" s="48">
        <v>15673</v>
      </c>
      <c r="F80" s="48">
        <v>10319</v>
      </c>
      <c r="G80" s="74">
        <v>5354</v>
      </c>
      <c r="H80" s="74">
        <v>137530368.03</v>
      </c>
      <c r="I80" s="74">
        <v>88370431.75</v>
      </c>
      <c r="J80" s="48">
        <v>49159936.280000009</v>
      </c>
      <c r="K80" s="49">
        <v>15333</v>
      </c>
      <c r="L80" s="49">
        <v>134576239</v>
      </c>
      <c r="M80" s="50">
        <v>8777</v>
      </c>
      <c r="N80" s="50">
        <v>0.86399999999999999</v>
      </c>
      <c r="O80">
        <v>9.8000000000000004E-2</v>
      </c>
    </row>
    <row r="81" spans="2:15" x14ac:dyDescent="0.45">
      <c r="B81" s="47" t="s">
        <v>147</v>
      </c>
      <c r="C81" s="47" t="s">
        <v>149</v>
      </c>
      <c r="D81" s="48" t="s">
        <v>150</v>
      </c>
      <c r="E81" s="48">
        <v>44</v>
      </c>
      <c r="F81" s="48">
        <v>27</v>
      </c>
      <c r="G81" s="74">
        <v>17</v>
      </c>
      <c r="H81" s="74">
        <v>409008.23</v>
      </c>
      <c r="I81" s="74">
        <v>248376.22999999998</v>
      </c>
      <c r="J81" s="48">
        <v>160632</v>
      </c>
      <c r="K81" s="49">
        <v>43</v>
      </c>
      <c r="L81" s="49">
        <v>398982</v>
      </c>
      <c r="M81" s="50">
        <v>9279</v>
      </c>
      <c r="N81" s="50">
        <v>0.32600000000000001</v>
      </c>
      <c r="O81">
        <v>0.442</v>
      </c>
    </row>
    <row r="82" spans="2:15" x14ac:dyDescent="0.45">
      <c r="B82" s="47" t="s">
        <v>149</v>
      </c>
      <c r="C82" s="47" t="s">
        <v>151</v>
      </c>
      <c r="D82" s="48" t="s">
        <v>150</v>
      </c>
      <c r="E82" s="48">
        <v>28934</v>
      </c>
      <c r="F82" s="48">
        <v>19677</v>
      </c>
      <c r="G82" s="74">
        <v>9257</v>
      </c>
      <c r="H82" s="74">
        <v>253974020.17000008</v>
      </c>
      <c r="I82" s="74">
        <v>169008386.60000008</v>
      </c>
      <c r="J82" s="48">
        <v>84965633.570000008</v>
      </c>
      <c r="K82" s="49">
        <v>28216</v>
      </c>
      <c r="L82" s="49">
        <v>246440436</v>
      </c>
      <c r="M82" s="50">
        <v>8734</v>
      </c>
      <c r="N82" s="50">
        <v>0.88900000000000001</v>
      </c>
      <c r="O82">
        <v>6.9000000000000006E-2</v>
      </c>
    </row>
    <row r="83" spans="2:15" x14ac:dyDescent="0.45">
      <c r="B83" s="47" t="s">
        <v>151</v>
      </c>
      <c r="C83" s="47" t="s">
        <v>152</v>
      </c>
      <c r="D83" s="48" t="s">
        <v>153</v>
      </c>
      <c r="E83" s="48">
        <v>1936</v>
      </c>
      <c r="F83" s="48">
        <v>1326</v>
      </c>
      <c r="G83" s="74">
        <v>610</v>
      </c>
      <c r="H83" s="74">
        <v>16495624.049999997</v>
      </c>
      <c r="I83" s="74">
        <v>11123865.049999997</v>
      </c>
      <c r="J83" s="48">
        <v>5371759</v>
      </c>
      <c r="K83" s="49">
        <v>1914</v>
      </c>
      <c r="L83" s="49">
        <v>16170257</v>
      </c>
      <c r="M83" s="50">
        <v>8448</v>
      </c>
      <c r="N83" s="50">
        <v>0.94299999999999995</v>
      </c>
      <c r="O83">
        <v>3.3000000000000002E-2</v>
      </c>
    </row>
    <row r="84" spans="2:15" x14ac:dyDescent="0.45">
      <c r="B84" s="47" t="s">
        <v>152</v>
      </c>
      <c r="C84" s="47" t="s">
        <v>154</v>
      </c>
      <c r="D84" s="48" t="s">
        <v>23</v>
      </c>
      <c r="E84" s="48">
        <v>18930</v>
      </c>
      <c r="F84" s="48">
        <v>12878</v>
      </c>
      <c r="G84" s="74">
        <v>6052</v>
      </c>
      <c r="H84" s="74">
        <v>165267150</v>
      </c>
      <c r="I84" s="74">
        <v>108488003</v>
      </c>
      <c r="J84" s="48">
        <v>56779147</v>
      </c>
      <c r="K84" s="49">
        <v>18798</v>
      </c>
      <c r="L84" s="49">
        <v>159381986</v>
      </c>
      <c r="M84" s="50">
        <v>8479</v>
      </c>
      <c r="N84" s="50">
        <v>0.99099999999999999</v>
      </c>
      <c r="O84">
        <v>6.0000000000000001E-3</v>
      </c>
    </row>
    <row r="85" spans="2:15" x14ac:dyDescent="0.45">
      <c r="B85" s="47" t="s">
        <v>154</v>
      </c>
      <c r="C85" s="47" t="s">
        <v>155</v>
      </c>
      <c r="D85" s="48" t="s">
        <v>156</v>
      </c>
      <c r="E85" s="48">
        <v>12279</v>
      </c>
      <c r="F85" s="48">
        <v>7941</v>
      </c>
      <c r="G85" s="74">
        <v>4338</v>
      </c>
      <c r="H85" s="74">
        <v>115364571.3</v>
      </c>
      <c r="I85" s="74">
        <v>73866023.75</v>
      </c>
      <c r="J85" s="48">
        <v>41498547.549999997</v>
      </c>
      <c r="K85" s="49">
        <v>12193</v>
      </c>
      <c r="L85" s="49">
        <v>114566717</v>
      </c>
      <c r="M85" s="50">
        <v>9396</v>
      </c>
      <c r="N85" s="50">
        <v>0.997</v>
      </c>
      <c r="O85">
        <v>3.0000000000000001E-3</v>
      </c>
    </row>
    <row r="86" spans="2:15" x14ac:dyDescent="0.45">
      <c r="B86" s="47" t="s">
        <v>155</v>
      </c>
      <c r="C86" s="47" t="s">
        <v>157</v>
      </c>
      <c r="D86" s="48" t="s">
        <v>76</v>
      </c>
      <c r="E86" s="48">
        <v>165415</v>
      </c>
      <c r="F86" s="48">
        <v>116247</v>
      </c>
      <c r="G86" s="74">
        <v>49168</v>
      </c>
      <c r="H86" s="74">
        <v>1288815028</v>
      </c>
      <c r="I86" s="74">
        <v>870541701</v>
      </c>
      <c r="J86" s="48">
        <v>418273327</v>
      </c>
      <c r="K86" s="49">
        <v>156115</v>
      </c>
      <c r="L86" s="49">
        <v>1219494960</v>
      </c>
      <c r="M86" s="50">
        <v>7812</v>
      </c>
      <c r="N86" s="50">
        <v>0.94199999999999995</v>
      </c>
      <c r="O86">
        <v>4.5999999999999999E-2</v>
      </c>
    </row>
    <row r="87" spans="2:15" x14ac:dyDescent="0.45">
      <c r="B87" s="47" t="s">
        <v>157</v>
      </c>
      <c r="C87" s="47" t="s">
        <v>158</v>
      </c>
      <c r="D87" s="48" t="s">
        <v>76</v>
      </c>
      <c r="E87" s="48">
        <v>3738</v>
      </c>
      <c r="F87" s="48">
        <v>2434</v>
      </c>
      <c r="G87" s="74">
        <v>1304</v>
      </c>
      <c r="H87" s="74">
        <v>35476230</v>
      </c>
      <c r="I87" s="74">
        <v>22999606</v>
      </c>
      <c r="J87" s="48">
        <v>12476624</v>
      </c>
      <c r="K87" s="49">
        <v>3597</v>
      </c>
      <c r="L87" s="49">
        <v>33959705</v>
      </c>
      <c r="M87" s="50">
        <v>9441</v>
      </c>
      <c r="N87" s="50">
        <v>0.89200000000000002</v>
      </c>
      <c r="O87">
        <v>8.3000000000000004E-2</v>
      </c>
    </row>
    <row r="88" spans="2:15" x14ac:dyDescent="0.45">
      <c r="B88" s="47" t="s">
        <v>158</v>
      </c>
      <c r="C88" s="47" t="s">
        <v>159</v>
      </c>
      <c r="D88" s="48" t="s">
        <v>160</v>
      </c>
      <c r="E88" s="48">
        <v>68555</v>
      </c>
      <c r="F88" s="48">
        <v>46589</v>
      </c>
      <c r="G88" s="74">
        <v>21966</v>
      </c>
      <c r="H88" s="74">
        <v>576478223</v>
      </c>
      <c r="I88" s="74">
        <v>386036556</v>
      </c>
      <c r="J88" s="48">
        <v>190441667</v>
      </c>
      <c r="K88" s="49">
        <v>67634</v>
      </c>
      <c r="L88" s="49">
        <v>568704944</v>
      </c>
      <c r="M88" s="50">
        <v>8409</v>
      </c>
      <c r="N88" s="50">
        <v>0.98199999999999998</v>
      </c>
      <c r="O88">
        <v>0.01</v>
      </c>
    </row>
    <row r="89" spans="2:15" x14ac:dyDescent="0.45">
      <c r="B89" s="47" t="s">
        <v>159</v>
      </c>
      <c r="C89" s="47" t="s">
        <v>162</v>
      </c>
      <c r="D89" s="48" t="s">
        <v>84</v>
      </c>
      <c r="E89" s="48">
        <v>7188</v>
      </c>
      <c r="F89" s="48">
        <v>5046</v>
      </c>
      <c r="G89" s="74">
        <v>2142</v>
      </c>
      <c r="H89" s="74">
        <v>56920697.810000002</v>
      </c>
      <c r="I89" s="74">
        <v>38947464.810000002</v>
      </c>
      <c r="J89" s="48">
        <v>17973233</v>
      </c>
      <c r="K89" s="49">
        <v>6984</v>
      </c>
      <c r="L89" s="49">
        <v>54352868</v>
      </c>
      <c r="M89" s="50">
        <v>7782</v>
      </c>
      <c r="N89" s="50">
        <v>0.91500000000000004</v>
      </c>
      <c r="O89">
        <v>0.06</v>
      </c>
    </row>
    <row r="90" spans="2:15" x14ac:dyDescent="0.45">
      <c r="B90" s="47" t="s">
        <v>162</v>
      </c>
      <c r="C90" s="47" t="s">
        <v>165</v>
      </c>
      <c r="D90" s="48" t="s">
        <v>164</v>
      </c>
      <c r="E90" s="48">
        <v>13217</v>
      </c>
      <c r="F90" s="48">
        <v>8224</v>
      </c>
      <c r="G90" s="74">
        <v>4993</v>
      </c>
      <c r="H90" s="74">
        <v>111684810</v>
      </c>
      <c r="I90" s="74">
        <v>70131213</v>
      </c>
      <c r="J90" s="48">
        <v>41553597</v>
      </c>
      <c r="K90" s="49">
        <v>13083</v>
      </c>
      <c r="L90" s="49">
        <v>109056361</v>
      </c>
      <c r="M90" s="50">
        <v>8336</v>
      </c>
      <c r="N90" s="50">
        <v>0.97399999999999998</v>
      </c>
      <c r="O90">
        <v>1.4E-2</v>
      </c>
    </row>
    <row r="91" spans="2:15" x14ac:dyDescent="0.45">
      <c r="B91" s="47" t="s">
        <v>165</v>
      </c>
      <c r="C91" s="47" t="s">
        <v>166</v>
      </c>
      <c r="D91" s="48" t="s">
        <v>167</v>
      </c>
      <c r="E91" s="48">
        <v>2778</v>
      </c>
      <c r="F91" s="48">
        <v>1890</v>
      </c>
      <c r="G91" s="74">
        <v>888</v>
      </c>
      <c r="H91" s="74">
        <v>23294126</v>
      </c>
      <c r="I91" s="74">
        <v>15492855</v>
      </c>
      <c r="J91" s="48">
        <v>7801271</v>
      </c>
      <c r="K91" s="49">
        <v>2743</v>
      </c>
      <c r="L91" s="49">
        <v>22987682</v>
      </c>
      <c r="M91" s="50">
        <v>8380</v>
      </c>
      <c r="N91" s="50">
        <v>0.98399999999999999</v>
      </c>
      <c r="O91">
        <v>1.0999999999999999E-2</v>
      </c>
    </row>
    <row r="92" spans="2:15" x14ac:dyDescent="0.45">
      <c r="B92" s="47" t="s">
        <v>166</v>
      </c>
      <c r="C92" s="47" t="s">
        <v>168</v>
      </c>
      <c r="D92" s="48" t="s">
        <v>169</v>
      </c>
      <c r="E92" s="48">
        <v>8148</v>
      </c>
      <c r="F92" s="48">
        <v>5262</v>
      </c>
      <c r="G92" s="74">
        <v>2886</v>
      </c>
      <c r="H92" s="74">
        <v>77132020.249999985</v>
      </c>
      <c r="I92" s="74">
        <v>49769997.319999985</v>
      </c>
      <c r="J92" s="48">
        <v>27362022.93</v>
      </c>
      <c r="K92" s="49">
        <v>8129</v>
      </c>
      <c r="L92" s="49">
        <v>76836282</v>
      </c>
      <c r="M92" s="50">
        <v>9452</v>
      </c>
      <c r="N92" s="50">
        <v>0.97499999999999998</v>
      </c>
      <c r="O92">
        <v>1.4999999999999999E-2</v>
      </c>
    </row>
    <row r="93" spans="2:15" x14ac:dyDescent="0.45">
      <c r="B93" s="47" t="s">
        <v>168</v>
      </c>
      <c r="C93" s="47" t="s">
        <v>170</v>
      </c>
      <c r="D93" s="48" t="s">
        <v>171</v>
      </c>
      <c r="E93" s="48">
        <v>10927</v>
      </c>
      <c r="F93" s="48">
        <v>7563</v>
      </c>
      <c r="G93" s="74">
        <v>3364</v>
      </c>
      <c r="H93" s="74">
        <v>89298846.939999968</v>
      </c>
      <c r="I93" s="74">
        <v>60157248.389999971</v>
      </c>
      <c r="J93" s="48">
        <v>29141598.549999997</v>
      </c>
      <c r="K93" s="49">
        <v>10732</v>
      </c>
      <c r="L93" s="49">
        <v>86653344</v>
      </c>
      <c r="M93" s="50">
        <v>8074</v>
      </c>
      <c r="N93" s="50">
        <v>0.94799999999999995</v>
      </c>
      <c r="O93">
        <v>2.8000000000000001E-2</v>
      </c>
    </row>
    <row r="94" spans="2:15" x14ac:dyDescent="0.45">
      <c r="B94" s="47" t="s">
        <v>170</v>
      </c>
      <c r="C94" s="47" t="s">
        <v>268</v>
      </c>
      <c r="D94" s="48" t="s">
        <v>279</v>
      </c>
      <c r="E94" s="48">
        <v>154</v>
      </c>
      <c r="F94" s="48">
        <v>154</v>
      </c>
      <c r="G94" s="74">
        <v>0</v>
      </c>
      <c r="H94" s="74">
        <v>722557</v>
      </c>
      <c r="I94" s="74">
        <v>722557</v>
      </c>
      <c r="J94" s="48">
        <v>0</v>
      </c>
      <c r="K94" s="49">
        <v>0</v>
      </c>
      <c r="L94" s="49">
        <v>0</v>
      </c>
      <c r="M94" s="50">
        <v>0</v>
      </c>
      <c r="N94" s="50">
        <v>0</v>
      </c>
      <c r="O94">
        <v>0</v>
      </c>
    </row>
    <row r="95" spans="2:15" x14ac:dyDescent="0.45">
      <c r="B95" s="47" t="s">
        <v>268</v>
      </c>
      <c r="C95" s="47" t="s">
        <v>173</v>
      </c>
      <c r="D95" s="48" t="s">
        <v>174</v>
      </c>
      <c r="E95" s="48">
        <v>2391</v>
      </c>
      <c r="F95" s="48">
        <v>1579</v>
      </c>
      <c r="G95" s="74">
        <v>812</v>
      </c>
      <c r="H95" s="74">
        <v>22140096</v>
      </c>
      <c r="I95" s="74">
        <v>14617206</v>
      </c>
      <c r="J95" s="48">
        <v>7522890</v>
      </c>
      <c r="K95" s="49">
        <v>2346</v>
      </c>
      <c r="L95" s="49">
        <v>21566305</v>
      </c>
      <c r="M95" s="50">
        <v>9193</v>
      </c>
      <c r="N95" s="50">
        <v>0.55500000000000005</v>
      </c>
      <c r="O95">
        <v>0.317</v>
      </c>
    </row>
    <row r="96" spans="2:15" x14ac:dyDescent="0.45">
      <c r="B96" s="47" t="s">
        <v>173</v>
      </c>
      <c r="C96" s="47" t="s">
        <v>177</v>
      </c>
      <c r="D96" s="48" t="s">
        <v>102</v>
      </c>
      <c r="E96" s="48">
        <v>89</v>
      </c>
      <c r="F96" s="48">
        <v>69</v>
      </c>
      <c r="G96" s="74">
        <v>20</v>
      </c>
      <c r="H96" s="74">
        <v>833871</v>
      </c>
      <c r="I96" s="74">
        <v>648870</v>
      </c>
      <c r="J96" s="48">
        <v>185001</v>
      </c>
      <c r="K96" s="49">
        <v>88</v>
      </c>
      <c r="L96" s="49">
        <v>823871</v>
      </c>
      <c r="M96" s="50">
        <v>9362</v>
      </c>
      <c r="N96" s="50">
        <v>0.97699999999999998</v>
      </c>
      <c r="O96">
        <v>0</v>
      </c>
    </row>
    <row r="97" spans="2:15" x14ac:dyDescent="0.45">
      <c r="B97" s="47" t="s">
        <v>177</v>
      </c>
      <c r="C97" s="47" t="s">
        <v>179</v>
      </c>
      <c r="D97" s="48" t="s">
        <v>25</v>
      </c>
      <c r="E97" s="48">
        <v>849</v>
      </c>
      <c r="F97" s="48">
        <v>559</v>
      </c>
      <c r="G97" s="74">
        <v>290</v>
      </c>
      <c r="H97" s="74">
        <v>8034144</v>
      </c>
      <c r="I97" s="74">
        <v>5288986</v>
      </c>
      <c r="J97" s="48">
        <v>2745158</v>
      </c>
      <c r="K97" s="49">
        <v>840</v>
      </c>
      <c r="L97" s="49">
        <v>7980662</v>
      </c>
      <c r="M97" s="50">
        <v>9501</v>
      </c>
      <c r="N97" s="50">
        <v>0.96099999999999997</v>
      </c>
      <c r="O97">
        <v>2.9000000000000001E-2</v>
      </c>
    </row>
    <row r="98" spans="2:15" x14ac:dyDescent="0.45">
      <c r="B98" s="47" t="s">
        <v>179</v>
      </c>
      <c r="C98" s="47" t="s">
        <v>180</v>
      </c>
      <c r="D98" s="48" t="s">
        <v>25</v>
      </c>
      <c r="E98" s="48">
        <v>1954</v>
      </c>
      <c r="F98" s="48">
        <v>1502</v>
      </c>
      <c r="G98" s="74">
        <v>452</v>
      </c>
      <c r="H98" s="74">
        <v>13260891</v>
      </c>
      <c r="I98" s="74">
        <v>9712408</v>
      </c>
      <c r="J98" s="48">
        <v>3548483</v>
      </c>
      <c r="K98" s="49">
        <v>1898</v>
      </c>
      <c r="L98" s="49">
        <v>12919176</v>
      </c>
      <c r="M98" s="50">
        <v>6807</v>
      </c>
      <c r="N98" s="50">
        <v>0.94</v>
      </c>
      <c r="O98">
        <v>3.9E-2</v>
      </c>
    </row>
    <row r="99" spans="2:15" x14ac:dyDescent="0.45">
      <c r="B99" s="47" t="s">
        <v>180</v>
      </c>
      <c r="C99" s="47" t="s">
        <v>181</v>
      </c>
      <c r="D99" s="48" t="s">
        <v>126</v>
      </c>
      <c r="E99" s="48">
        <v>72</v>
      </c>
      <c r="F99" s="48">
        <v>47</v>
      </c>
      <c r="G99" s="74">
        <v>25</v>
      </c>
      <c r="H99" s="74">
        <v>675744</v>
      </c>
      <c r="I99" s="74">
        <v>438828</v>
      </c>
      <c r="J99" s="48">
        <v>236916</v>
      </c>
      <c r="K99" s="49">
        <v>72</v>
      </c>
      <c r="L99" s="49">
        <v>675744</v>
      </c>
      <c r="M99" s="50">
        <v>9385</v>
      </c>
      <c r="N99" s="50">
        <v>0.625</v>
      </c>
      <c r="O99">
        <v>0.31900000000000001</v>
      </c>
    </row>
    <row r="100" spans="2:15" x14ac:dyDescent="0.45">
      <c r="B100" s="47" t="s">
        <v>181</v>
      </c>
      <c r="C100" s="47" t="s">
        <v>182</v>
      </c>
      <c r="D100" s="48" t="s">
        <v>183</v>
      </c>
      <c r="E100" s="48">
        <v>16</v>
      </c>
      <c r="F100" s="48">
        <v>16</v>
      </c>
      <c r="G100" s="74">
        <v>0</v>
      </c>
      <c r="H100" s="74">
        <v>131079</v>
      </c>
      <c r="I100" s="74">
        <v>131079</v>
      </c>
      <c r="J100" s="48">
        <v>0</v>
      </c>
      <c r="K100" s="49">
        <v>14</v>
      </c>
      <c r="L100" s="49">
        <v>115536</v>
      </c>
      <c r="M100" s="50">
        <v>8253</v>
      </c>
      <c r="N100" s="50">
        <v>0.71399999999999997</v>
      </c>
      <c r="O100">
        <v>0.28599999999999998</v>
      </c>
    </row>
    <row r="101" spans="2:15" x14ac:dyDescent="0.45">
      <c r="B101" s="47" t="s">
        <v>182</v>
      </c>
      <c r="C101" s="47" t="s">
        <v>185</v>
      </c>
      <c r="D101" s="48" t="s">
        <v>61</v>
      </c>
      <c r="E101" s="48">
        <v>121</v>
      </c>
      <c r="F101" s="48">
        <v>84</v>
      </c>
      <c r="G101" s="74">
        <v>37</v>
      </c>
      <c r="H101" s="74">
        <v>1078044</v>
      </c>
      <c r="I101" s="74">
        <v>741957</v>
      </c>
      <c r="J101" s="48">
        <v>336087</v>
      </c>
      <c r="K101" s="49">
        <v>120</v>
      </c>
      <c r="L101" s="49">
        <v>1073044</v>
      </c>
      <c r="M101" s="50">
        <v>8942</v>
      </c>
      <c r="N101" s="50">
        <v>0.97499999999999998</v>
      </c>
      <c r="O101">
        <v>2.5000000000000001E-2</v>
      </c>
    </row>
    <row r="102" spans="2:15" x14ac:dyDescent="0.45">
      <c r="B102" s="47" t="s">
        <v>185</v>
      </c>
      <c r="C102" s="47" t="s">
        <v>186</v>
      </c>
      <c r="D102" s="48" t="s">
        <v>61</v>
      </c>
      <c r="E102" s="48">
        <v>1092</v>
      </c>
      <c r="F102" s="48">
        <v>721</v>
      </c>
      <c r="G102" s="74">
        <v>371</v>
      </c>
      <c r="H102" s="74">
        <v>10370574</v>
      </c>
      <c r="I102" s="74">
        <v>6794003</v>
      </c>
      <c r="J102" s="48">
        <v>3576571</v>
      </c>
      <c r="K102" s="49">
        <v>1066</v>
      </c>
      <c r="L102" s="49">
        <v>10161118</v>
      </c>
      <c r="M102" s="50">
        <v>9532</v>
      </c>
      <c r="N102" s="50">
        <v>0.94699999999999995</v>
      </c>
      <c r="O102">
        <v>3.1E-2</v>
      </c>
    </row>
    <row r="103" spans="2:15" x14ac:dyDescent="0.45">
      <c r="B103" s="47" t="s">
        <v>186</v>
      </c>
      <c r="C103" s="47" t="s">
        <v>187</v>
      </c>
      <c r="D103" s="48" t="s">
        <v>76</v>
      </c>
      <c r="E103" s="48">
        <v>113</v>
      </c>
      <c r="F103" s="48">
        <v>74</v>
      </c>
      <c r="G103" s="74">
        <v>39</v>
      </c>
      <c r="H103" s="74">
        <v>1082031</v>
      </c>
      <c r="I103" s="74">
        <v>697031</v>
      </c>
      <c r="J103" s="48">
        <v>385000</v>
      </c>
      <c r="K103" s="49">
        <v>101</v>
      </c>
      <c r="L103" s="49">
        <v>959030</v>
      </c>
      <c r="M103" s="50">
        <v>9495</v>
      </c>
      <c r="N103" s="50">
        <v>0.90100000000000002</v>
      </c>
      <c r="O103">
        <v>6.9000000000000006E-2</v>
      </c>
    </row>
    <row r="104" spans="2:15" x14ac:dyDescent="0.45">
      <c r="B104" s="47" t="s">
        <v>187</v>
      </c>
      <c r="C104" s="47" t="s">
        <v>188</v>
      </c>
      <c r="D104" s="48" t="s">
        <v>189</v>
      </c>
      <c r="E104" s="48">
        <v>28448</v>
      </c>
      <c r="F104" s="48">
        <v>20940</v>
      </c>
      <c r="G104" s="74">
        <v>7508</v>
      </c>
      <c r="H104" s="74">
        <v>195437966</v>
      </c>
      <c r="I104" s="74">
        <v>135941154</v>
      </c>
      <c r="J104" s="48">
        <v>59496812</v>
      </c>
      <c r="K104" s="49">
        <v>27977</v>
      </c>
      <c r="L104" s="49">
        <v>190456797</v>
      </c>
      <c r="M104" s="50">
        <v>6808</v>
      </c>
      <c r="N104" s="50">
        <v>0.97799999999999998</v>
      </c>
      <c r="O104">
        <v>1.2E-2</v>
      </c>
    </row>
    <row r="105" spans="2:15" x14ac:dyDescent="0.45">
      <c r="B105" s="47" t="s">
        <v>188</v>
      </c>
      <c r="C105" s="47" t="s">
        <v>190</v>
      </c>
      <c r="D105" s="48" t="s">
        <v>23</v>
      </c>
      <c r="E105" s="48">
        <v>13293</v>
      </c>
      <c r="F105" s="48">
        <v>8876</v>
      </c>
      <c r="G105" s="74">
        <v>4417</v>
      </c>
      <c r="H105" s="74">
        <v>116828493</v>
      </c>
      <c r="I105" s="74">
        <v>76749605</v>
      </c>
      <c r="J105" s="48">
        <v>40078888</v>
      </c>
      <c r="K105" s="49">
        <v>13106</v>
      </c>
      <c r="L105" s="49">
        <v>114201846</v>
      </c>
      <c r="M105" s="50">
        <v>8714</v>
      </c>
      <c r="N105" s="50">
        <v>0.99099999999999999</v>
      </c>
      <c r="O105">
        <v>6.0000000000000001E-3</v>
      </c>
    </row>
    <row r="106" spans="2:15" x14ac:dyDescent="0.45">
      <c r="B106" s="47" t="s">
        <v>190</v>
      </c>
      <c r="C106" s="47" t="s">
        <v>191</v>
      </c>
      <c r="D106" s="48" t="s">
        <v>23</v>
      </c>
      <c r="E106" s="48">
        <v>9633</v>
      </c>
      <c r="F106" s="48">
        <v>6476</v>
      </c>
      <c r="G106" s="74">
        <v>3157</v>
      </c>
      <c r="H106" s="74">
        <v>87662113</v>
      </c>
      <c r="I106" s="74">
        <v>57830401</v>
      </c>
      <c r="J106" s="48">
        <v>29831712</v>
      </c>
      <c r="K106" s="49">
        <v>9496</v>
      </c>
      <c r="L106" s="49">
        <v>85540593</v>
      </c>
      <c r="M106" s="50">
        <v>9008</v>
      </c>
      <c r="N106" s="50">
        <v>0.93</v>
      </c>
      <c r="O106">
        <v>5.5E-2</v>
      </c>
    </row>
    <row r="107" spans="2:15" x14ac:dyDescent="0.45">
      <c r="B107" s="47" t="s">
        <v>191</v>
      </c>
      <c r="C107" s="47" t="s">
        <v>192</v>
      </c>
      <c r="D107" s="48" t="s">
        <v>193</v>
      </c>
      <c r="E107" s="48">
        <v>12650</v>
      </c>
      <c r="F107" s="48">
        <v>7818</v>
      </c>
      <c r="G107" s="74">
        <v>4832</v>
      </c>
      <c r="H107" s="74">
        <v>119942295.89000002</v>
      </c>
      <c r="I107" s="74">
        <v>73613223.76000002</v>
      </c>
      <c r="J107" s="48">
        <v>46329072.130000003</v>
      </c>
      <c r="K107" s="49">
        <v>12470</v>
      </c>
      <c r="L107" s="49">
        <v>117931582</v>
      </c>
      <c r="M107" s="50">
        <v>9457</v>
      </c>
      <c r="N107" s="50">
        <v>0.81499999999999995</v>
      </c>
      <c r="O107">
        <v>0.14499999999999999</v>
      </c>
    </row>
    <row r="108" spans="2:15" x14ac:dyDescent="0.45">
      <c r="B108" s="47" t="s">
        <v>192</v>
      </c>
      <c r="C108" s="47" t="s">
        <v>194</v>
      </c>
      <c r="D108" s="48" t="s">
        <v>195</v>
      </c>
      <c r="E108" s="48">
        <v>97240</v>
      </c>
      <c r="F108" s="48">
        <v>68198</v>
      </c>
      <c r="G108" s="74">
        <v>29042</v>
      </c>
      <c r="H108" s="74">
        <v>758514118.74000001</v>
      </c>
      <c r="I108" s="74">
        <v>488129973.32999998</v>
      </c>
      <c r="J108" s="48">
        <v>270384145.41000003</v>
      </c>
      <c r="K108" s="49">
        <v>96397</v>
      </c>
      <c r="L108" s="49">
        <v>750620959</v>
      </c>
      <c r="M108" s="50">
        <v>7787</v>
      </c>
      <c r="N108" s="50">
        <v>0.92400000000000004</v>
      </c>
      <c r="O108">
        <v>5.0999999999999997E-2</v>
      </c>
    </row>
    <row r="109" spans="2:15" x14ac:dyDescent="0.45">
      <c r="B109" s="47" t="s">
        <v>194</v>
      </c>
      <c r="C109" s="47" t="s">
        <v>196</v>
      </c>
      <c r="D109" s="48" t="s">
        <v>197</v>
      </c>
      <c r="E109" s="48">
        <v>7070</v>
      </c>
      <c r="F109" s="48">
        <v>4651</v>
      </c>
      <c r="G109" s="74">
        <v>2419</v>
      </c>
      <c r="H109" s="74">
        <v>60614921.780000001</v>
      </c>
      <c r="I109" s="74">
        <v>39254282.75</v>
      </c>
      <c r="J109" s="48">
        <v>21360639.030000005</v>
      </c>
      <c r="K109" s="49">
        <v>6924</v>
      </c>
      <c r="L109" s="49">
        <v>58935299</v>
      </c>
      <c r="M109" s="50">
        <v>8512</v>
      </c>
      <c r="N109" s="50">
        <v>0.82599999999999996</v>
      </c>
      <c r="O109">
        <v>0.125</v>
      </c>
    </row>
    <row r="110" spans="2:15" x14ac:dyDescent="0.45">
      <c r="B110" s="47" t="s">
        <v>196</v>
      </c>
      <c r="C110" s="47" t="s">
        <v>198</v>
      </c>
      <c r="D110" s="48" t="s">
        <v>199</v>
      </c>
      <c r="E110" s="48">
        <v>443889</v>
      </c>
      <c r="F110" s="48">
        <v>323649</v>
      </c>
      <c r="G110" s="74">
        <v>120240</v>
      </c>
      <c r="H110" s="74">
        <v>3192416432</v>
      </c>
      <c r="I110" s="74">
        <v>2281061581</v>
      </c>
      <c r="J110" s="48">
        <v>911354851</v>
      </c>
      <c r="K110" s="49">
        <v>434342</v>
      </c>
      <c r="L110" s="49">
        <v>3125007827</v>
      </c>
      <c r="M110" s="50">
        <v>7195</v>
      </c>
      <c r="N110" s="50">
        <v>0.97599999999999998</v>
      </c>
      <c r="O110">
        <v>1.0999999999999999E-2</v>
      </c>
    </row>
    <row r="111" spans="2:15" x14ac:dyDescent="0.45">
      <c r="B111" s="47" t="s">
        <v>198</v>
      </c>
      <c r="C111" s="47" t="s">
        <v>272</v>
      </c>
      <c r="D111" s="48" t="s">
        <v>281</v>
      </c>
      <c r="E111" s="48">
        <v>466</v>
      </c>
      <c r="F111" s="48">
        <v>372</v>
      </c>
      <c r="G111" s="74">
        <v>94</v>
      </c>
      <c r="H111" s="74">
        <v>3174998</v>
      </c>
      <c r="I111" s="74">
        <v>2486490</v>
      </c>
      <c r="J111" s="48">
        <v>688508</v>
      </c>
      <c r="K111" s="49">
        <v>438</v>
      </c>
      <c r="L111" s="49">
        <v>2870335</v>
      </c>
      <c r="M111" s="50">
        <v>6553</v>
      </c>
      <c r="N111" s="50">
        <v>0.749</v>
      </c>
      <c r="O111">
        <v>0.16700000000000001</v>
      </c>
    </row>
    <row r="112" spans="2:15" x14ac:dyDescent="0.45">
      <c r="B112" s="47" t="s">
        <v>272</v>
      </c>
      <c r="C112" s="47" t="s">
        <v>200</v>
      </c>
      <c r="D112" s="48" t="s">
        <v>176</v>
      </c>
      <c r="E112" s="48">
        <v>137692</v>
      </c>
      <c r="F112" s="48">
        <v>99472</v>
      </c>
      <c r="G112" s="74">
        <v>38220</v>
      </c>
      <c r="H112" s="74">
        <v>1049846177</v>
      </c>
      <c r="I112" s="74">
        <v>732636129</v>
      </c>
      <c r="J112" s="48">
        <v>317210048</v>
      </c>
      <c r="K112" s="49">
        <v>136209</v>
      </c>
      <c r="L112" s="49">
        <v>1037613305</v>
      </c>
      <c r="M112" s="50">
        <v>7618</v>
      </c>
      <c r="N112" s="50">
        <v>0.86099999999999999</v>
      </c>
      <c r="O112">
        <v>0.104</v>
      </c>
    </row>
    <row r="113" spans="2:15" x14ac:dyDescent="0.45">
      <c r="B113" s="47" t="s">
        <v>200</v>
      </c>
      <c r="C113" s="47" t="s">
        <v>201</v>
      </c>
      <c r="D113" s="48" t="s">
        <v>3</v>
      </c>
      <c r="E113" s="48">
        <v>204491</v>
      </c>
      <c r="F113" s="48">
        <v>141699</v>
      </c>
      <c r="G113" s="74">
        <v>62792</v>
      </c>
      <c r="H113" s="74">
        <v>1628500265.26</v>
      </c>
      <c r="I113" s="74">
        <v>1103445762.8899999</v>
      </c>
      <c r="J113" s="48">
        <v>525054502.37</v>
      </c>
      <c r="K113" s="49">
        <v>201439</v>
      </c>
      <c r="L113" s="49">
        <v>1601388761</v>
      </c>
      <c r="M113" s="50">
        <v>7950</v>
      </c>
      <c r="N113" s="50">
        <v>0.90500000000000003</v>
      </c>
      <c r="O113">
        <v>6.7000000000000004E-2</v>
      </c>
    </row>
    <row r="114" spans="2:15" x14ac:dyDescent="0.45">
      <c r="B114" s="47" t="s">
        <v>201</v>
      </c>
      <c r="C114" s="47" t="s">
        <v>203</v>
      </c>
      <c r="D114" s="48" t="s">
        <v>204</v>
      </c>
      <c r="E114" s="48">
        <v>14710</v>
      </c>
      <c r="F114" s="48">
        <v>10234</v>
      </c>
      <c r="G114" s="74">
        <v>4476</v>
      </c>
      <c r="H114" s="74">
        <v>123792494.98999999</v>
      </c>
      <c r="I114" s="74">
        <v>84627969.799999997</v>
      </c>
      <c r="J114" s="48">
        <v>39164525.189999998</v>
      </c>
      <c r="K114" s="49">
        <v>14394</v>
      </c>
      <c r="L114" s="49">
        <v>121041961</v>
      </c>
      <c r="M114" s="50">
        <v>8409</v>
      </c>
      <c r="N114" s="50">
        <v>0.97499999999999998</v>
      </c>
      <c r="O114">
        <v>1.2999999999999999E-2</v>
      </c>
    </row>
    <row r="115" spans="2:15" x14ac:dyDescent="0.45">
      <c r="B115" s="47" t="s">
        <v>203</v>
      </c>
      <c r="C115" s="47" t="s">
        <v>273</v>
      </c>
      <c r="D115" s="48" t="s">
        <v>282</v>
      </c>
      <c r="E115" s="48">
        <v>535</v>
      </c>
      <c r="F115" s="48">
        <v>345</v>
      </c>
      <c r="G115" s="74">
        <v>190</v>
      </c>
      <c r="H115" s="74">
        <v>5167617.5600000005</v>
      </c>
      <c r="I115" s="74">
        <v>3347341.5600000005</v>
      </c>
      <c r="J115" s="48">
        <v>1820276</v>
      </c>
      <c r="K115" s="49">
        <v>431</v>
      </c>
      <c r="L115" s="49">
        <v>4216332</v>
      </c>
      <c r="M115" s="50">
        <v>9783</v>
      </c>
      <c r="N115" s="50">
        <v>5.0999999999999997E-2</v>
      </c>
      <c r="O115">
        <v>0.19700000000000001</v>
      </c>
    </row>
    <row r="116" spans="2:15" x14ac:dyDescent="0.45">
      <c r="B116" s="47" t="s">
        <v>273</v>
      </c>
      <c r="C116" s="47" t="s">
        <v>205</v>
      </c>
      <c r="D116" s="48" t="s">
        <v>61</v>
      </c>
      <c r="E116" s="48">
        <v>1668</v>
      </c>
      <c r="F116" s="48">
        <v>1192</v>
      </c>
      <c r="G116" s="74">
        <v>476</v>
      </c>
      <c r="H116" s="74">
        <v>12566971.749999998</v>
      </c>
      <c r="I116" s="74">
        <v>8694926.8199999984</v>
      </c>
      <c r="J116" s="48">
        <v>3872044.93</v>
      </c>
      <c r="K116" s="49">
        <v>1605</v>
      </c>
      <c r="L116" s="49">
        <v>12175910</v>
      </c>
      <c r="M116" s="50">
        <v>7586</v>
      </c>
      <c r="N116" s="50">
        <v>0.81</v>
      </c>
      <c r="O116">
        <v>0.11700000000000001</v>
      </c>
    </row>
    <row r="117" spans="2:15" x14ac:dyDescent="0.45">
      <c r="B117" s="47" t="s">
        <v>205</v>
      </c>
      <c r="C117" s="47" t="s">
        <v>206</v>
      </c>
      <c r="D117" s="48" t="s">
        <v>39</v>
      </c>
      <c r="E117" s="48">
        <v>226</v>
      </c>
      <c r="F117" s="48">
        <v>181</v>
      </c>
      <c r="G117" s="74">
        <v>45</v>
      </c>
      <c r="H117" s="74">
        <v>1674622</v>
      </c>
      <c r="I117" s="74">
        <v>1364537</v>
      </c>
      <c r="J117" s="48">
        <v>310085</v>
      </c>
      <c r="K117" s="49">
        <v>219</v>
      </c>
      <c r="L117" s="49">
        <v>1637518</v>
      </c>
      <c r="M117" s="50">
        <v>7477</v>
      </c>
      <c r="N117" s="50">
        <v>0.97699999999999998</v>
      </c>
      <c r="O117">
        <v>5.0000000000000001E-3</v>
      </c>
    </row>
    <row r="118" spans="2:15" x14ac:dyDescent="0.45">
      <c r="B118" s="47" t="s">
        <v>206</v>
      </c>
      <c r="C118" s="47" t="s">
        <v>207</v>
      </c>
      <c r="D118" s="48" t="s">
        <v>35</v>
      </c>
      <c r="E118" s="48">
        <v>34</v>
      </c>
      <c r="F118" s="48">
        <v>22</v>
      </c>
      <c r="G118" s="74">
        <v>12</v>
      </c>
      <c r="H118" s="74">
        <v>324000</v>
      </c>
      <c r="I118" s="74">
        <v>208500</v>
      </c>
      <c r="J118" s="48">
        <v>115500</v>
      </c>
      <c r="K118" s="49">
        <v>32</v>
      </c>
      <c r="L118" s="49">
        <v>304000</v>
      </c>
      <c r="M118" s="50">
        <v>9500</v>
      </c>
      <c r="N118" s="50">
        <v>0.46899999999999997</v>
      </c>
      <c r="O118">
        <v>0.219</v>
      </c>
    </row>
    <row r="119" spans="2:15" x14ac:dyDescent="0.45">
      <c r="B119" s="47" t="s">
        <v>207</v>
      </c>
      <c r="C119" s="47" t="s">
        <v>210</v>
      </c>
      <c r="D119" s="48" t="s">
        <v>211</v>
      </c>
      <c r="E119" s="48">
        <v>30366</v>
      </c>
      <c r="F119" s="48">
        <v>22684</v>
      </c>
      <c r="G119" s="74">
        <v>7682</v>
      </c>
      <c r="H119" s="74">
        <v>234417493</v>
      </c>
      <c r="I119" s="74">
        <v>170479991</v>
      </c>
      <c r="J119" s="48">
        <v>63937502</v>
      </c>
      <c r="K119" s="49">
        <v>29665</v>
      </c>
      <c r="L119" s="49">
        <v>229229779</v>
      </c>
      <c r="M119" s="50">
        <v>7727</v>
      </c>
      <c r="N119" s="50">
        <v>0.879</v>
      </c>
      <c r="O119">
        <v>8.6999999999999994E-2</v>
      </c>
    </row>
    <row r="120" spans="2:15" x14ac:dyDescent="0.45">
      <c r="B120" s="47" t="s">
        <v>210</v>
      </c>
      <c r="C120" s="47" t="s">
        <v>212</v>
      </c>
      <c r="D120" s="48" t="s">
        <v>213</v>
      </c>
      <c r="E120" s="48">
        <v>25372</v>
      </c>
      <c r="F120" s="48">
        <v>17760</v>
      </c>
      <c r="G120" s="74">
        <v>7612</v>
      </c>
      <c r="H120" s="74">
        <v>194513825.56999999</v>
      </c>
      <c r="I120" s="74">
        <v>133705552.41</v>
      </c>
      <c r="J120" s="48">
        <v>60808273.159999996</v>
      </c>
      <c r="K120" s="49">
        <v>24791</v>
      </c>
      <c r="L120" s="49">
        <v>190985945</v>
      </c>
      <c r="M120" s="50">
        <v>7704</v>
      </c>
      <c r="N120" s="50">
        <v>0.91700000000000004</v>
      </c>
      <c r="O120">
        <v>4.3999999999999997E-2</v>
      </c>
    </row>
    <row r="121" spans="2:15" x14ac:dyDescent="0.45">
      <c r="B121" s="47" t="s">
        <v>212</v>
      </c>
      <c r="C121" s="47" t="s">
        <v>214</v>
      </c>
      <c r="D121" s="48" t="s">
        <v>215</v>
      </c>
      <c r="E121" s="48">
        <v>485669</v>
      </c>
      <c r="F121" s="48">
        <v>342378</v>
      </c>
      <c r="G121" s="74">
        <v>143291</v>
      </c>
      <c r="H121" s="74">
        <v>3530213857.6299996</v>
      </c>
      <c r="I121" s="74">
        <v>2376279635.7599998</v>
      </c>
      <c r="J121" s="48">
        <v>1153934221.8699999</v>
      </c>
      <c r="K121" s="49">
        <v>461609</v>
      </c>
      <c r="L121" s="49">
        <v>3336473794</v>
      </c>
      <c r="M121" s="50">
        <v>7228</v>
      </c>
      <c r="N121" s="50">
        <v>0.96099999999999997</v>
      </c>
      <c r="O121">
        <v>1.7999999999999999E-2</v>
      </c>
    </row>
    <row r="122" spans="2:15" x14ac:dyDescent="0.45">
      <c r="B122" s="47" t="s">
        <v>214</v>
      </c>
      <c r="C122" s="47" t="s">
        <v>216</v>
      </c>
      <c r="D122" s="48" t="s">
        <v>164</v>
      </c>
      <c r="E122" s="48">
        <v>123824</v>
      </c>
      <c r="F122" s="48">
        <v>72875</v>
      </c>
      <c r="G122" s="74">
        <v>50949</v>
      </c>
      <c r="H122" s="74">
        <v>1019342814.1200001</v>
      </c>
      <c r="I122" s="74">
        <v>575670057.58000016</v>
      </c>
      <c r="J122" s="48">
        <v>443672756.54000002</v>
      </c>
      <c r="K122" s="49">
        <v>121805</v>
      </c>
      <c r="L122" s="49">
        <v>987245712</v>
      </c>
      <c r="M122" s="50">
        <v>8105</v>
      </c>
      <c r="N122" s="50">
        <v>0.98199999999999998</v>
      </c>
      <c r="O122">
        <v>1.2E-2</v>
      </c>
    </row>
    <row r="123" spans="2:15" x14ac:dyDescent="0.45">
      <c r="B123" s="47" t="s">
        <v>216</v>
      </c>
      <c r="C123" s="47" t="s">
        <v>217</v>
      </c>
      <c r="D123" s="48" t="s">
        <v>61</v>
      </c>
      <c r="E123" s="48">
        <v>317</v>
      </c>
      <c r="F123" s="48">
        <v>305</v>
      </c>
      <c r="G123" s="74">
        <v>12</v>
      </c>
      <c r="H123" s="74">
        <v>688672</v>
      </c>
      <c r="I123" s="74">
        <v>639643</v>
      </c>
      <c r="J123" s="48">
        <v>49029</v>
      </c>
      <c r="K123" s="49">
        <v>287</v>
      </c>
      <c r="L123" s="49">
        <v>367753</v>
      </c>
      <c r="M123" s="50">
        <v>1281</v>
      </c>
      <c r="N123" s="50">
        <v>0.97599999999999998</v>
      </c>
      <c r="O123">
        <v>3.0000000000000001E-3</v>
      </c>
    </row>
    <row r="124" spans="2:15" x14ac:dyDescent="0.45">
      <c r="B124" s="47" t="s">
        <v>217</v>
      </c>
      <c r="C124" s="47" t="s">
        <v>218</v>
      </c>
      <c r="D124" s="48" t="s">
        <v>7</v>
      </c>
      <c r="E124" s="48">
        <v>7049</v>
      </c>
      <c r="F124" s="48">
        <v>6242</v>
      </c>
      <c r="G124" s="74">
        <v>807</v>
      </c>
      <c r="H124" s="74">
        <v>27560138</v>
      </c>
      <c r="I124" s="74">
        <v>22802018</v>
      </c>
      <c r="J124" s="48">
        <v>4758120</v>
      </c>
      <c r="K124" s="49">
        <v>6195</v>
      </c>
      <c r="L124" s="49">
        <v>24942049</v>
      </c>
      <c r="M124" s="50">
        <v>4026</v>
      </c>
      <c r="N124" s="50">
        <v>0.92</v>
      </c>
      <c r="O124">
        <v>3.2000000000000001E-2</v>
      </c>
    </row>
    <row r="125" spans="2:15" x14ac:dyDescent="0.45">
      <c r="B125" s="47" t="s">
        <v>218</v>
      </c>
      <c r="C125" s="47" t="s">
        <v>219</v>
      </c>
      <c r="D125" s="48" t="s">
        <v>35</v>
      </c>
      <c r="E125" s="48">
        <v>208</v>
      </c>
      <c r="F125" s="48">
        <v>142</v>
      </c>
      <c r="G125" s="74">
        <v>66</v>
      </c>
      <c r="H125" s="74">
        <v>1913652</v>
      </c>
      <c r="I125" s="74">
        <v>1290506</v>
      </c>
      <c r="J125" s="48">
        <v>623146</v>
      </c>
      <c r="K125" s="49">
        <v>199</v>
      </c>
      <c r="L125" s="49">
        <v>1848341</v>
      </c>
      <c r="M125" s="50">
        <v>9288</v>
      </c>
      <c r="N125" s="50">
        <v>0.65300000000000002</v>
      </c>
      <c r="O125">
        <v>0.156</v>
      </c>
    </row>
    <row r="126" spans="2:15" x14ac:dyDescent="0.45">
      <c r="B126" s="47" t="s">
        <v>219</v>
      </c>
      <c r="C126" s="47" t="s">
        <v>220</v>
      </c>
      <c r="D126" s="48" t="s">
        <v>221</v>
      </c>
      <c r="E126" s="48">
        <v>3057</v>
      </c>
      <c r="F126" s="48">
        <v>2131</v>
      </c>
      <c r="G126" s="74">
        <v>926</v>
      </c>
      <c r="H126" s="74">
        <v>27388919</v>
      </c>
      <c r="I126" s="74">
        <v>19337953</v>
      </c>
      <c r="J126" s="48">
        <v>8050966</v>
      </c>
      <c r="K126" s="49">
        <v>2997</v>
      </c>
      <c r="L126" s="49">
        <v>26653038</v>
      </c>
      <c r="M126" s="50">
        <v>8893</v>
      </c>
      <c r="N126" s="50">
        <v>0.89800000000000002</v>
      </c>
      <c r="O126">
        <v>2.5999999999999999E-2</v>
      </c>
    </row>
    <row r="127" spans="2:15" x14ac:dyDescent="0.45">
      <c r="B127" s="47" t="s">
        <v>220</v>
      </c>
      <c r="C127" s="47" t="s">
        <v>222</v>
      </c>
      <c r="D127" s="48" t="s">
        <v>223</v>
      </c>
      <c r="E127" s="48">
        <v>27479</v>
      </c>
      <c r="F127" s="48">
        <v>18925</v>
      </c>
      <c r="G127" s="74">
        <v>8554</v>
      </c>
      <c r="H127" s="74">
        <v>218595540</v>
      </c>
      <c r="I127" s="74">
        <v>146405910</v>
      </c>
      <c r="J127" s="48">
        <v>72189630</v>
      </c>
      <c r="K127" s="49">
        <v>25989</v>
      </c>
      <c r="L127" s="49">
        <v>207904479</v>
      </c>
      <c r="M127" s="50">
        <v>8000</v>
      </c>
      <c r="N127" s="50">
        <v>0.996</v>
      </c>
      <c r="O127">
        <v>4.0000000000000001E-3</v>
      </c>
    </row>
    <row r="128" spans="2:15" x14ac:dyDescent="0.45">
      <c r="B128" s="47" t="s">
        <v>222</v>
      </c>
      <c r="C128" s="47" t="s">
        <v>224</v>
      </c>
      <c r="D128" s="48" t="s">
        <v>225</v>
      </c>
      <c r="E128" s="48">
        <v>12489</v>
      </c>
      <c r="F128" s="48">
        <v>8141</v>
      </c>
      <c r="G128" s="74">
        <v>4348</v>
      </c>
      <c r="H128" s="74">
        <v>114417735.35000001</v>
      </c>
      <c r="I128" s="74">
        <v>73777830.900000006</v>
      </c>
      <c r="J128" s="48">
        <v>40639904.449999996</v>
      </c>
      <c r="K128" s="49">
        <v>12371</v>
      </c>
      <c r="L128" s="49">
        <v>113300139</v>
      </c>
      <c r="M128" s="50">
        <v>9159</v>
      </c>
      <c r="N128" s="50">
        <v>0.85499999999999998</v>
      </c>
      <c r="O128">
        <v>5.5E-2</v>
      </c>
    </row>
    <row r="129" spans="1:15" x14ac:dyDescent="0.45">
      <c r="B129" s="47" t="s">
        <v>224</v>
      </c>
      <c r="C129" s="47" t="s">
        <v>226</v>
      </c>
      <c r="D129" s="48" t="s">
        <v>227</v>
      </c>
      <c r="E129" s="48">
        <v>3679</v>
      </c>
      <c r="F129" s="48">
        <v>2591</v>
      </c>
      <c r="G129" s="74">
        <v>1088</v>
      </c>
      <c r="H129" s="74">
        <v>27169717</v>
      </c>
      <c r="I129" s="74">
        <v>18582322</v>
      </c>
      <c r="J129" s="48">
        <v>8587395</v>
      </c>
      <c r="K129" s="49">
        <v>3610</v>
      </c>
      <c r="L129" s="49">
        <v>26702077</v>
      </c>
      <c r="M129" s="50">
        <v>7397</v>
      </c>
      <c r="N129" s="50">
        <v>0.875</v>
      </c>
      <c r="O129">
        <v>5.8999999999999997E-2</v>
      </c>
    </row>
    <row r="130" spans="1:15" x14ac:dyDescent="0.45">
      <c r="B130" s="47" t="s">
        <v>226</v>
      </c>
      <c r="C130" s="47" t="s">
        <v>232</v>
      </c>
      <c r="D130" s="48" t="s">
        <v>61</v>
      </c>
      <c r="E130" s="48">
        <v>276</v>
      </c>
      <c r="F130" s="48">
        <v>249</v>
      </c>
      <c r="G130" s="74">
        <v>27</v>
      </c>
      <c r="H130" s="74">
        <v>1467489</v>
      </c>
      <c r="I130" s="74">
        <v>1252671</v>
      </c>
      <c r="J130" s="48">
        <v>214818</v>
      </c>
      <c r="K130" s="49">
        <v>243</v>
      </c>
      <c r="L130" s="49">
        <v>1342129</v>
      </c>
      <c r="M130" s="50">
        <v>5523</v>
      </c>
      <c r="N130" s="50">
        <v>0.65800000000000003</v>
      </c>
      <c r="O130">
        <v>0.152</v>
      </c>
    </row>
    <row r="131" spans="1:15" x14ac:dyDescent="0.45">
      <c r="B131" s="47" t="s">
        <v>232</v>
      </c>
      <c r="C131" s="47" t="s">
        <v>239</v>
      </c>
      <c r="D131" s="48" t="s">
        <v>240</v>
      </c>
      <c r="E131" s="48">
        <v>659</v>
      </c>
      <c r="F131" s="48">
        <v>473</v>
      </c>
      <c r="G131" s="74">
        <v>186</v>
      </c>
      <c r="H131" s="74">
        <v>5198261</v>
      </c>
      <c r="I131" s="74">
        <v>3628271</v>
      </c>
      <c r="J131" s="48">
        <v>1569990</v>
      </c>
      <c r="K131" s="49">
        <v>638</v>
      </c>
      <c r="L131" s="49">
        <v>5074960</v>
      </c>
      <c r="M131" s="50">
        <v>7954</v>
      </c>
      <c r="N131" s="50">
        <v>0.99199999999999999</v>
      </c>
      <c r="O131">
        <v>5.0000000000000001E-3</v>
      </c>
    </row>
    <row r="132" spans="1:15" x14ac:dyDescent="0.45">
      <c r="B132" s="47" t="s">
        <v>239</v>
      </c>
      <c r="C132" s="47" t="s">
        <v>241</v>
      </c>
      <c r="D132" s="48" t="s">
        <v>144</v>
      </c>
      <c r="E132" s="48">
        <v>13592</v>
      </c>
      <c r="F132" s="47">
        <v>11111</v>
      </c>
      <c r="G132" s="74">
        <v>2481</v>
      </c>
      <c r="H132" s="74">
        <v>88666517</v>
      </c>
      <c r="I132" s="74">
        <v>70860443</v>
      </c>
      <c r="J132" s="48">
        <v>17806074</v>
      </c>
      <c r="K132" s="49">
        <v>12498</v>
      </c>
      <c r="L132" s="49">
        <v>77523977</v>
      </c>
      <c r="M132" s="50">
        <v>6203</v>
      </c>
      <c r="N132" s="50">
        <v>0.90100000000000002</v>
      </c>
      <c r="O132">
        <v>4.4999999999999998E-2</v>
      </c>
    </row>
    <row r="133" spans="1:15" x14ac:dyDescent="0.45">
      <c r="B133" s="47" t="s">
        <v>241</v>
      </c>
      <c r="C133" s="47" t="s">
        <v>242</v>
      </c>
      <c r="D133" s="48" t="s">
        <v>243</v>
      </c>
      <c r="E133" s="48">
        <v>1344</v>
      </c>
      <c r="F133" s="47">
        <v>884</v>
      </c>
      <c r="G133" s="74">
        <v>460</v>
      </c>
      <c r="H133" s="74">
        <v>12518447.659999998</v>
      </c>
      <c r="I133" s="74">
        <v>8131613.0099999988</v>
      </c>
      <c r="J133" s="48">
        <v>4386834.6499999994</v>
      </c>
      <c r="K133" s="49">
        <v>1326</v>
      </c>
      <c r="L133" s="49">
        <v>12351940</v>
      </c>
      <c r="M133" s="50">
        <v>9315</v>
      </c>
      <c r="N133" s="50">
        <v>0.94099999999999995</v>
      </c>
      <c r="O133">
        <v>2.7E-2</v>
      </c>
    </row>
    <row r="134" spans="1:15" x14ac:dyDescent="0.45">
      <c r="B134" s="47" t="s">
        <v>242</v>
      </c>
      <c r="C134" s="47" t="s">
        <v>244</v>
      </c>
      <c r="D134" s="48" t="s">
        <v>245</v>
      </c>
      <c r="E134" s="48">
        <v>42830</v>
      </c>
      <c r="F134" s="47">
        <v>29650</v>
      </c>
      <c r="G134" s="74">
        <v>13180</v>
      </c>
      <c r="H134" s="74">
        <v>327516835.58999991</v>
      </c>
      <c r="I134" s="74">
        <v>214537673.01999995</v>
      </c>
      <c r="J134" s="48">
        <v>112979162.56999996</v>
      </c>
      <c r="K134" s="49">
        <v>41254</v>
      </c>
      <c r="L134" s="49">
        <v>314567424</v>
      </c>
      <c r="M134" s="50">
        <v>7625</v>
      </c>
      <c r="N134" s="50">
        <v>0.85</v>
      </c>
      <c r="O134">
        <v>5.0999999999999997E-2</v>
      </c>
    </row>
    <row r="135" spans="1:15" x14ac:dyDescent="0.45">
      <c r="B135" s="47" t="s">
        <v>244</v>
      </c>
      <c r="C135" s="47" t="s">
        <v>246</v>
      </c>
      <c r="D135" s="48" t="s">
        <v>35</v>
      </c>
      <c r="E135" s="48">
        <v>101</v>
      </c>
      <c r="F135" s="47">
        <v>70</v>
      </c>
      <c r="G135" s="74">
        <v>31</v>
      </c>
      <c r="H135" s="74">
        <v>980827.65</v>
      </c>
      <c r="I135" s="74">
        <v>678190.65</v>
      </c>
      <c r="J135" s="48">
        <v>302637</v>
      </c>
      <c r="K135" s="49">
        <v>99</v>
      </c>
      <c r="L135" s="49">
        <v>960828</v>
      </c>
      <c r="M135" s="50">
        <v>9705</v>
      </c>
      <c r="N135" s="50">
        <v>0.55600000000000005</v>
      </c>
      <c r="O135">
        <v>0.182</v>
      </c>
    </row>
    <row r="136" spans="1:15" x14ac:dyDescent="0.45">
      <c r="B136" s="47" t="s">
        <v>246</v>
      </c>
      <c r="C136" s="47" t="s">
        <v>247</v>
      </c>
      <c r="D136" s="48" t="s">
        <v>248</v>
      </c>
      <c r="E136" s="48">
        <v>31138</v>
      </c>
      <c r="F136" s="47">
        <v>22149</v>
      </c>
      <c r="G136" s="74">
        <v>8989</v>
      </c>
      <c r="H136" s="74">
        <v>254321257.83000001</v>
      </c>
      <c r="I136" s="74">
        <v>171651401.69</v>
      </c>
      <c r="J136" s="48">
        <v>82669856.140000001</v>
      </c>
      <c r="K136" s="49">
        <v>30845</v>
      </c>
      <c r="L136" s="49">
        <v>251232752</v>
      </c>
      <c r="M136" s="50">
        <v>8145</v>
      </c>
      <c r="N136" s="50">
        <v>0.996</v>
      </c>
      <c r="O136">
        <v>2E-3</v>
      </c>
    </row>
    <row r="137" spans="1:15" x14ac:dyDescent="0.45">
      <c r="B137" s="47" t="s">
        <v>247</v>
      </c>
      <c r="C137" s="47" t="s">
        <v>249</v>
      </c>
      <c r="D137" s="48" t="s">
        <v>102</v>
      </c>
      <c r="E137" s="48">
        <v>50</v>
      </c>
      <c r="F137" s="47">
        <v>50</v>
      </c>
      <c r="G137" s="74">
        <v>0</v>
      </c>
      <c r="H137" s="74">
        <v>463264</v>
      </c>
      <c r="I137" s="74">
        <v>463264</v>
      </c>
      <c r="J137" s="48">
        <v>0</v>
      </c>
      <c r="K137" s="49">
        <v>50</v>
      </c>
      <c r="L137" s="49">
        <v>463264</v>
      </c>
      <c r="M137" s="50">
        <v>9265</v>
      </c>
      <c r="N137" s="50">
        <v>0.86</v>
      </c>
      <c r="O137">
        <v>0.1</v>
      </c>
    </row>
    <row r="138" spans="1:15" x14ac:dyDescent="0.45">
      <c r="B138" s="47" t="s">
        <v>249</v>
      </c>
      <c r="C138" s="47" t="s">
        <v>250</v>
      </c>
      <c r="D138" s="48" t="s">
        <v>251</v>
      </c>
      <c r="E138" s="48">
        <v>10755</v>
      </c>
      <c r="F138" s="47">
        <v>10755</v>
      </c>
      <c r="G138" s="74">
        <v>0</v>
      </c>
      <c r="H138" s="74">
        <v>86000528</v>
      </c>
      <c r="I138" s="74">
        <v>86000528</v>
      </c>
      <c r="J138" s="48">
        <v>0</v>
      </c>
      <c r="K138" s="49">
        <v>10541</v>
      </c>
      <c r="L138" s="49">
        <v>84335184</v>
      </c>
      <c r="M138" s="50">
        <v>8001</v>
      </c>
      <c r="N138" s="50">
        <v>0.98199999999999998</v>
      </c>
      <c r="O138">
        <v>1.2999999999999999E-2</v>
      </c>
    </row>
    <row r="139" spans="1:15" x14ac:dyDescent="0.45">
      <c r="B139" s="47" t="s">
        <v>250</v>
      </c>
      <c r="C139" s="47" t="s">
        <v>252</v>
      </c>
      <c r="D139" s="48" t="s">
        <v>253</v>
      </c>
      <c r="E139" s="48">
        <v>9867</v>
      </c>
      <c r="F139" s="47">
        <v>7103</v>
      </c>
      <c r="G139" s="74">
        <v>2764</v>
      </c>
      <c r="H139" s="74">
        <v>79313981</v>
      </c>
      <c r="I139" s="74">
        <v>59453659</v>
      </c>
      <c r="J139" s="48">
        <v>19860322</v>
      </c>
      <c r="K139" s="49">
        <v>9632</v>
      </c>
      <c r="L139" s="49">
        <v>78128921</v>
      </c>
      <c r="M139" s="50">
        <v>8111</v>
      </c>
      <c r="N139" s="50">
        <v>0.80200000000000005</v>
      </c>
      <c r="O139">
        <v>0.124</v>
      </c>
    </row>
    <row r="140" spans="1:15" x14ac:dyDescent="0.45">
      <c r="B140" s="47" t="s">
        <v>252</v>
      </c>
      <c r="C140" s="47" t="s">
        <v>254</v>
      </c>
      <c r="D140" s="48" t="s">
        <v>164</v>
      </c>
      <c r="E140" s="48">
        <v>26662</v>
      </c>
      <c r="F140" s="47">
        <v>17662</v>
      </c>
      <c r="G140" s="74">
        <v>9000</v>
      </c>
      <c r="H140" s="74">
        <v>244237511.08000001</v>
      </c>
      <c r="I140" s="74">
        <v>159265149.28000003</v>
      </c>
      <c r="J140" s="48">
        <v>84972361.799999982</v>
      </c>
      <c r="K140" s="49">
        <v>26344</v>
      </c>
      <c r="L140" s="49">
        <v>239791635</v>
      </c>
      <c r="M140" s="50">
        <v>9102</v>
      </c>
      <c r="N140" s="50">
        <v>0.93799999999999994</v>
      </c>
      <c r="O140">
        <v>3.6999999999999998E-2</v>
      </c>
    </row>
    <row r="141" spans="1:15" x14ac:dyDescent="0.45">
      <c r="B141" s="47" t="s">
        <v>254</v>
      </c>
      <c r="C141" s="47" t="s">
        <v>255</v>
      </c>
      <c r="D141" s="48" t="s">
        <v>256</v>
      </c>
      <c r="E141" s="48">
        <v>1274</v>
      </c>
      <c r="F141" s="47">
        <v>863</v>
      </c>
      <c r="G141" s="74">
        <v>411</v>
      </c>
      <c r="H141" s="74">
        <v>11976255.1</v>
      </c>
      <c r="I141" s="74">
        <v>8049514.0999999996</v>
      </c>
      <c r="J141" s="48">
        <v>3926741</v>
      </c>
      <c r="K141" s="49">
        <v>1185</v>
      </c>
      <c r="L141" s="49">
        <v>11154083</v>
      </c>
      <c r="M141" s="50">
        <v>9413</v>
      </c>
      <c r="N141" s="50">
        <v>0.84499999999999997</v>
      </c>
      <c r="O141">
        <v>6.8000000000000005E-2</v>
      </c>
    </row>
    <row r="142" spans="1:15" x14ac:dyDescent="0.45">
      <c r="A142" s="47"/>
      <c r="B142" s="47" t="s">
        <v>255</v>
      </c>
      <c r="C142" s="47" t="s">
        <v>257</v>
      </c>
      <c r="D142" s="48" t="s">
        <v>256</v>
      </c>
      <c r="E142" s="48">
        <v>355</v>
      </c>
      <c r="F142" s="47">
        <v>240</v>
      </c>
      <c r="G142" s="74">
        <v>115</v>
      </c>
      <c r="H142" s="74">
        <v>3332713.63</v>
      </c>
      <c r="I142" s="74">
        <v>2246740.63</v>
      </c>
      <c r="J142" s="48">
        <v>1085973</v>
      </c>
      <c r="K142" s="49">
        <v>348</v>
      </c>
      <c r="L142" s="49">
        <v>3261866</v>
      </c>
      <c r="M142" s="50">
        <v>9373</v>
      </c>
      <c r="N142" s="50">
        <v>0.79300000000000004</v>
      </c>
      <c r="O142">
        <v>9.8000000000000004E-2</v>
      </c>
    </row>
    <row r="143" spans="1:15" x14ac:dyDescent="0.45">
      <c r="A143" s="47"/>
      <c r="B143" s="47" t="s">
        <v>257</v>
      </c>
      <c r="C143" s="47" t="s">
        <v>258</v>
      </c>
      <c r="D143" s="48" t="s">
        <v>7</v>
      </c>
      <c r="E143" s="48">
        <v>1256</v>
      </c>
      <c r="F143" s="47">
        <v>841</v>
      </c>
      <c r="G143" s="74">
        <v>415</v>
      </c>
      <c r="H143" s="74">
        <v>11832976</v>
      </c>
      <c r="I143" s="74">
        <v>7922292</v>
      </c>
      <c r="J143" s="48">
        <v>3910684</v>
      </c>
      <c r="K143" s="49">
        <v>1250</v>
      </c>
      <c r="L143" s="49">
        <v>11708853</v>
      </c>
      <c r="M143" s="50">
        <v>9367</v>
      </c>
      <c r="N143" s="50">
        <v>0.998</v>
      </c>
      <c r="O143">
        <v>2E-3</v>
      </c>
    </row>
    <row r="144" spans="1:15" x14ac:dyDescent="0.45">
      <c r="A144" s="47"/>
      <c r="B144" s="47" t="s">
        <v>258</v>
      </c>
      <c r="C144" s="47"/>
      <c r="D144" s="48"/>
      <c r="E144" s="48"/>
      <c r="F144" s="47"/>
      <c r="G144" s="74"/>
      <c r="H144" s="74"/>
      <c r="I144" s="74"/>
      <c r="J144" s="48"/>
      <c r="K144" s="49"/>
      <c r="L144" s="49"/>
      <c r="M144" s="50"/>
      <c r="N144" s="50"/>
    </row>
    <row r="145" spans="1:14" x14ac:dyDescent="0.45">
      <c r="A145" s="47"/>
      <c r="B145" s="47" t="s">
        <v>257</v>
      </c>
      <c r="C145" s="48"/>
      <c r="D145" s="48"/>
      <c r="E145" s="47"/>
      <c r="F145" s="74"/>
      <c r="G145" s="74"/>
      <c r="H145" s="74"/>
      <c r="I145" s="48"/>
      <c r="J145" s="49"/>
      <c r="K145" s="49"/>
      <c r="L145" s="50"/>
      <c r="M145" s="50"/>
      <c r="N145" s="47"/>
    </row>
    <row r="146" spans="1:14" x14ac:dyDescent="0.45">
      <c r="A146" s="47"/>
      <c r="B146" s="47" t="s">
        <v>258</v>
      </c>
      <c r="C146" s="48"/>
      <c r="D146" s="48"/>
      <c r="E146" s="47"/>
      <c r="F146" s="74"/>
      <c r="G146" s="74"/>
      <c r="H146" s="74"/>
      <c r="I146" s="48"/>
      <c r="J146" s="49"/>
      <c r="K146" s="49"/>
      <c r="L146" s="50"/>
      <c r="M146" s="50"/>
      <c r="N146" s="47"/>
    </row>
    <row r="147" spans="1:14" x14ac:dyDescent="0.45">
      <c r="A147" s="47"/>
      <c r="B147" s="47"/>
      <c r="C147" s="48"/>
      <c r="D147" s="48"/>
      <c r="E147" s="47"/>
      <c r="F147" s="74"/>
      <c r="G147" s="74"/>
      <c r="H147" s="74"/>
      <c r="I147" s="48"/>
      <c r="J147" s="49"/>
      <c r="K147" s="49"/>
      <c r="L147" s="50"/>
      <c r="M147" s="50"/>
      <c r="N147" s="47"/>
    </row>
    <row r="148" spans="1:14" x14ac:dyDescent="0.45">
      <c r="A148" s="47"/>
      <c r="B148" s="47"/>
      <c r="C148" s="48"/>
      <c r="D148" s="48"/>
      <c r="E148" s="47"/>
      <c r="F148" s="74"/>
      <c r="G148" s="74"/>
      <c r="H148" s="74"/>
      <c r="I148" s="48"/>
      <c r="J148" s="49"/>
      <c r="K148" s="49"/>
      <c r="L148" s="50"/>
      <c r="M148" s="50"/>
      <c r="N148" s="47"/>
    </row>
    <row r="149" spans="1:14" x14ac:dyDescent="0.45">
      <c r="A149" s="47"/>
      <c r="B149" s="47"/>
      <c r="C149" s="48"/>
      <c r="D149" s="48"/>
      <c r="E149" s="47"/>
      <c r="F149" s="74"/>
      <c r="G149" s="74"/>
      <c r="H149" s="74"/>
      <c r="I149" s="48"/>
      <c r="J149" s="49"/>
      <c r="K149" s="49"/>
      <c r="L149" s="50"/>
      <c r="M149" s="50"/>
      <c r="N149" s="47"/>
    </row>
    <row r="150" spans="1:14" x14ac:dyDescent="0.45">
      <c r="A150" s="47"/>
      <c r="B150" s="47"/>
      <c r="C150" s="48"/>
      <c r="D150" s="48"/>
      <c r="E150" s="47"/>
      <c r="F150" s="74"/>
      <c r="G150" s="74"/>
      <c r="H150" s="74"/>
      <c r="I150" s="48"/>
      <c r="J150" s="49"/>
      <c r="K150" s="49"/>
      <c r="L150" s="50"/>
      <c r="M150" s="50"/>
      <c r="N150" s="47"/>
    </row>
    <row r="151" spans="1:14" x14ac:dyDescent="0.45">
      <c r="A151" s="47"/>
      <c r="B151" s="47"/>
      <c r="C151" s="48"/>
      <c r="D151" s="48"/>
      <c r="E151" s="47"/>
      <c r="F151" s="74"/>
      <c r="G151" s="74"/>
      <c r="H151" s="74"/>
      <c r="I151" s="48"/>
      <c r="J151" s="49"/>
      <c r="K151" s="49"/>
      <c r="L151" s="50"/>
      <c r="M151" s="50"/>
      <c r="N151" s="47"/>
    </row>
    <row r="152" spans="1:14" x14ac:dyDescent="0.45">
      <c r="A152" s="47"/>
      <c r="B152" s="47"/>
      <c r="C152" s="48"/>
      <c r="D152" s="48"/>
      <c r="E152" s="47"/>
      <c r="F152" s="74"/>
      <c r="G152" s="74"/>
      <c r="H152" s="74"/>
      <c r="I152" s="48"/>
      <c r="J152" s="49"/>
      <c r="K152" s="49"/>
      <c r="L152" s="50"/>
      <c r="M152" s="50"/>
      <c r="N152" s="47"/>
    </row>
    <row r="153" spans="1:14" x14ac:dyDescent="0.45">
      <c r="A153" s="47"/>
      <c r="B153" s="47"/>
      <c r="C153" s="48"/>
      <c r="D153" s="48"/>
      <c r="E153" s="47"/>
      <c r="F153" s="74"/>
      <c r="G153" s="74"/>
      <c r="H153" s="74"/>
      <c r="I153" s="48"/>
      <c r="J153" s="49"/>
      <c r="K153" s="49"/>
      <c r="L153" s="50"/>
      <c r="M153" s="50"/>
      <c r="N153" s="47"/>
    </row>
    <row r="154" spans="1:14" x14ac:dyDescent="0.45">
      <c r="A154" s="47"/>
      <c r="B154" s="47"/>
      <c r="C154" s="48"/>
      <c r="D154" s="48"/>
      <c r="E154" s="47"/>
      <c r="F154" s="74"/>
      <c r="G154" s="74"/>
      <c r="H154" s="74"/>
      <c r="I154" s="48"/>
      <c r="J154" s="49"/>
      <c r="K154" s="49"/>
      <c r="L154" s="50"/>
      <c r="M154" s="50"/>
      <c r="N154" s="47"/>
    </row>
    <row r="155" spans="1:14" x14ac:dyDescent="0.45">
      <c r="B155" s="47"/>
      <c r="C155" s="47"/>
      <c r="D155" s="48"/>
      <c r="E155" s="48"/>
      <c r="J155" s="48"/>
      <c r="K155" s="49"/>
      <c r="L155" s="49"/>
      <c r="M155" s="50"/>
      <c r="N155" s="50"/>
    </row>
    <row r="156" spans="1:14" x14ac:dyDescent="0.45">
      <c r="B156" s="47"/>
      <c r="C156" s="47"/>
      <c r="D156" s="48"/>
      <c r="E156" s="48"/>
      <c r="J156" s="48"/>
      <c r="K156" s="49"/>
      <c r="L156" s="49"/>
      <c r="M156" s="50"/>
      <c r="N156" s="50"/>
    </row>
    <row r="157" spans="1:14" x14ac:dyDescent="0.45">
      <c r="B157" s="47"/>
      <c r="C157" s="47"/>
      <c r="D157" s="48"/>
      <c r="E157" s="48"/>
      <c r="J157" s="48"/>
      <c r="K157" s="49"/>
      <c r="L157" s="49"/>
      <c r="M157" s="50"/>
      <c r="N157" s="50"/>
    </row>
    <row r="158" spans="1:14" x14ac:dyDescent="0.45">
      <c r="B158" s="47"/>
      <c r="C158" s="47"/>
      <c r="D158" s="48"/>
      <c r="E158" s="48"/>
      <c r="J158" s="48"/>
      <c r="K158" s="49"/>
      <c r="L158" s="49"/>
      <c r="M158" s="50"/>
      <c r="N158" s="50"/>
    </row>
    <row r="159" spans="1:14" x14ac:dyDescent="0.45">
      <c r="B159" s="47"/>
      <c r="C159" s="47"/>
      <c r="D159" s="48"/>
      <c r="E159" s="48"/>
      <c r="J159" s="48"/>
      <c r="K159" s="49"/>
      <c r="L159" s="49"/>
      <c r="M159" s="50"/>
      <c r="N159" s="50"/>
    </row>
    <row r="160" spans="1:14" x14ac:dyDescent="0.45">
      <c r="B160" s="47"/>
      <c r="C160" s="47"/>
      <c r="D160" s="48"/>
      <c r="E160" s="48"/>
      <c r="J160" s="48"/>
      <c r="K160" s="49"/>
      <c r="L160" s="49"/>
      <c r="M160" s="50"/>
      <c r="N160" s="50"/>
    </row>
    <row r="161" spans="2:14" x14ac:dyDescent="0.45">
      <c r="B161" s="47"/>
      <c r="C161" s="47"/>
      <c r="D161" s="48"/>
      <c r="E161" s="48"/>
      <c r="J161" s="48"/>
      <c r="K161" s="49"/>
      <c r="L161" s="49"/>
      <c r="M161" s="50"/>
      <c r="N161" s="50"/>
    </row>
  </sheetData>
  <sheetProtection sort="0" autoFilter="0"/>
  <protectedRanges>
    <protectedRange sqref="B3:D3 J3:N3" name="Range1"/>
  </protectedRanges>
  <autoFilter ref="A3:N3" xr:uid="{00000000-0009-0000-0000-000001000000}"/>
  <mergeCells count="3">
    <mergeCell ref="B2:C2"/>
    <mergeCell ref="D1:N1"/>
    <mergeCell ref="D2:N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topLeftCell="B1" workbookViewId="0">
      <selection activeCell="B2" sqref="B2:C2"/>
    </sheetView>
  </sheetViews>
  <sheetFormatPr defaultRowHeight="14.25" x14ac:dyDescent="0.45"/>
  <cols>
    <col min="1" max="1" width="0" hidden="1" customWidth="1"/>
    <col min="2" max="2" width="61" customWidth="1"/>
    <col min="3" max="3" width="92" customWidth="1"/>
  </cols>
  <sheetData>
    <row r="1" spans="1:3" s="4" customFormat="1" ht="115.5" customHeight="1" thickTop="1" thickBot="1" x14ac:dyDescent="0.5">
      <c r="A1" s="5"/>
      <c r="B1" s="9"/>
      <c r="C1" s="10"/>
    </row>
    <row r="2" spans="1:3" s="6" customFormat="1" ht="19.899999999999999" thickTop="1" thickBot="1" x14ac:dyDescent="0.6">
      <c r="B2" s="107" t="s">
        <v>304</v>
      </c>
      <c r="C2" s="112"/>
    </row>
    <row r="3" spans="1:3" ht="14.65" x14ac:dyDescent="0.45">
      <c r="B3" s="55" t="s">
        <v>305</v>
      </c>
      <c r="C3" s="55" t="s">
        <v>306</v>
      </c>
    </row>
    <row r="4" spans="1:3" ht="43.9" x14ac:dyDescent="0.45">
      <c r="B4" s="56" t="s">
        <v>308</v>
      </c>
      <c r="C4" s="57" t="s">
        <v>336</v>
      </c>
    </row>
    <row r="5" spans="1:3" ht="29.25" x14ac:dyDescent="0.45">
      <c r="B5" s="58" t="s">
        <v>330</v>
      </c>
      <c r="C5" s="57" t="s">
        <v>344</v>
      </c>
    </row>
    <row r="6" spans="1:3" ht="29.25" x14ac:dyDescent="0.45">
      <c r="B6" s="56" t="s">
        <v>321</v>
      </c>
      <c r="C6" s="57" t="s">
        <v>337</v>
      </c>
    </row>
    <row r="7" spans="1:3" ht="29.25" x14ac:dyDescent="0.45">
      <c r="B7" s="58" t="s">
        <v>264</v>
      </c>
      <c r="C7" s="57" t="s">
        <v>338</v>
      </c>
    </row>
    <row r="8" spans="1:3" ht="87.75" x14ac:dyDescent="0.45">
      <c r="B8" s="58" t="s">
        <v>358</v>
      </c>
      <c r="C8" s="59" t="s">
        <v>359</v>
      </c>
    </row>
    <row r="9" spans="1:3" ht="43.9" x14ac:dyDescent="0.45">
      <c r="B9" s="58" t="s">
        <v>351</v>
      </c>
      <c r="C9" s="68" t="s">
        <v>360</v>
      </c>
    </row>
    <row r="10" spans="1:3" ht="29.25" x14ac:dyDescent="0.45">
      <c r="B10" s="58" t="s">
        <v>352</v>
      </c>
      <c r="C10" s="68" t="s">
        <v>361</v>
      </c>
    </row>
    <row r="11" spans="1:3" ht="29.25" x14ac:dyDescent="0.45">
      <c r="B11" s="58" t="s">
        <v>329</v>
      </c>
      <c r="C11" s="57" t="s">
        <v>345</v>
      </c>
    </row>
    <row r="12" spans="1:3" ht="117" x14ac:dyDescent="0.45">
      <c r="B12" s="58" t="s">
        <v>331</v>
      </c>
      <c r="C12" s="57" t="s">
        <v>339</v>
      </c>
    </row>
    <row r="13" spans="1:3" ht="29.25" x14ac:dyDescent="0.45">
      <c r="B13" s="58" t="s">
        <v>332</v>
      </c>
      <c r="C13" s="57" t="s">
        <v>340</v>
      </c>
    </row>
    <row r="14" spans="1:3" ht="29.25" x14ac:dyDescent="0.45">
      <c r="B14" s="58" t="s">
        <v>307</v>
      </c>
      <c r="C14" s="57" t="s">
        <v>341</v>
      </c>
    </row>
    <row r="15" spans="1:3" ht="58.5" x14ac:dyDescent="0.45">
      <c r="B15" s="56" t="s">
        <v>309</v>
      </c>
      <c r="C15" s="57" t="s">
        <v>343</v>
      </c>
    </row>
    <row r="16" spans="1:3" ht="30.75" customHeight="1" x14ac:dyDescent="0.45">
      <c r="B16" s="58" t="s">
        <v>333</v>
      </c>
      <c r="C16" s="57" t="s">
        <v>346</v>
      </c>
    </row>
    <row r="17" spans="2:3" ht="58.5" x14ac:dyDescent="0.45">
      <c r="B17" s="58" t="s">
        <v>328</v>
      </c>
      <c r="C17" s="57" t="s">
        <v>342</v>
      </c>
    </row>
    <row r="18" spans="2:3" ht="14.65" x14ac:dyDescent="0.45">
      <c r="B18" s="71"/>
      <c r="C18" s="72"/>
    </row>
  </sheetData>
  <sheetProtection algorithmName="SHA-256" hashValue="HHVm6u5/2PlsockUjfgWF0M8h1ImJPEHGb2S3TauU7I=" saltValue="vrI92ktMzDEUk4+ViaUOBw==" spinCount="100000" sheet="1" objects="1" scenarios="1"/>
  <sortState ref="B4:C17">
    <sortCondition ref="B4:B17"/>
  </sortState>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6"/>
  <sheetViews>
    <sheetView topLeftCell="B1" workbookViewId="0">
      <selection activeCell="B2" sqref="B2:C2"/>
    </sheetView>
  </sheetViews>
  <sheetFormatPr defaultColWidth="9.1328125" defaultRowHeight="14.65" x14ac:dyDescent="0.45"/>
  <cols>
    <col min="1" max="1" width="0" style="1" hidden="1" customWidth="1"/>
    <col min="2" max="2" width="55.59765625" style="1" bestFit="1" customWidth="1"/>
    <col min="3" max="3" width="92" style="1" customWidth="1"/>
    <col min="4" max="16384" width="9.1328125" style="1"/>
  </cols>
  <sheetData>
    <row r="1" spans="1:3" s="53" customFormat="1" ht="115.5" customHeight="1" thickTop="1" thickBot="1" x14ac:dyDescent="0.5">
      <c r="A1" s="52"/>
      <c r="B1" s="9"/>
      <c r="C1" s="10"/>
    </row>
    <row r="2" spans="1:3" s="54" customFormat="1" ht="19.899999999999999" thickTop="1" thickBot="1" x14ac:dyDescent="0.65">
      <c r="B2" s="107" t="s">
        <v>309</v>
      </c>
      <c r="C2" s="112"/>
    </row>
    <row r="3" spans="1:3" s="54" customFormat="1" ht="19.5" thickBot="1" x14ac:dyDescent="0.65"/>
    <row r="4" spans="1:3" s="54" customFormat="1" ht="54" customHeight="1" thickBot="1" x14ac:dyDescent="0.65">
      <c r="B4" s="113" t="s">
        <v>335</v>
      </c>
      <c r="C4" s="114"/>
    </row>
    <row r="5" spans="1:3" s="54" customFormat="1" ht="19.5" thickBot="1" x14ac:dyDescent="0.65"/>
    <row r="6" spans="1:3" ht="15" thickBot="1" x14ac:dyDescent="0.5">
      <c r="B6" s="39" t="s">
        <v>284</v>
      </c>
      <c r="C6" s="40" t="s">
        <v>285</v>
      </c>
    </row>
    <row r="7" spans="1:3" x14ac:dyDescent="0.45">
      <c r="B7" s="1" t="s">
        <v>38</v>
      </c>
      <c r="C7" s="1" t="s">
        <v>39</v>
      </c>
    </row>
    <row r="8" spans="1:3" x14ac:dyDescent="0.45">
      <c r="B8" s="1" t="s">
        <v>46</v>
      </c>
      <c r="C8" s="1" t="s">
        <v>47</v>
      </c>
    </row>
    <row r="9" spans="1:3" x14ac:dyDescent="0.45">
      <c r="B9" s="1" t="s">
        <v>50</v>
      </c>
      <c r="C9" s="1" t="s">
        <v>51</v>
      </c>
    </row>
    <row r="10" spans="1:3" x14ac:dyDescent="0.45">
      <c r="B10" s="1" t="s">
        <v>60</v>
      </c>
      <c r="C10" s="1" t="s">
        <v>61</v>
      </c>
    </row>
    <row r="11" spans="1:3" x14ac:dyDescent="0.45">
      <c r="B11" s="1" t="s">
        <v>62</v>
      </c>
      <c r="C11" s="1" t="s">
        <v>7</v>
      </c>
    </row>
    <row r="12" spans="1:3" x14ac:dyDescent="0.45">
      <c r="B12" s="1" t="s">
        <v>70</v>
      </c>
      <c r="C12" s="1" t="s">
        <v>71</v>
      </c>
    </row>
    <row r="13" spans="1:3" x14ac:dyDescent="0.45">
      <c r="B13" s="1" t="s">
        <v>72</v>
      </c>
      <c r="C13" s="1" t="s">
        <v>73</v>
      </c>
    </row>
    <row r="14" spans="1:3" x14ac:dyDescent="0.45">
      <c r="B14" s="1" t="s">
        <v>75</v>
      </c>
      <c r="C14" s="1" t="s">
        <v>76</v>
      </c>
    </row>
    <row r="15" spans="1:3" x14ac:dyDescent="0.45">
      <c r="B15" s="1" t="s">
        <v>85</v>
      </c>
      <c r="C15" s="1" t="s">
        <v>7</v>
      </c>
    </row>
    <row r="16" spans="1:3" x14ac:dyDescent="0.45">
      <c r="B16" s="1" t="s">
        <v>96</v>
      </c>
      <c r="C16" s="1" t="s">
        <v>61</v>
      </c>
    </row>
    <row r="17" spans="2:3" x14ac:dyDescent="0.45">
      <c r="B17" s="1" t="s">
        <v>101</v>
      </c>
      <c r="C17" s="1" t="s">
        <v>102</v>
      </c>
    </row>
    <row r="18" spans="2:3" x14ac:dyDescent="0.45">
      <c r="B18" s="1" t="s">
        <v>115</v>
      </c>
      <c r="C18" s="1" t="s">
        <v>61</v>
      </c>
    </row>
    <row r="19" spans="2:3" x14ac:dyDescent="0.45">
      <c r="B19" s="1" t="s">
        <v>116</v>
      </c>
      <c r="C19" s="1" t="s">
        <v>102</v>
      </c>
    </row>
    <row r="20" spans="2:3" x14ac:dyDescent="0.45">
      <c r="B20" s="1" t="s">
        <v>117</v>
      </c>
      <c r="C20" s="1" t="s">
        <v>7</v>
      </c>
    </row>
    <row r="21" spans="2:3" x14ac:dyDescent="0.45">
      <c r="B21" s="1" t="s">
        <v>127</v>
      </c>
      <c r="C21" s="1" t="s">
        <v>102</v>
      </c>
    </row>
    <row r="22" spans="2:3" x14ac:dyDescent="0.45">
      <c r="B22" s="1" t="s">
        <v>134</v>
      </c>
      <c r="C22" s="1" t="s">
        <v>71</v>
      </c>
    </row>
    <row r="23" spans="2:3" x14ac:dyDescent="0.45">
      <c r="B23" s="1" t="s">
        <v>136</v>
      </c>
      <c r="C23" s="1" t="s">
        <v>61</v>
      </c>
    </row>
    <row r="24" spans="2:3" x14ac:dyDescent="0.45">
      <c r="B24" s="1" t="s">
        <v>137</v>
      </c>
      <c r="C24" s="1" t="s">
        <v>138</v>
      </c>
    </row>
    <row r="25" spans="2:3" x14ac:dyDescent="0.45">
      <c r="B25" s="1" t="s">
        <v>161</v>
      </c>
      <c r="C25" s="1" t="s">
        <v>102</v>
      </c>
    </row>
    <row r="26" spans="2:3" x14ac:dyDescent="0.45">
      <c r="B26" s="1" t="s">
        <v>163</v>
      </c>
      <c r="C26" s="1" t="s">
        <v>164</v>
      </c>
    </row>
    <row r="27" spans="2:3" x14ac:dyDescent="0.45">
      <c r="B27" s="1" t="s">
        <v>172</v>
      </c>
      <c r="C27" s="1" t="s">
        <v>102</v>
      </c>
    </row>
    <row r="28" spans="2:3" x14ac:dyDescent="0.45">
      <c r="B28" s="1" t="s">
        <v>267</v>
      </c>
      <c r="C28" s="1" t="s">
        <v>279</v>
      </c>
    </row>
    <row r="29" spans="2:3" x14ac:dyDescent="0.45">
      <c r="B29" s="1" t="s">
        <v>269</v>
      </c>
      <c r="C29" s="1" t="s">
        <v>279</v>
      </c>
    </row>
    <row r="30" spans="2:3" x14ac:dyDescent="0.45">
      <c r="B30" s="1" t="s">
        <v>175</v>
      </c>
      <c r="C30" s="1" t="s">
        <v>176</v>
      </c>
    </row>
    <row r="31" spans="2:3" x14ac:dyDescent="0.45">
      <c r="B31" s="1" t="s">
        <v>270</v>
      </c>
      <c r="C31" s="1" t="s">
        <v>280</v>
      </c>
    </row>
    <row r="32" spans="2:3" x14ac:dyDescent="0.45">
      <c r="B32" s="1" t="s">
        <v>271</v>
      </c>
      <c r="C32" s="1" t="s">
        <v>271</v>
      </c>
    </row>
    <row r="33" spans="2:3" x14ac:dyDescent="0.45">
      <c r="B33" s="1" t="s">
        <v>178</v>
      </c>
      <c r="C33" s="1" t="s">
        <v>25</v>
      </c>
    </row>
    <row r="34" spans="2:3" x14ac:dyDescent="0.45">
      <c r="B34" s="1" t="s">
        <v>184</v>
      </c>
      <c r="C34" s="1" t="s">
        <v>61</v>
      </c>
    </row>
    <row r="35" spans="2:3" x14ac:dyDescent="0.45">
      <c r="B35" s="1" t="s">
        <v>202</v>
      </c>
      <c r="C35" s="1" t="s">
        <v>61</v>
      </c>
    </row>
    <row r="36" spans="2:3" x14ac:dyDescent="0.45">
      <c r="B36" s="1" t="s">
        <v>274</v>
      </c>
      <c r="C36" s="1" t="s">
        <v>283</v>
      </c>
    </row>
    <row r="37" spans="2:3" x14ac:dyDescent="0.45">
      <c r="B37" s="1" t="s">
        <v>208</v>
      </c>
      <c r="C37" s="1" t="s">
        <v>209</v>
      </c>
    </row>
    <row r="38" spans="2:3" x14ac:dyDescent="0.45">
      <c r="B38" s="1" t="s">
        <v>275</v>
      </c>
      <c r="C38" s="1" t="s">
        <v>23</v>
      </c>
    </row>
    <row r="39" spans="2:3" x14ac:dyDescent="0.45">
      <c r="B39" s="1" t="s">
        <v>228</v>
      </c>
      <c r="C39" s="1" t="s">
        <v>229</v>
      </c>
    </row>
    <row r="40" spans="2:3" x14ac:dyDescent="0.45">
      <c r="B40" s="1" t="s">
        <v>230</v>
      </c>
      <c r="C40" s="1" t="s">
        <v>164</v>
      </c>
    </row>
    <row r="41" spans="2:3" x14ac:dyDescent="0.45">
      <c r="B41" s="1" t="s">
        <v>231</v>
      </c>
      <c r="C41" s="1" t="s">
        <v>7</v>
      </c>
    </row>
    <row r="42" spans="2:3" x14ac:dyDescent="0.45">
      <c r="B42" s="1" t="s">
        <v>233</v>
      </c>
      <c r="C42" s="1" t="s">
        <v>234</v>
      </c>
    </row>
    <row r="43" spans="2:3" x14ac:dyDescent="0.45">
      <c r="B43" s="1" t="s">
        <v>235</v>
      </c>
      <c r="C43" s="1" t="s">
        <v>7</v>
      </c>
    </row>
    <row r="44" spans="2:3" x14ac:dyDescent="0.45">
      <c r="B44" s="1" t="s">
        <v>236</v>
      </c>
      <c r="C44" s="1" t="s">
        <v>7</v>
      </c>
    </row>
    <row r="45" spans="2:3" x14ac:dyDescent="0.45">
      <c r="B45" s="1" t="s">
        <v>237</v>
      </c>
      <c r="C45" s="1" t="s">
        <v>61</v>
      </c>
    </row>
    <row r="46" spans="2:3" x14ac:dyDescent="0.45">
      <c r="B46" s="1" t="s">
        <v>238</v>
      </c>
      <c r="C46" s="1" t="s">
        <v>61</v>
      </c>
    </row>
  </sheetData>
  <sheetProtection algorithmName="SHA-256" hashValue="3f/XA8MM7JaTRLqH6YmYM2WHtt5k3pyeVANsIxgIiyw=" saltValue="0kcoiRnwfDVvlIoRgjOz/w==" spinCount="100000" sheet="1" objects="1" scenarios="1"/>
  <sortState ref="B10:C49">
    <sortCondition ref="B10:B49"/>
  </sortState>
  <mergeCells count="2">
    <mergeCell ref="B2:C2"/>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N155"/>
  <sheetViews>
    <sheetView workbookViewId="0">
      <pane ySplit="3" topLeftCell="A4" activePane="bottomLeft" state="frozen"/>
      <selection pane="bottomLeft" activeCell="A2" sqref="A2:A3"/>
    </sheetView>
  </sheetViews>
  <sheetFormatPr defaultRowHeight="14.65" x14ac:dyDescent="0.45"/>
  <cols>
    <col min="1" max="1" width="15" style="60" customWidth="1"/>
    <col min="2" max="2" width="68.73046875" bestFit="1" customWidth="1"/>
    <col min="3" max="3" width="71" bestFit="1" customWidth="1"/>
    <col min="4" max="12" width="20.265625" style="7" customWidth="1"/>
    <col min="13" max="14" width="20.265625" customWidth="1"/>
    <col min="15" max="20" width="20.265625" style="8" customWidth="1"/>
    <col min="21" max="23" width="20.265625" customWidth="1"/>
    <col min="24" max="24" width="17.86328125" customWidth="1"/>
    <col min="25" max="25" width="20.73046875" style="79" customWidth="1"/>
    <col min="26" max="26" width="19.86328125" style="79" customWidth="1"/>
    <col min="27" max="27" width="19.265625" style="79" customWidth="1"/>
    <col min="28" max="35" width="20.265625" customWidth="1"/>
    <col min="36" max="39" width="9.1328125" style="70"/>
    <col min="40" max="40" width="9.1328125" style="66"/>
  </cols>
  <sheetData>
    <row r="1" spans="1:40" s="41" customFormat="1" ht="44.25" thickBot="1" x14ac:dyDescent="0.5">
      <c r="A1" s="61" t="s">
        <v>290</v>
      </c>
      <c r="B1" s="38" t="s">
        <v>291</v>
      </c>
      <c r="C1" s="38" t="s">
        <v>292</v>
      </c>
      <c r="D1" s="37" t="s">
        <v>293</v>
      </c>
      <c r="E1" s="37" t="s">
        <v>350</v>
      </c>
      <c r="F1" s="37" t="s">
        <v>349</v>
      </c>
      <c r="G1" s="42" t="s">
        <v>366</v>
      </c>
      <c r="H1" s="42" t="s">
        <v>367</v>
      </c>
      <c r="I1" s="42" t="s">
        <v>368</v>
      </c>
      <c r="J1" s="37" t="s">
        <v>294</v>
      </c>
      <c r="K1" s="37" t="s">
        <v>295</v>
      </c>
      <c r="L1" s="37" t="s">
        <v>322</v>
      </c>
      <c r="M1" s="38" t="s">
        <v>296</v>
      </c>
      <c r="N1" s="38" t="s">
        <v>297</v>
      </c>
      <c r="O1" s="42" t="s">
        <v>313</v>
      </c>
      <c r="P1" s="42" t="s">
        <v>314</v>
      </c>
      <c r="Q1" s="42" t="s">
        <v>315</v>
      </c>
      <c r="R1" s="42" t="s">
        <v>323</v>
      </c>
      <c r="S1" s="42" t="s">
        <v>298</v>
      </c>
      <c r="T1" s="42" t="s">
        <v>324</v>
      </c>
      <c r="U1" s="37" t="s">
        <v>326</v>
      </c>
      <c r="V1" s="37" t="s">
        <v>299</v>
      </c>
      <c r="W1" s="37" t="s">
        <v>348</v>
      </c>
      <c r="X1" s="37" t="s">
        <v>347</v>
      </c>
      <c r="Y1" s="42" t="s">
        <v>369</v>
      </c>
      <c r="Z1" s="42" t="s">
        <v>370</v>
      </c>
      <c r="AA1" s="42" t="s">
        <v>371</v>
      </c>
      <c r="AB1" s="37" t="s">
        <v>300</v>
      </c>
      <c r="AC1" s="37" t="s">
        <v>301</v>
      </c>
      <c r="AD1" s="37" t="s">
        <v>325</v>
      </c>
      <c r="AE1" s="38" t="s">
        <v>302</v>
      </c>
      <c r="AF1" s="38" t="s">
        <v>303</v>
      </c>
      <c r="AG1" s="42" t="s">
        <v>316</v>
      </c>
      <c r="AH1" s="42" t="s">
        <v>317</v>
      </c>
      <c r="AI1" s="42" t="s">
        <v>318</v>
      </c>
      <c r="AJ1" s="80"/>
      <c r="AK1" s="80"/>
      <c r="AL1" s="82" t="s">
        <v>372</v>
      </c>
      <c r="AM1" s="82" t="s">
        <v>374</v>
      </c>
      <c r="AN1" s="82" t="s">
        <v>373</v>
      </c>
    </row>
    <row r="2" spans="1:40" x14ac:dyDescent="0.45">
      <c r="A2" s="60">
        <v>44136</v>
      </c>
      <c r="B2" s="1" t="s">
        <v>277</v>
      </c>
      <c r="C2" s="1" t="s">
        <v>276</v>
      </c>
      <c r="D2" s="2">
        <v>4661306</v>
      </c>
      <c r="E2" s="2">
        <v>3318434</v>
      </c>
      <c r="F2" s="2">
        <v>1342872</v>
      </c>
      <c r="G2" s="76">
        <v>35753244294.840027</v>
      </c>
      <c r="H2" s="76">
        <v>24558471661.950008</v>
      </c>
      <c r="I2" s="76">
        <v>11194772632.890018</v>
      </c>
      <c r="J2" s="2">
        <v>4549413</v>
      </c>
      <c r="K2" s="2">
        <v>89353</v>
      </c>
      <c r="L2" s="2">
        <v>21935</v>
      </c>
      <c r="M2" s="3">
        <v>34838534421</v>
      </c>
      <c r="N2" s="3">
        <v>7658</v>
      </c>
      <c r="O2" s="36">
        <v>0.95399999999999996</v>
      </c>
      <c r="P2" s="36">
        <v>2.8000000000000001E-2</v>
      </c>
      <c r="Q2" s="36">
        <v>1.7999999999999999E-2</v>
      </c>
      <c r="R2" s="36">
        <v>0.97799999999999998</v>
      </c>
      <c r="S2" s="36">
        <v>1.7000000000000001E-2</v>
      </c>
      <c r="T2" s="36">
        <v>5.0000000000000001E-3</v>
      </c>
      <c r="U2" s="2">
        <v>21791</v>
      </c>
      <c r="V2" s="2">
        <v>24049</v>
      </c>
      <c r="W2" s="2">
        <v>16077</v>
      </c>
      <c r="X2" s="2">
        <v>7972</v>
      </c>
      <c r="Y2" s="76">
        <v>171663780.49000001</v>
      </c>
      <c r="Z2" s="76">
        <v>118024954.2</v>
      </c>
      <c r="AA2" s="76">
        <v>53638826.290000007</v>
      </c>
      <c r="AB2" s="2">
        <v>23173</v>
      </c>
      <c r="AC2" s="2">
        <v>732</v>
      </c>
      <c r="AD2" s="2">
        <v>21935</v>
      </c>
      <c r="AE2" s="3">
        <v>166335416</v>
      </c>
      <c r="AF2" s="3">
        <v>7178</v>
      </c>
      <c r="AG2" s="36">
        <v>0.96399999999999997</v>
      </c>
      <c r="AH2" s="36">
        <v>1.4999999999999999E-2</v>
      </c>
      <c r="AI2" s="36">
        <v>2.1999999999999999E-2</v>
      </c>
      <c r="AL2" s="83">
        <f>R2+S2+T2</f>
        <v>1</v>
      </c>
      <c r="AM2" s="83">
        <f>O2+P2+Q2</f>
        <v>1</v>
      </c>
      <c r="AN2" s="83">
        <f>AG2+AH2+AI2</f>
        <v>1.0009999999999999</v>
      </c>
    </row>
    <row r="3" spans="1:40" x14ac:dyDescent="0.45">
      <c r="A3" s="60">
        <v>44136</v>
      </c>
      <c r="B3" s="1" t="s">
        <v>319</v>
      </c>
      <c r="C3" s="1" t="s">
        <v>276</v>
      </c>
      <c r="D3" s="2">
        <v>77</v>
      </c>
      <c r="E3" s="2">
        <v>55</v>
      </c>
      <c r="F3" s="2">
        <v>22</v>
      </c>
      <c r="G3" s="76">
        <v>701186.42</v>
      </c>
      <c r="H3" s="76">
        <v>488640.42000000004</v>
      </c>
      <c r="I3" s="76">
        <v>212546</v>
      </c>
      <c r="J3" s="2">
        <v>74</v>
      </c>
      <c r="K3" s="2">
        <v>3</v>
      </c>
      <c r="L3" s="2">
        <v>0</v>
      </c>
      <c r="M3" s="3">
        <v>662142</v>
      </c>
      <c r="N3" s="3">
        <v>8948</v>
      </c>
      <c r="O3" s="36">
        <v>0.81100000000000005</v>
      </c>
      <c r="P3" s="36">
        <v>0.122</v>
      </c>
      <c r="Q3" s="36">
        <v>6.8000000000000005E-2</v>
      </c>
      <c r="R3" s="36">
        <v>0.97399999999999998</v>
      </c>
      <c r="S3" s="36">
        <v>2.5999999999999999E-2</v>
      </c>
      <c r="T3" s="36">
        <v>0</v>
      </c>
      <c r="U3" s="2">
        <v>0</v>
      </c>
      <c r="V3" s="2">
        <v>0</v>
      </c>
      <c r="W3" s="2">
        <v>0</v>
      </c>
      <c r="X3" s="2">
        <v>0</v>
      </c>
      <c r="Y3" s="76">
        <v>0</v>
      </c>
      <c r="Z3" s="76">
        <v>0</v>
      </c>
      <c r="AA3" s="76">
        <v>0</v>
      </c>
      <c r="AB3" s="2">
        <v>0</v>
      </c>
      <c r="AC3" s="2">
        <v>0</v>
      </c>
      <c r="AD3" s="2">
        <v>0</v>
      </c>
      <c r="AE3" s="3">
        <v>0</v>
      </c>
      <c r="AF3" s="3">
        <v>0</v>
      </c>
      <c r="AG3" s="36">
        <v>0</v>
      </c>
      <c r="AH3" s="36">
        <v>0</v>
      </c>
      <c r="AI3" s="36">
        <v>0</v>
      </c>
      <c r="AL3" s="83">
        <f t="shared" ref="AL3:AL66" si="0">R3+S3+T3</f>
        <v>1</v>
      </c>
      <c r="AM3" s="83">
        <f t="shared" ref="AM3:AM66" si="1">O3+P3+Q3</f>
        <v>1.0010000000000001</v>
      </c>
      <c r="AN3" s="83">
        <f t="shared" ref="AN3:AN66" si="2">AG3+AH3+AI3</f>
        <v>0</v>
      </c>
    </row>
    <row r="4" spans="1:40" x14ac:dyDescent="0.45">
      <c r="A4" s="60">
        <v>44136</v>
      </c>
      <c r="B4" s="1" t="s">
        <v>2</v>
      </c>
      <c r="C4" s="1" t="s">
        <v>3</v>
      </c>
      <c r="D4" s="2">
        <v>362</v>
      </c>
      <c r="E4" s="2">
        <v>250</v>
      </c>
      <c r="F4" s="2">
        <v>112</v>
      </c>
      <c r="G4" s="76">
        <v>3427126.25</v>
      </c>
      <c r="H4" s="76">
        <v>2381236.25</v>
      </c>
      <c r="I4" s="76">
        <v>1045890</v>
      </c>
      <c r="J4" s="2">
        <v>355</v>
      </c>
      <c r="K4" s="2">
        <v>6</v>
      </c>
      <c r="L4" s="2">
        <v>1</v>
      </c>
      <c r="M4" s="3">
        <v>3328688</v>
      </c>
      <c r="N4" s="3">
        <v>9377</v>
      </c>
      <c r="O4" s="36">
        <v>0.62</v>
      </c>
      <c r="P4" s="36">
        <v>0.25600000000000001</v>
      </c>
      <c r="Q4" s="36">
        <v>0.124</v>
      </c>
      <c r="R4" s="36">
        <v>0.98099999999999998</v>
      </c>
      <c r="S4" s="36">
        <v>1.7000000000000001E-2</v>
      </c>
      <c r="T4" s="36">
        <v>3.0000000000000001E-3</v>
      </c>
      <c r="U4" s="2">
        <v>2</v>
      </c>
      <c r="V4" s="2">
        <v>1</v>
      </c>
      <c r="W4" s="2">
        <v>1</v>
      </c>
      <c r="X4" s="2">
        <v>0</v>
      </c>
      <c r="Y4" s="76">
        <v>10000</v>
      </c>
      <c r="Z4" s="76">
        <v>10000</v>
      </c>
      <c r="AA4" s="76">
        <v>0</v>
      </c>
      <c r="AB4" s="2">
        <v>2</v>
      </c>
      <c r="AC4" s="2">
        <v>0</v>
      </c>
      <c r="AD4" s="2">
        <v>1</v>
      </c>
      <c r="AE4" s="3">
        <v>20000</v>
      </c>
      <c r="AF4" s="3">
        <v>10000</v>
      </c>
      <c r="AG4" s="36">
        <v>1</v>
      </c>
      <c r="AH4" s="36">
        <v>0</v>
      </c>
      <c r="AI4" s="36">
        <v>0</v>
      </c>
      <c r="AL4" s="83">
        <f t="shared" si="0"/>
        <v>1.0009999999999999</v>
      </c>
      <c r="AM4" s="83">
        <f t="shared" si="1"/>
        <v>1</v>
      </c>
      <c r="AN4" s="83">
        <f t="shared" si="2"/>
        <v>1</v>
      </c>
    </row>
    <row r="5" spans="1:40" x14ac:dyDescent="0.45">
      <c r="A5" s="60">
        <v>44136</v>
      </c>
      <c r="B5" s="1" t="s">
        <v>4</v>
      </c>
      <c r="C5" s="1" t="s">
        <v>5</v>
      </c>
      <c r="D5" s="2">
        <v>385</v>
      </c>
      <c r="E5" s="2">
        <v>255</v>
      </c>
      <c r="F5" s="2">
        <v>130</v>
      </c>
      <c r="G5" s="76">
        <v>3753347</v>
      </c>
      <c r="H5" s="76">
        <v>2475643</v>
      </c>
      <c r="I5" s="76">
        <v>1277704</v>
      </c>
      <c r="J5" s="2">
        <v>381</v>
      </c>
      <c r="K5" s="2">
        <v>3</v>
      </c>
      <c r="L5" s="2">
        <v>1</v>
      </c>
      <c r="M5" s="3">
        <v>3681405</v>
      </c>
      <c r="N5" s="3">
        <v>9662</v>
      </c>
      <c r="O5" s="36">
        <v>0.92900000000000005</v>
      </c>
      <c r="P5" s="36">
        <v>2.9000000000000001E-2</v>
      </c>
      <c r="Q5" s="36">
        <v>4.2000000000000003E-2</v>
      </c>
      <c r="R5" s="36">
        <v>0.995</v>
      </c>
      <c r="S5" s="36">
        <v>3.0000000000000001E-3</v>
      </c>
      <c r="T5" s="36">
        <v>3.0000000000000001E-3</v>
      </c>
      <c r="U5" s="2">
        <v>3</v>
      </c>
      <c r="V5" s="2">
        <v>1</v>
      </c>
      <c r="W5" s="2">
        <v>1</v>
      </c>
      <c r="X5" s="2">
        <v>0</v>
      </c>
      <c r="Y5" s="76">
        <v>10000</v>
      </c>
      <c r="Z5" s="76">
        <v>10000</v>
      </c>
      <c r="AA5" s="76">
        <v>0</v>
      </c>
      <c r="AB5" s="2">
        <v>2</v>
      </c>
      <c r="AC5" s="2">
        <v>1</v>
      </c>
      <c r="AD5" s="2">
        <v>1</v>
      </c>
      <c r="AE5" s="3">
        <v>20000</v>
      </c>
      <c r="AF5" s="3">
        <v>10000</v>
      </c>
      <c r="AG5" s="36">
        <v>0.5</v>
      </c>
      <c r="AH5" s="36">
        <v>0</v>
      </c>
      <c r="AI5" s="36">
        <v>0.5</v>
      </c>
      <c r="AL5" s="83">
        <f t="shared" si="0"/>
        <v>1.0009999999999999</v>
      </c>
      <c r="AM5" s="83">
        <f t="shared" si="1"/>
        <v>1</v>
      </c>
      <c r="AN5" s="83">
        <f t="shared" si="2"/>
        <v>1</v>
      </c>
    </row>
    <row r="6" spans="1:40" x14ac:dyDescent="0.45">
      <c r="A6" s="60">
        <v>44136</v>
      </c>
      <c r="B6" s="1" t="s">
        <v>6</v>
      </c>
      <c r="C6" s="1" t="s">
        <v>7</v>
      </c>
      <c r="D6" s="2">
        <v>4725</v>
      </c>
      <c r="E6" s="2">
        <v>3715</v>
      </c>
      <c r="F6" s="2">
        <v>1010</v>
      </c>
      <c r="G6" s="76">
        <v>35085759</v>
      </c>
      <c r="H6" s="76">
        <v>27149316</v>
      </c>
      <c r="I6" s="76">
        <v>7936443</v>
      </c>
      <c r="J6" s="2">
        <v>4246</v>
      </c>
      <c r="K6" s="2">
        <v>234</v>
      </c>
      <c r="L6" s="2">
        <v>245</v>
      </c>
      <c r="M6" s="3">
        <v>32095182</v>
      </c>
      <c r="N6" s="3">
        <v>7559</v>
      </c>
      <c r="O6" s="36">
        <v>0.83799999999999997</v>
      </c>
      <c r="P6" s="36">
        <v>6.5000000000000002E-2</v>
      </c>
      <c r="Q6" s="36">
        <v>9.7000000000000003E-2</v>
      </c>
      <c r="R6" s="36">
        <v>0.9</v>
      </c>
      <c r="S6" s="36">
        <v>4.9000000000000002E-2</v>
      </c>
      <c r="T6" s="36">
        <v>5.1999999999999998E-2</v>
      </c>
      <c r="U6" s="2">
        <v>251</v>
      </c>
      <c r="V6" s="2">
        <v>13</v>
      </c>
      <c r="W6" s="2">
        <v>7</v>
      </c>
      <c r="X6" s="2">
        <v>6</v>
      </c>
      <c r="Y6" s="76">
        <v>107786</v>
      </c>
      <c r="Z6" s="76">
        <v>56326</v>
      </c>
      <c r="AA6" s="76">
        <v>51460</v>
      </c>
      <c r="AB6" s="2">
        <v>18</v>
      </c>
      <c r="AC6" s="2">
        <v>1</v>
      </c>
      <c r="AD6" s="2">
        <v>245</v>
      </c>
      <c r="AE6" s="3">
        <v>141160</v>
      </c>
      <c r="AF6" s="3">
        <v>7842</v>
      </c>
      <c r="AG6" s="36">
        <v>0.88900000000000001</v>
      </c>
      <c r="AH6" s="36">
        <v>5.6000000000000001E-2</v>
      </c>
      <c r="AI6" s="36">
        <v>5.6000000000000001E-2</v>
      </c>
      <c r="AL6" s="83">
        <f t="shared" si="0"/>
        <v>1.0010000000000001</v>
      </c>
      <c r="AM6" s="83">
        <f t="shared" si="1"/>
        <v>1</v>
      </c>
      <c r="AN6" s="83">
        <f t="shared" si="2"/>
        <v>1.0010000000000001</v>
      </c>
    </row>
    <row r="7" spans="1:40" x14ac:dyDescent="0.45">
      <c r="A7" s="60">
        <v>44136</v>
      </c>
      <c r="B7" s="1" t="s">
        <v>8</v>
      </c>
      <c r="C7" s="1" t="s">
        <v>9</v>
      </c>
      <c r="D7" s="2">
        <v>5192</v>
      </c>
      <c r="E7" s="2">
        <v>3914</v>
      </c>
      <c r="F7" s="2">
        <v>1278</v>
      </c>
      <c r="G7" s="76">
        <v>40674847</v>
      </c>
      <c r="H7" s="76">
        <v>30180296</v>
      </c>
      <c r="I7" s="76">
        <v>10494551</v>
      </c>
      <c r="J7" s="2">
        <v>4978</v>
      </c>
      <c r="K7" s="2">
        <v>193</v>
      </c>
      <c r="L7" s="2">
        <v>21</v>
      </c>
      <c r="M7" s="3">
        <v>37346588</v>
      </c>
      <c r="N7" s="3">
        <v>7502</v>
      </c>
      <c r="O7" s="36">
        <v>0.97599999999999998</v>
      </c>
      <c r="P7" s="36">
        <v>8.9999999999999993E-3</v>
      </c>
      <c r="Q7" s="36">
        <v>1.4999999999999999E-2</v>
      </c>
      <c r="R7" s="36">
        <v>0.95899999999999996</v>
      </c>
      <c r="S7" s="36">
        <v>3.6999999999999998E-2</v>
      </c>
      <c r="T7" s="36">
        <v>4.0000000000000001E-3</v>
      </c>
      <c r="U7" s="2">
        <v>21</v>
      </c>
      <c r="V7" s="2">
        <v>34</v>
      </c>
      <c r="W7" s="2">
        <v>29</v>
      </c>
      <c r="X7" s="2">
        <v>5</v>
      </c>
      <c r="Y7" s="76">
        <v>239291</v>
      </c>
      <c r="Z7" s="76">
        <v>200829</v>
      </c>
      <c r="AA7" s="76">
        <v>38462</v>
      </c>
      <c r="AB7" s="2">
        <v>32</v>
      </c>
      <c r="AC7" s="2">
        <v>2</v>
      </c>
      <c r="AD7" s="2">
        <v>21</v>
      </c>
      <c r="AE7" s="3">
        <v>212554</v>
      </c>
      <c r="AF7" s="3">
        <v>6642</v>
      </c>
      <c r="AG7" s="36">
        <v>1</v>
      </c>
      <c r="AH7" s="36">
        <v>0</v>
      </c>
      <c r="AI7" s="36">
        <v>0</v>
      </c>
      <c r="AL7" s="83">
        <f t="shared" si="0"/>
        <v>1</v>
      </c>
      <c r="AM7" s="83">
        <f t="shared" si="1"/>
        <v>1</v>
      </c>
      <c r="AN7" s="83">
        <f t="shared" si="2"/>
        <v>1</v>
      </c>
    </row>
    <row r="8" spans="1:40" x14ac:dyDescent="0.45">
      <c r="A8" s="60">
        <v>44136</v>
      </c>
      <c r="B8" s="1" t="s">
        <v>10</v>
      </c>
      <c r="C8" s="1" t="s">
        <v>9</v>
      </c>
      <c r="D8" s="2">
        <v>13519</v>
      </c>
      <c r="E8" s="2">
        <v>13519</v>
      </c>
      <c r="F8" s="2">
        <v>0</v>
      </c>
      <c r="G8" s="76">
        <v>94434872.210000008</v>
      </c>
      <c r="H8" s="76">
        <v>94434872.210000008</v>
      </c>
      <c r="I8" s="76">
        <v>0</v>
      </c>
      <c r="J8" s="2">
        <v>12967</v>
      </c>
      <c r="K8" s="2">
        <v>285</v>
      </c>
      <c r="L8" s="2">
        <v>0</v>
      </c>
      <c r="M8" s="3">
        <v>91479780</v>
      </c>
      <c r="N8" s="3">
        <v>7055</v>
      </c>
      <c r="O8" s="36">
        <v>0.98499999999999999</v>
      </c>
      <c r="P8" s="36">
        <v>1.2999999999999999E-2</v>
      </c>
      <c r="Q8" s="36">
        <v>2E-3</v>
      </c>
      <c r="R8" s="36">
        <v>0.96</v>
      </c>
      <c r="S8" s="36">
        <v>0.02</v>
      </c>
      <c r="T8" s="36">
        <v>0</v>
      </c>
      <c r="U8" s="2">
        <v>0</v>
      </c>
      <c r="V8" s="2">
        <v>0</v>
      </c>
      <c r="W8" s="2">
        <v>0</v>
      </c>
      <c r="X8" s="2">
        <v>0</v>
      </c>
      <c r="Y8" s="76">
        <v>0</v>
      </c>
      <c r="Z8" s="76">
        <v>0</v>
      </c>
      <c r="AA8" s="76">
        <v>0</v>
      </c>
      <c r="AB8" s="2">
        <v>0</v>
      </c>
      <c r="AC8" s="2">
        <v>0</v>
      </c>
      <c r="AD8" s="2">
        <v>0</v>
      </c>
      <c r="AE8" s="3">
        <v>0</v>
      </c>
      <c r="AF8" s="3">
        <v>0</v>
      </c>
      <c r="AG8" s="36">
        <v>0</v>
      </c>
      <c r="AH8" s="36">
        <v>0</v>
      </c>
      <c r="AI8" s="36">
        <v>0</v>
      </c>
      <c r="AL8" s="83">
        <f>R8+S8+T8</f>
        <v>0.98</v>
      </c>
      <c r="AM8" s="83">
        <f t="shared" si="1"/>
        <v>1</v>
      </c>
      <c r="AN8" s="83">
        <f t="shared" si="2"/>
        <v>0</v>
      </c>
    </row>
    <row r="9" spans="1:40" x14ac:dyDescent="0.45">
      <c r="A9" s="60">
        <v>44136</v>
      </c>
      <c r="B9" s="1" t="s">
        <v>11</v>
      </c>
      <c r="C9" s="1" t="s">
        <v>9</v>
      </c>
      <c r="D9" s="2">
        <v>48061</v>
      </c>
      <c r="E9" s="2">
        <v>48061</v>
      </c>
      <c r="F9" s="2">
        <v>0</v>
      </c>
      <c r="G9" s="76">
        <v>393827398.55000001</v>
      </c>
      <c r="H9" s="76">
        <v>393827398.55000001</v>
      </c>
      <c r="I9" s="76">
        <v>0</v>
      </c>
      <c r="J9" s="2">
        <v>46305</v>
      </c>
      <c r="K9" s="2">
        <v>740</v>
      </c>
      <c r="L9" s="2">
        <v>0</v>
      </c>
      <c r="M9" s="3">
        <v>381095174</v>
      </c>
      <c r="N9" s="3">
        <v>8230</v>
      </c>
      <c r="O9" s="36">
        <v>0.98899999999999999</v>
      </c>
      <c r="P9" s="36">
        <v>0.01</v>
      </c>
      <c r="Q9" s="36">
        <v>1E-3</v>
      </c>
      <c r="R9" s="36">
        <v>0.96399999999999997</v>
      </c>
      <c r="S9" s="36">
        <v>1.4999999999999999E-2</v>
      </c>
      <c r="T9" s="36">
        <v>0</v>
      </c>
      <c r="U9" s="2">
        <v>0</v>
      </c>
      <c r="V9" s="2">
        <v>0</v>
      </c>
      <c r="W9" s="2">
        <v>0</v>
      </c>
      <c r="X9" s="2">
        <v>0</v>
      </c>
      <c r="Y9" s="76">
        <v>0</v>
      </c>
      <c r="Z9" s="76">
        <v>0</v>
      </c>
      <c r="AA9" s="76">
        <v>0</v>
      </c>
      <c r="AB9" s="2">
        <v>0</v>
      </c>
      <c r="AC9" s="2">
        <v>0</v>
      </c>
      <c r="AD9" s="2">
        <v>0</v>
      </c>
      <c r="AE9" s="3">
        <v>0</v>
      </c>
      <c r="AF9" s="3">
        <v>0</v>
      </c>
      <c r="AG9" s="36">
        <v>0</v>
      </c>
      <c r="AH9" s="36">
        <v>0</v>
      </c>
      <c r="AI9" s="36">
        <v>0</v>
      </c>
      <c r="AL9" s="83">
        <f t="shared" si="0"/>
        <v>0.97899999999999998</v>
      </c>
      <c r="AM9" s="83">
        <f t="shared" si="1"/>
        <v>1</v>
      </c>
      <c r="AN9" s="83">
        <f t="shared" si="2"/>
        <v>0</v>
      </c>
    </row>
    <row r="10" spans="1:40" x14ac:dyDescent="0.45">
      <c r="A10" s="60">
        <v>44136</v>
      </c>
      <c r="B10" s="1" t="s">
        <v>12</v>
      </c>
      <c r="C10" s="1" t="s">
        <v>13</v>
      </c>
      <c r="D10" s="2">
        <v>3751</v>
      </c>
      <c r="E10" s="2">
        <v>2402</v>
      </c>
      <c r="F10" s="2">
        <v>1349</v>
      </c>
      <c r="G10" s="76">
        <v>35450376.760000005</v>
      </c>
      <c r="H10" s="76">
        <v>22663868.590000007</v>
      </c>
      <c r="I10" s="76">
        <v>12786508.169999998</v>
      </c>
      <c r="J10" s="2">
        <v>3702</v>
      </c>
      <c r="K10" s="2">
        <v>36</v>
      </c>
      <c r="L10" s="2">
        <v>13</v>
      </c>
      <c r="M10" s="3">
        <v>34990518</v>
      </c>
      <c r="N10" s="3">
        <v>9452</v>
      </c>
      <c r="O10" s="36">
        <v>0.93500000000000005</v>
      </c>
      <c r="P10" s="36">
        <v>1.9E-2</v>
      </c>
      <c r="Q10" s="36">
        <v>4.7E-2</v>
      </c>
      <c r="R10" s="36">
        <v>0.98799999999999999</v>
      </c>
      <c r="S10" s="36">
        <v>8.9999999999999993E-3</v>
      </c>
      <c r="T10" s="36">
        <v>3.0000000000000001E-3</v>
      </c>
      <c r="U10" s="2">
        <v>15</v>
      </c>
      <c r="V10" s="2">
        <v>20</v>
      </c>
      <c r="W10" s="2">
        <v>11</v>
      </c>
      <c r="X10" s="2">
        <v>9</v>
      </c>
      <c r="Y10" s="76">
        <v>183750</v>
      </c>
      <c r="Z10" s="76">
        <v>105000</v>
      </c>
      <c r="AA10" s="76">
        <v>78750</v>
      </c>
      <c r="AB10" s="2">
        <v>21</v>
      </c>
      <c r="AC10" s="2">
        <v>1</v>
      </c>
      <c r="AD10" s="2">
        <v>13</v>
      </c>
      <c r="AE10" s="3">
        <v>192300</v>
      </c>
      <c r="AF10" s="3">
        <v>9157</v>
      </c>
      <c r="AG10" s="36">
        <v>0.95199999999999996</v>
      </c>
      <c r="AH10" s="36">
        <v>0</v>
      </c>
      <c r="AI10" s="36">
        <v>4.8000000000000001E-2</v>
      </c>
      <c r="AL10" s="83">
        <f t="shared" si="0"/>
        <v>1</v>
      </c>
      <c r="AM10" s="83">
        <f t="shared" si="1"/>
        <v>1.0010000000000001</v>
      </c>
      <c r="AN10" s="83">
        <f t="shared" si="2"/>
        <v>1</v>
      </c>
    </row>
    <row r="11" spans="1:40" x14ac:dyDescent="0.45">
      <c r="A11" s="60">
        <v>44136</v>
      </c>
      <c r="B11" s="1" t="s">
        <v>14</v>
      </c>
      <c r="C11" s="1" t="s">
        <v>7</v>
      </c>
      <c r="D11" s="2">
        <v>10529</v>
      </c>
      <c r="E11" s="2">
        <v>7503</v>
      </c>
      <c r="F11" s="2">
        <v>3026</v>
      </c>
      <c r="G11" s="76">
        <v>86454633.75000003</v>
      </c>
      <c r="H11" s="76">
        <v>60078819.200000033</v>
      </c>
      <c r="I11" s="76">
        <v>26375814.549999997</v>
      </c>
      <c r="J11" s="2">
        <v>10253</v>
      </c>
      <c r="K11" s="2">
        <v>151</v>
      </c>
      <c r="L11" s="2">
        <v>134</v>
      </c>
      <c r="M11" s="3">
        <v>84606198</v>
      </c>
      <c r="N11" s="3">
        <v>8252</v>
      </c>
      <c r="O11" s="36">
        <v>0.95699999999999996</v>
      </c>
      <c r="P11" s="36">
        <v>2.5000000000000001E-2</v>
      </c>
      <c r="Q11" s="36">
        <v>1.7999999999999999E-2</v>
      </c>
      <c r="R11" s="36">
        <v>0.97399999999999998</v>
      </c>
      <c r="S11" s="36">
        <v>1.4E-2</v>
      </c>
      <c r="T11" s="36">
        <v>1.2999999999999999E-2</v>
      </c>
      <c r="U11" s="2">
        <v>117</v>
      </c>
      <c r="V11" s="2">
        <v>67</v>
      </c>
      <c r="W11" s="2">
        <v>49</v>
      </c>
      <c r="X11" s="2">
        <v>18</v>
      </c>
      <c r="Y11" s="76">
        <v>547114.48</v>
      </c>
      <c r="Z11" s="76">
        <v>412264.48</v>
      </c>
      <c r="AA11" s="76">
        <v>134850</v>
      </c>
      <c r="AB11" s="2">
        <v>48</v>
      </c>
      <c r="AC11" s="2">
        <v>2</v>
      </c>
      <c r="AD11" s="2">
        <v>134</v>
      </c>
      <c r="AE11" s="3">
        <v>416185</v>
      </c>
      <c r="AF11" s="3">
        <v>8671</v>
      </c>
      <c r="AG11" s="36">
        <v>1</v>
      </c>
      <c r="AH11" s="36">
        <v>0</v>
      </c>
      <c r="AI11" s="36">
        <v>0</v>
      </c>
      <c r="AL11" s="83">
        <f t="shared" si="0"/>
        <v>1.0009999999999999</v>
      </c>
      <c r="AM11" s="83">
        <f t="shared" si="1"/>
        <v>1</v>
      </c>
      <c r="AN11" s="83">
        <f t="shared" si="2"/>
        <v>1</v>
      </c>
    </row>
    <row r="12" spans="1:40" x14ac:dyDescent="0.45">
      <c r="A12" s="60">
        <v>44136</v>
      </c>
      <c r="B12" s="1" t="s">
        <v>15</v>
      </c>
      <c r="C12" s="1" t="s">
        <v>16</v>
      </c>
      <c r="D12" s="2">
        <v>72</v>
      </c>
      <c r="E12" s="2">
        <v>50</v>
      </c>
      <c r="F12" s="2">
        <v>22</v>
      </c>
      <c r="G12" s="76">
        <v>655074</v>
      </c>
      <c r="H12" s="76">
        <v>444074</v>
      </c>
      <c r="I12" s="76">
        <v>211000</v>
      </c>
      <c r="J12" s="2">
        <v>72</v>
      </c>
      <c r="K12" s="2">
        <v>0</v>
      </c>
      <c r="L12" s="2">
        <v>0</v>
      </c>
      <c r="M12" s="3">
        <v>655074</v>
      </c>
      <c r="N12" s="3">
        <v>9098</v>
      </c>
      <c r="O12" s="36">
        <v>1</v>
      </c>
      <c r="P12" s="36">
        <v>0</v>
      </c>
      <c r="Q12" s="36">
        <v>0</v>
      </c>
      <c r="R12" s="36">
        <v>1</v>
      </c>
      <c r="S12" s="36">
        <v>0</v>
      </c>
      <c r="T12" s="36">
        <v>0</v>
      </c>
      <c r="U12" s="2">
        <v>0</v>
      </c>
      <c r="V12" s="2">
        <v>0</v>
      </c>
      <c r="W12" s="2">
        <v>0</v>
      </c>
      <c r="X12" s="2">
        <v>0</v>
      </c>
      <c r="Y12" s="76">
        <v>0</v>
      </c>
      <c r="Z12" s="76">
        <v>0</v>
      </c>
      <c r="AA12" s="76">
        <v>0</v>
      </c>
      <c r="AB12" s="2">
        <v>0</v>
      </c>
      <c r="AC12" s="2">
        <v>0</v>
      </c>
      <c r="AD12" s="2">
        <v>0</v>
      </c>
      <c r="AE12" s="3">
        <v>0</v>
      </c>
      <c r="AF12" s="3">
        <v>0</v>
      </c>
      <c r="AG12" s="36">
        <v>0</v>
      </c>
      <c r="AH12" s="36">
        <v>0</v>
      </c>
      <c r="AI12" s="36">
        <v>0</v>
      </c>
      <c r="AL12" s="83">
        <f t="shared" si="0"/>
        <v>1</v>
      </c>
      <c r="AM12" s="83">
        <f t="shared" si="1"/>
        <v>1</v>
      </c>
      <c r="AN12" s="83">
        <f t="shared" si="2"/>
        <v>0</v>
      </c>
    </row>
    <row r="13" spans="1:40" x14ac:dyDescent="0.45">
      <c r="A13" s="60">
        <v>44136</v>
      </c>
      <c r="B13" s="1" t="s">
        <v>17</v>
      </c>
      <c r="C13" s="1" t="s">
        <v>3</v>
      </c>
      <c r="D13" s="2">
        <v>21335</v>
      </c>
      <c r="E13" s="2">
        <v>14842</v>
      </c>
      <c r="F13" s="2">
        <v>6493</v>
      </c>
      <c r="G13" s="76">
        <v>181010994.68000001</v>
      </c>
      <c r="H13" s="76">
        <v>122192682.39000002</v>
      </c>
      <c r="I13" s="76">
        <v>58818312.289999999</v>
      </c>
      <c r="J13" s="2">
        <v>20450</v>
      </c>
      <c r="K13" s="2">
        <v>836</v>
      </c>
      <c r="L13" s="2">
        <v>49</v>
      </c>
      <c r="M13" s="3">
        <v>174486747</v>
      </c>
      <c r="N13" s="3">
        <v>8532</v>
      </c>
      <c r="O13" s="36">
        <v>0.71199999999999997</v>
      </c>
      <c r="P13" s="36">
        <v>0.191</v>
      </c>
      <c r="Q13" s="36">
        <v>9.7000000000000003E-2</v>
      </c>
      <c r="R13" s="36">
        <v>0.96</v>
      </c>
      <c r="S13" s="36">
        <v>3.7999999999999999E-2</v>
      </c>
      <c r="T13" s="36">
        <v>2E-3</v>
      </c>
      <c r="U13" s="2">
        <v>65</v>
      </c>
      <c r="V13" s="2">
        <v>102</v>
      </c>
      <c r="W13" s="2">
        <v>62</v>
      </c>
      <c r="X13" s="2">
        <v>40</v>
      </c>
      <c r="Y13" s="76">
        <v>821191</v>
      </c>
      <c r="Z13" s="76">
        <v>539274</v>
      </c>
      <c r="AA13" s="76">
        <v>281917</v>
      </c>
      <c r="AB13" s="2">
        <v>101</v>
      </c>
      <c r="AC13" s="2">
        <v>17</v>
      </c>
      <c r="AD13" s="2">
        <v>49</v>
      </c>
      <c r="AE13" s="3">
        <v>865526</v>
      </c>
      <c r="AF13" s="3">
        <v>8570</v>
      </c>
      <c r="AG13" s="36">
        <v>0.93100000000000005</v>
      </c>
      <c r="AH13" s="36">
        <v>0.04</v>
      </c>
      <c r="AI13" s="36">
        <v>0.03</v>
      </c>
      <c r="AL13" s="83">
        <f t="shared" si="0"/>
        <v>1</v>
      </c>
      <c r="AM13" s="83">
        <f t="shared" si="1"/>
        <v>1</v>
      </c>
      <c r="AN13" s="83">
        <f t="shared" si="2"/>
        <v>1.0010000000000001</v>
      </c>
    </row>
    <row r="14" spans="1:40" x14ac:dyDescent="0.45">
      <c r="A14" s="60">
        <v>44136</v>
      </c>
      <c r="B14" s="1" t="s">
        <v>18</v>
      </c>
      <c r="C14" s="1" t="s">
        <v>19</v>
      </c>
      <c r="D14" s="2">
        <v>4515</v>
      </c>
      <c r="E14" s="2">
        <v>2910</v>
      </c>
      <c r="F14" s="2">
        <v>1605</v>
      </c>
      <c r="G14" s="76">
        <v>43682404</v>
      </c>
      <c r="H14" s="76">
        <v>28046712</v>
      </c>
      <c r="I14" s="76">
        <v>15635692</v>
      </c>
      <c r="J14" s="2">
        <v>4464</v>
      </c>
      <c r="K14" s="2">
        <v>29</v>
      </c>
      <c r="L14" s="2">
        <v>22</v>
      </c>
      <c r="M14" s="3">
        <v>43186014</v>
      </c>
      <c r="N14" s="3">
        <v>9674</v>
      </c>
      <c r="O14" s="36">
        <v>0.95399999999999996</v>
      </c>
      <c r="P14" s="36">
        <v>0.04</v>
      </c>
      <c r="Q14" s="36">
        <v>6.0000000000000001E-3</v>
      </c>
      <c r="R14" s="36">
        <v>0.98899999999999999</v>
      </c>
      <c r="S14" s="36">
        <v>6.0000000000000001E-3</v>
      </c>
      <c r="T14" s="36">
        <v>5.0000000000000001E-3</v>
      </c>
      <c r="U14" s="2">
        <v>30</v>
      </c>
      <c r="V14" s="2">
        <v>23</v>
      </c>
      <c r="W14" s="2">
        <v>13</v>
      </c>
      <c r="X14" s="2">
        <v>10</v>
      </c>
      <c r="Y14" s="76">
        <v>225000</v>
      </c>
      <c r="Z14" s="76">
        <v>130000</v>
      </c>
      <c r="AA14" s="76">
        <v>95000</v>
      </c>
      <c r="AB14" s="2">
        <v>31</v>
      </c>
      <c r="AC14" s="2">
        <v>0</v>
      </c>
      <c r="AD14" s="2">
        <v>22</v>
      </c>
      <c r="AE14" s="3">
        <v>292406</v>
      </c>
      <c r="AF14" s="3">
        <v>9432</v>
      </c>
      <c r="AG14" s="36">
        <v>0.871</v>
      </c>
      <c r="AH14" s="36">
        <v>0.129</v>
      </c>
      <c r="AI14" s="36">
        <v>0</v>
      </c>
      <c r="AL14" s="83">
        <f t="shared" si="0"/>
        <v>1</v>
      </c>
      <c r="AM14" s="83">
        <f t="shared" si="1"/>
        <v>1</v>
      </c>
      <c r="AN14" s="83">
        <f t="shared" si="2"/>
        <v>1</v>
      </c>
    </row>
    <row r="15" spans="1:40" x14ac:dyDescent="0.45">
      <c r="A15" s="60">
        <v>44136</v>
      </c>
      <c r="B15" s="1" t="s">
        <v>20</v>
      </c>
      <c r="C15" s="1" t="s">
        <v>21</v>
      </c>
      <c r="D15" s="2">
        <v>5486</v>
      </c>
      <c r="E15" s="2">
        <v>4218</v>
      </c>
      <c r="F15" s="2">
        <v>1268</v>
      </c>
      <c r="G15" s="76">
        <v>44934305</v>
      </c>
      <c r="H15" s="76">
        <v>33766301</v>
      </c>
      <c r="I15" s="76">
        <v>11168004</v>
      </c>
      <c r="J15" s="2">
        <v>5435</v>
      </c>
      <c r="K15" s="2">
        <v>51</v>
      </c>
      <c r="L15" s="2">
        <v>0</v>
      </c>
      <c r="M15" s="3">
        <v>44515001</v>
      </c>
      <c r="N15" s="3">
        <v>8190</v>
      </c>
      <c r="O15" s="36">
        <v>0.76500000000000001</v>
      </c>
      <c r="P15" s="36">
        <v>9.2999999999999999E-2</v>
      </c>
      <c r="Q15" s="36">
        <v>0.14199999999999999</v>
      </c>
      <c r="R15" s="36">
        <v>0.99099999999999999</v>
      </c>
      <c r="S15" s="36">
        <v>8.9999999999999993E-3</v>
      </c>
      <c r="T15" s="36">
        <v>0</v>
      </c>
      <c r="U15" s="2">
        <v>3</v>
      </c>
      <c r="V15" s="2">
        <v>24</v>
      </c>
      <c r="W15" s="2">
        <v>13</v>
      </c>
      <c r="X15" s="2">
        <v>11</v>
      </c>
      <c r="Y15" s="76">
        <v>122586</v>
      </c>
      <c r="Z15" s="76">
        <v>82403</v>
      </c>
      <c r="AA15" s="76">
        <v>40183</v>
      </c>
      <c r="AB15" s="2">
        <v>27</v>
      </c>
      <c r="AC15" s="2">
        <v>0</v>
      </c>
      <c r="AD15" s="2">
        <v>0</v>
      </c>
      <c r="AE15" s="3">
        <v>145086</v>
      </c>
      <c r="AF15" s="3">
        <v>5374</v>
      </c>
      <c r="AG15" s="36">
        <v>0.96299999999999997</v>
      </c>
      <c r="AH15" s="36">
        <v>3.6999999999999998E-2</v>
      </c>
      <c r="AI15" s="36">
        <v>0</v>
      </c>
      <c r="AL15" s="83">
        <f t="shared" si="0"/>
        <v>1</v>
      </c>
      <c r="AM15" s="83">
        <f t="shared" si="1"/>
        <v>1</v>
      </c>
      <c r="AN15" s="83">
        <f t="shared" si="2"/>
        <v>1</v>
      </c>
    </row>
    <row r="16" spans="1:40" x14ac:dyDescent="0.45">
      <c r="A16" s="60">
        <v>44136</v>
      </c>
      <c r="B16" s="1" t="s">
        <v>22</v>
      </c>
      <c r="C16" s="1" t="s">
        <v>23</v>
      </c>
      <c r="D16" s="2">
        <v>1394</v>
      </c>
      <c r="E16" s="2">
        <v>1056</v>
      </c>
      <c r="F16" s="2">
        <v>338</v>
      </c>
      <c r="G16" s="76">
        <v>10032657</v>
      </c>
      <c r="H16" s="76">
        <v>7398815</v>
      </c>
      <c r="I16" s="76">
        <v>2633842</v>
      </c>
      <c r="J16" s="2">
        <v>1350</v>
      </c>
      <c r="K16" s="2">
        <v>30</v>
      </c>
      <c r="L16" s="2">
        <v>14</v>
      </c>
      <c r="M16" s="3">
        <v>9654640</v>
      </c>
      <c r="N16" s="3">
        <v>7152</v>
      </c>
      <c r="O16" s="36">
        <v>0.97899999999999998</v>
      </c>
      <c r="P16" s="36">
        <v>1.7000000000000001E-2</v>
      </c>
      <c r="Q16" s="36">
        <v>4.0000000000000001E-3</v>
      </c>
      <c r="R16" s="36">
        <v>0.97</v>
      </c>
      <c r="S16" s="36">
        <v>0.02</v>
      </c>
      <c r="T16" s="36">
        <v>0.01</v>
      </c>
      <c r="U16" s="2">
        <v>15</v>
      </c>
      <c r="V16" s="2">
        <v>8</v>
      </c>
      <c r="W16" s="2">
        <v>6</v>
      </c>
      <c r="X16" s="2">
        <v>2</v>
      </c>
      <c r="Y16" s="76">
        <v>39390</v>
      </c>
      <c r="Z16" s="76">
        <v>31390</v>
      </c>
      <c r="AA16" s="76">
        <v>8000</v>
      </c>
      <c r="AB16" s="2">
        <v>6</v>
      </c>
      <c r="AC16" s="2">
        <v>3</v>
      </c>
      <c r="AD16" s="2">
        <v>14</v>
      </c>
      <c r="AE16" s="3">
        <v>39353</v>
      </c>
      <c r="AF16" s="3">
        <v>6559</v>
      </c>
      <c r="AG16" s="36">
        <v>1</v>
      </c>
      <c r="AH16" s="36">
        <v>0</v>
      </c>
      <c r="AI16" s="36">
        <v>0</v>
      </c>
      <c r="AL16" s="83">
        <f t="shared" si="0"/>
        <v>1</v>
      </c>
      <c r="AM16" s="83">
        <f t="shared" si="1"/>
        <v>1</v>
      </c>
      <c r="AN16" s="83">
        <f t="shared" si="2"/>
        <v>1</v>
      </c>
    </row>
    <row r="17" spans="1:40" x14ac:dyDescent="0.45">
      <c r="A17" s="60">
        <v>44136</v>
      </c>
      <c r="B17" s="1" t="s">
        <v>24</v>
      </c>
      <c r="C17" s="1" t="s">
        <v>25</v>
      </c>
      <c r="D17" s="2">
        <v>2134</v>
      </c>
      <c r="E17" s="2">
        <v>1820</v>
      </c>
      <c r="F17" s="2">
        <v>314</v>
      </c>
      <c r="G17" s="76">
        <v>13272832.890000001</v>
      </c>
      <c r="H17" s="76">
        <v>11030134.720000001</v>
      </c>
      <c r="I17" s="76">
        <v>2242698.17</v>
      </c>
      <c r="J17" s="2">
        <v>1969</v>
      </c>
      <c r="K17" s="2">
        <v>144</v>
      </c>
      <c r="L17" s="2">
        <v>21</v>
      </c>
      <c r="M17" s="3">
        <v>12324421</v>
      </c>
      <c r="N17" s="3">
        <v>6259</v>
      </c>
      <c r="O17" s="36">
        <v>0.9</v>
      </c>
      <c r="P17" s="36">
        <v>3.7999999999999999E-2</v>
      </c>
      <c r="Q17" s="36">
        <v>6.2E-2</v>
      </c>
      <c r="R17" s="36">
        <v>0.92300000000000004</v>
      </c>
      <c r="S17" s="36">
        <v>6.7000000000000004E-2</v>
      </c>
      <c r="T17" s="36">
        <v>0.01</v>
      </c>
      <c r="U17" s="2">
        <v>27</v>
      </c>
      <c r="V17" s="2">
        <v>15</v>
      </c>
      <c r="W17" s="2">
        <v>15</v>
      </c>
      <c r="X17" s="2">
        <v>0</v>
      </c>
      <c r="Y17" s="76">
        <v>112012</v>
      </c>
      <c r="Z17" s="76">
        <v>112012</v>
      </c>
      <c r="AA17" s="76">
        <v>0</v>
      </c>
      <c r="AB17" s="2">
        <v>17</v>
      </c>
      <c r="AC17" s="2">
        <v>4</v>
      </c>
      <c r="AD17" s="2">
        <v>21</v>
      </c>
      <c r="AE17" s="3">
        <v>129483</v>
      </c>
      <c r="AF17" s="3">
        <v>7617</v>
      </c>
      <c r="AG17" s="36">
        <v>0.76500000000000001</v>
      </c>
      <c r="AH17" s="36">
        <v>5.8999999999999997E-2</v>
      </c>
      <c r="AI17" s="36">
        <v>0.17599999999999999</v>
      </c>
      <c r="AL17" s="83">
        <f t="shared" si="0"/>
        <v>1</v>
      </c>
      <c r="AM17" s="83">
        <f t="shared" si="1"/>
        <v>1</v>
      </c>
      <c r="AN17" s="83">
        <f t="shared" si="2"/>
        <v>1</v>
      </c>
    </row>
    <row r="18" spans="1:40" x14ac:dyDescent="0.45">
      <c r="A18" s="60">
        <v>44136</v>
      </c>
      <c r="B18" s="1" t="s">
        <v>26</v>
      </c>
      <c r="C18" s="1" t="s">
        <v>27</v>
      </c>
      <c r="D18" s="2">
        <v>9914</v>
      </c>
      <c r="E18" s="2">
        <v>7069</v>
      </c>
      <c r="F18" s="2">
        <v>2845</v>
      </c>
      <c r="G18" s="76">
        <v>77247114</v>
      </c>
      <c r="H18" s="76">
        <v>52935775</v>
      </c>
      <c r="I18" s="76">
        <v>24311339</v>
      </c>
      <c r="J18" s="2">
        <v>9652</v>
      </c>
      <c r="K18" s="2">
        <v>204</v>
      </c>
      <c r="L18" s="2">
        <v>58</v>
      </c>
      <c r="M18" s="3">
        <v>75060077</v>
      </c>
      <c r="N18" s="3">
        <v>7777</v>
      </c>
      <c r="O18" s="36">
        <v>0.89900000000000002</v>
      </c>
      <c r="P18" s="36">
        <v>5.0999999999999997E-2</v>
      </c>
      <c r="Q18" s="36">
        <v>0.05</v>
      </c>
      <c r="R18" s="36">
        <v>0.97399999999999998</v>
      </c>
      <c r="S18" s="36">
        <v>0.02</v>
      </c>
      <c r="T18" s="36">
        <v>6.0000000000000001E-3</v>
      </c>
      <c r="U18" s="2">
        <v>53</v>
      </c>
      <c r="V18" s="2">
        <v>73</v>
      </c>
      <c r="W18" s="2">
        <v>58</v>
      </c>
      <c r="X18" s="2">
        <v>15</v>
      </c>
      <c r="Y18" s="76">
        <v>515461</v>
      </c>
      <c r="Z18" s="76">
        <v>405959</v>
      </c>
      <c r="AA18" s="76">
        <v>109502</v>
      </c>
      <c r="AB18" s="2">
        <v>68</v>
      </c>
      <c r="AC18" s="2">
        <v>0</v>
      </c>
      <c r="AD18" s="2">
        <v>58</v>
      </c>
      <c r="AE18" s="3">
        <v>476364</v>
      </c>
      <c r="AF18" s="3">
        <v>7005</v>
      </c>
      <c r="AG18" s="36">
        <v>0.91200000000000003</v>
      </c>
      <c r="AH18" s="36">
        <v>5.8999999999999997E-2</v>
      </c>
      <c r="AI18" s="36">
        <v>2.9000000000000001E-2</v>
      </c>
      <c r="AL18" s="83">
        <f t="shared" si="0"/>
        <v>1</v>
      </c>
      <c r="AM18" s="83">
        <f t="shared" si="1"/>
        <v>1</v>
      </c>
      <c r="AN18" s="83">
        <f t="shared" si="2"/>
        <v>1</v>
      </c>
    </row>
    <row r="19" spans="1:40" x14ac:dyDescent="0.45">
      <c r="A19" s="60">
        <v>44136</v>
      </c>
      <c r="B19" s="1" t="s">
        <v>28</v>
      </c>
      <c r="C19" s="1" t="s">
        <v>29</v>
      </c>
      <c r="D19" s="2">
        <v>31348</v>
      </c>
      <c r="E19" s="2">
        <v>22224</v>
      </c>
      <c r="F19" s="2">
        <v>9124</v>
      </c>
      <c r="G19" s="76">
        <v>233075659</v>
      </c>
      <c r="H19" s="76">
        <v>160654104</v>
      </c>
      <c r="I19" s="76">
        <v>72421555</v>
      </c>
      <c r="J19" s="2">
        <v>30570</v>
      </c>
      <c r="K19" s="2">
        <v>725</v>
      </c>
      <c r="L19" s="2">
        <v>53</v>
      </c>
      <c r="M19" s="3">
        <v>227405286</v>
      </c>
      <c r="N19" s="3">
        <v>7439</v>
      </c>
      <c r="O19" s="36">
        <v>0.98599999999999999</v>
      </c>
      <c r="P19" s="36">
        <v>8.0000000000000002E-3</v>
      </c>
      <c r="Q19" s="36">
        <v>5.0000000000000001E-3</v>
      </c>
      <c r="R19" s="36">
        <v>0.97499999999999998</v>
      </c>
      <c r="S19" s="36">
        <v>2.3E-2</v>
      </c>
      <c r="T19" s="36">
        <v>2E-3</v>
      </c>
      <c r="U19" s="2">
        <v>59</v>
      </c>
      <c r="V19" s="2">
        <v>116</v>
      </c>
      <c r="W19" s="2">
        <v>65</v>
      </c>
      <c r="X19" s="2">
        <v>51</v>
      </c>
      <c r="Y19" s="76">
        <v>798423</v>
      </c>
      <c r="Z19" s="76">
        <v>464483</v>
      </c>
      <c r="AA19" s="76">
        <v>333940</v>
      </c>
      <c r="AB19" s="2">
        <v>120</v>
      </c>
      <c r="AC19" s="2">
        <v>2</v>
      </c>
      <c r="AD19" s="2">
        <v>53</v>
      </c>
      <c r="AE19" s="3">
        <v>874522</v>
      </c>
      <c r="AF19" s="3">
        <v>7288</v>
      </c>
      <c r="AG19" s="36">
        <v>0.98299999999999998</v>
      </c>
      <c r="AH19" s="36">
        <v>8.0000000000000002E-3</v>
      </c>
      <c r="AI19" s="36">
        <v>8.0000000000000002E-3</v>
      </c>
      <c r="AL19" s="83">
        <f t="shared" si="0"/>
        <v>1</v>
      </c>
      <c r="AM19" s="83">
        <f t="shared" si="1"/>
        <v>0.999</v>
      </c>
      <c r="AN19" s="83">
        <f t="shared" si="2"/>
        <v>0.999</v>
      </c>
    </row>
    <row r="20" spans="1:40" x14ac:dyDescent="0.45">
      <c r="A20" s="60">
        <v>44136</v>
      </c>
      <c r="B20" s="1" t="s">
        <v>30</v>
      </c>
      <c r="C20" s="1" t="s">
        <v>31</v>
      </c>
      <c r="D20" s="2">
        <v>628308</v>
      </c>
      <c r="E20" s="2">
        <v>446944</v>
      </c>
      <c r="F20" s="2">
        <v>181364</v>
      </c>
      <c r="G20" s="76">
        <v>4820731339</v>
      </c>
      <c r="H20" s="76">
        <v>3317509567</v>
      </c>
      <c r="I20" s="76">
        <v>1503221772</v>
      </c>
      <c r="J20" s="2">
        <v>616879</v>
      </c>
      <c r="K20" s="2">
        <v>8983</v>
      </c>
      <c r="L20" s="2">
        <v>2446</v>
      </c>
      <c r="M20" s="3">
        <v>4723939848</v>
      </c>
      <c r="N20" s="3">
        <v>7658</v>
      </c>
      <c r="O20" s="36">
        <v>0.97399999999999998</v>
      </c>
      <c r="P20" s="36">
        <v>1.2999999999999999E-2</v>
      </c>
      <c r="Q20" s="36">
        <v>1.2999999999999999E-2</v>
      </c>
      <c r="R20" s="36">
        <v>0.98199999999999998</v>
      </c>
      <c r="S20" s="36">
        <v>1.4E-2</v>
      </c>
      <c r="T20" s="36">
        <v>4.0000000000000001E-3</v>
      </c>
      <c r="U20" s="2">
        <v>2519</v>
      </c>
      <c r="V20" s="2">
        <v>3114</v>
      </c>
      <c r="W20" s="2">
        <v>2030</v>
      </c>
      <c r="X20" s="2">
        <v>1084</v>
      </c>
      <c r="Y20" s="76">
        <v>21773624</v>
      </c>
      <c r="Z20" s="76">
        <v>14727830</v>
      </c>
      <c r="AA20" s="76">
        <v>7045794</v>
      </c>
      <c r="AB20" s="2">
        <v>3127</v>
      </c>
      <c r="AC20" s="2">
        <v>60</v>
      </c>
      <c r="AD20" s="2">
        <v>2446</v>
      </c>
      <c r="AE20" s="3">
        <v>21843743</v>
      </c>
      <c r="AF20" s="3">
        <v>6986</v>
      </c>
      <c r="AG20" s="36">
        <v>0.97899999999999998</v>
      </c>
      <c r="AH20" s="36">
        <v>5.0000000000000001E-3</v>
      </c>
      <c r="AI20" s="36">
        <v>1.6E-2</v>
      </c>
      <c r="AL20" s="83">
        <f t="shared" si="0"/>
        <v>1</v>
      </c>
      <c r="AM20" s="83">
        <f t="shared" si="1"/>
        <v>1</v>
      </c>
      <c r="AN20" s="83">
        <f t="shared" si="2"/>
        <v>1</v>
      </c>
    </row>
    <row r="21" spans="1:40" x14ac:dyDescent="0.45">
      <c r="A21" s="60">
        <v>44136</v>
      </c>
      <c r="B21" s="1" t="s">
        <v>32</v>
      </c>
      <c r="C21" s="1" t="s">
        <v>33</v>
      </c>
      <c r="D21" s="2">
        <v>63032</v>
      </c>
      <c r="E21" s="2">
        <v>56751</v>
      </c>
      <c r="F21" s="2">
        <v>6281</v>
      </c>
      <c r="G21" s="76">
        <v>147988075</v>
      </c>
      <c r="H21" s="76">
        <v>137893728</v>
      </c>
      <c r="I21" s="76">
        <v>10094347</v>
      </c>
      <c r="J21" s="2">
        <v>60916</v>
      </c>
      <c r="K21" s="2">
        <v>1754</v>
      </c>
      <c r="L21" s="2">
        <v>362</v>
      </c>
      <c r="M21" s="3">
        <v>130905604</v>
      </c>
      <c r="N21" s="3">
        <v>2149</v>
      </c>
      <c r="O21" s="36">
        <v>0.97899999999999998</v>
      </c>
      <c r="P21" s="36">
        <v>1.2E-2</v>
      </c>
      <c r="Q21" s="36">
        <v>8.9999999999999993E-3</v>
      </c>
      <c r="R21" s="36">
        <v>0.96699999999999997</v>
      </c>
      <c r="S21" s="36">
        <v>2.8000000000000001E-2</v>
      </c>
      <c r="T21" s="36">
        <v>6.0000000000000001E-3</v>
      </c>
      <c r="U21" s="2">
        <v>396</v>
      </c>
      <c r="V21" s="2">
        <v>349</v>
      </c>
      <c r="W21" s="2">
        <v>290</v>
      </c>
      <c r="X21" s="2">
        <v>59</v>
      </c>
      <c r="Y21" s="76">
        <v>816544</v>
      </c>
      <c r="Z21" s="76">
        <v>725189</v>
      </c>
      <c r="AA21" s="76">
        <v>91355</v>
      </c>
      <c r="AB21" s="2">
        <v>376</v>
      </c>
      <c r="AC21" s="2">
        <v>7</v>
      </c>
      <c r="AD21" s="2">
        <v>362</v>
      </c>
      <c r="AE21" s="3">
        <v>773514</v>
      </c>
      <c r="AF21" s="3">
        <v>2057</v>
      </c>
      <c r="AG21" s="36">
        <v>0.98899999999999999</v>
      </c>
      <c r="AH21" s="36">
        <v>3.0000000000000001E-3</v>
      </c>
      <c r="AI21" s="36">
        <v>8.0000000000000002E-3</v>
      </c>
      <c r="AL21" s="83">
        <f t="shared" si="0"/>
        <v>1.0009999999999999</v>
      </c>
      <c r="AM21" s="83">
        <f t="shared" si="1"/>
        <v>1</v>
      </c>
      <c r="AN21" s="83">
        <f t="shared" si="2"/>
        <v>1</v>
      </c>
    </row>
    <row r="22" spans="1:40" x14ac:dyDescent="0.45">
      <c r="A22" s="60">
        <v>44136</v>
      </c>
      <c r="B22" s="1" t="s">
        <v>375</v>
      </c>
      <c r="C22" s="1" t="s">
        <v>376</v>
      </c>
      <c r="D22" s="2">
        <v>86181</v>
      </c>
      <c r="E22" s="2">
        <v>55679</v>
      </c>
      <c r="F22" s="2">
        <v>30502</v>
      </c>
      <c r="G22" s="76">
        <v>748237517.90999985</v>
      </c>
      <c r="H22" s="76">
        <v>473753718.66999984</v>
      </c>
      <c r="I22" s="76">
        <v>274483799.24000001</v>
      </c>
      <c r="J22" s="2">
        <v>82540</v>
      </c>
      <c r="K22" s="2">
        <v>1097</v>
      </c>
      <c r="L22" s="2">
        <v>2541</v>
      </c>
      <c r="M22" s="3">
        <v>714392863</v>
      </c>
      <c r="N22" s="3">
        <v>8655</v>
      </c>
      <c r="O22" s="36">
        <v>0.97699999999999998</v>
      </c>
      <c r="P22" s="36">
        <v>0.01</v>
      </c>
      <c r="Q22" s="36">
        <v>1.4E-2</v>
      </c>
      <c r="R22" s="36">
        <v>0.95799999999999996</v>
      </c>
      <c r="S22" s="36">
        <v>1.2E-2</v>
      </c>
      <c r="T22" s="36">
        <v>2.9000000000000001E-2</v>
      </c>
      <c r="U22" s="2">
        <v>2525</v>
      </c>
      <c r="V22" s="2">
        <v>587</v>
      </c>
      <c r="W22" s="2">
        <v>424</v>
      </c>
      <c r="X22" s="2">
        <v>163</v>
      </c>
      <c r="Y22" s="76">
        <v>4789899</v>
      </c>
      <c r="Z22" s="76">
        <v>3483797</v>
      </c>
      <c r="AA22" s="76">
        <v>1306102</v>
      </c>
      <c r="AB22" s="2">
        <v>567</v>
      </c>
      <c r="AC22" s="2">
        <v>4</v>
      </c>
      <c r="AD22" s="2">
        <v>2541</v>
      </c>
      <c r="AE22" s="3">
        <v>4758034</v>
      </c>
      <c r="AF22" s="3">
        <v>8392</v>
      </c>
      <c r="AG22" s="36">
        <v>0.95199999999999996</v>
      </c>
      <c r="AH22" s="36">
        <v>2.1000000000000001E-2</v>
      </c>
      <c r="AI22" s="36">
        <v>2.5999999999999999E-2</v>
      </c>
      <c r="AL22" s="83">
        <f t="shared" si="0"/>
        <v>0.999</v>
      </c>
      <c r="AM22" s="83">
        <f t="shared" si="1"/>
        <v>1.0009999999999999</v>
      </c>
      <c r="AN22" s="83">
        <f t="shared" si="2"/>
        <v>0.999</v>
      </c>
    </row>
    <row r="23" spans="1:40" x14ac:dyDescent="0.45">
      <c r="A23" s="60">
        <v>44136</v>
      </c>
      <c r="B23" s="1" t="s">
        <v>34</v>
      </c>
      <c r="C23" s="1" t="s">
        <v>35</v>
      </c>
      <c r="D23" s="2">
        <v>1280</v>
      </c>
      <c r="E23" s="2">
        <v>849</v>
      </c>
      <c r="F23" s="2">
        <v>431</v>
      </c>
      <c r="G23" s="76">
        <v>12140518.83</v>
      </c>
      <c r="H23" s="76">
        <v>8035123.6500000004</v>
      </c>
      <c r="I23" s="76">
        <v>4105395.18</v>
      </c>
      <c r="J23" s="2">
        <v>1251</v>
      </c>
      <c r="K23" s="2">
        <v>18</v>
      </c>
      <c r="L23" s="2">
        <v>11</v>
      </c>
      <c r="M23" s="3">
        <v>11856054</v>
      </c>
      <c r="N23" s="3">
        <v>9477</v>
      </c>
      <c r="O23" s="36">
        <v>0.58399999999999996</v>
      </c>
      <c r="P23" s="36">
        <v>0.25700000000000001</v>
      </c>
      <c r="Q23" s="36">
        <v>0.16</v>
      </c>
      <c r="R23" s="36">
        <v>0.97899999999999998</v>
      </c>
      <c r="S23" s="36">
        <v>1.2999999999999999E-2</v>
      </c>
      <c r="T23" s="36">
        <v>8.9999999999999993E-3</v>
      </c>
      <c r="U23" s="2">
        <v>7</v>
      </c>
      <c r="V23" s="2">
        <v>9</v>
      </c>
      <c r="W23" s="2">
        <v>6</v>
      </c>
      <c r="X23" s="2">
        <v>3</v>
      </c>
      <c r="Y23" s="76">
        <v>85000</v>
      </c>
      <c r="Z23" s="76">
        <v>55000</v>
      </c>
      <c r="AA23" s="76">
        <v>30000</v>
      </c>
      <c r="AB23" s="2">
        <v>4</v>
      </c>
      <c r="AC23" s="2">
        <v>1</v>
      </c>
      <c r="AD23" s="2">
        <v>11</v>
      </c>
      <c r="AE23" s="3">
        <v>40000</v>
      </c>
      <c r="AF23" s="3">
        <v>10000</v>
      </c>
      <c r="AG23" s="36">
        <v>0.75</v>
      </c>
      <c r="AH23" s="36">
        <v>0.25</v>
      </c>
      <c r="AI23" s="36">
        <v>0</v>
      </c>
      <c r="AL23" s="83">
        <f t="shared" si="0"/>
        <v>1.0009999999999999</v>
      </c>
      <c r="AM23" s="83">
        <f t="shared" si="1"/>
        <v>1.0009999999999999</v>
      </c>
      <c r="AN23" s="83">
        <f t="shared" si="2"/>
        <v>1</v>
      </c>
    </row>
    <row r="24" spans="1:40" x14ac:dyDescent="0.45">
      <c r="A24" s="60">
        <v>44136</v>
      </c>
      <c r="B24" s="1" t="s">
        <v>36</v>
      </c>
      <c r="C24" s="1" t="s">
        <v>37</v>
      </c>
      <c r="D24" s="2">
        <v>565</v>
      </c>
      <c r="E24" s="2">
        <v>362</v>
      </c>
      <c r="F24" s="2">
        <v>203</v>
      </c>
      <c r="G24" s="76">
        <v>5356102</v>
      </c>
      <c r="H24" s="76">
        <v>3386280</v>
      </c>
      <c r="I24" s="76">
        <v>1969822</v>
      </c>
      <c r="J24" s="2">
        <v>556</v>
      </c>
      <c r="K24" s="2">
        <v>6</v>
      </c>
      <c r="L24" s="2">
        <v>3</v>
      </c>
      <c r="M24" s="3">
        <v>5274494</v>
      </c>
      <c r="N24" s="3">
        <v>9487</v>
      </c>
      <c r="O24" s="36">
        <v>0.98599999999999999</v>
      </c>
      <c r="P24" s="36">
        <v>1.2999999999999999E-2</v>
      </c>
      <c r="Q24" s="36">
        <v>2E-3</v>
      </c>
      <c r="R24" s="36">
        <v>0.98399999999999999</v>
      </c>
      <c r="S24" s="36">
        <v>1.0999999999999999E-2</v>
      </c>
      <c r="T24" s="36">
        <v>5.0000000000000001E-3</v>
      </c>
      <c r="U24" s="2">
        <v>1</v>
      </c>
      <c r="V24" s="2">
        <v>4</v>
      </c>
      <c r="W24" s="2">
        <v>2</v>
      </c>
      <c r="X24" s="2">
        <v>2</v>
      </c>
      <c r="Y24" s="76">
        <v>40000</v>
      </c>
      <c r="Z24" s="76">
        <v>20000</v>
      </c>
      <c r="AA24" s="76">
        <v>20000</v>
      </c>
      <c r="AB24" s="2">
        <v>2</v>
      </c>
      <c r="AC24" s="2">
        <v>0</v>
      </c>
      <c r="AD24" s="2">
        <v>3</v>
      </c>
      <c r="AE24" s="3">
        <v>20000</v>
      </c>
      <c r="AF24" s="3">
        <v>10000</v>
      </c>
      <c r="AG24" s="36">
        <v>1</v>
      </c>
      <c r="AH24" s="36">
        <v>0</v>
      </c>
      <c r="AI24" s="36">
        <v>0</v>
      </c>
      <c r="AL24" s="83">
        <f t="shared" si="0"/>
        <v>1</v>
      </c>
      <c r="AM24" s="83">
        <f t="shared" si="1"/>
        <v>1.0009999999999999</v>
      </c>
      <c r="AN24" s="83">
        <f t="shared" si="2"/>
        <v>1</v>
      </c>
    </row>
    <row r="25" spans="1:40" x14ac:dyDescent="0.45">
      <c r="A25" s="60">
        <v>44136</v>
      </c>
      <c r="B25" s="1" t="s">
        <v>38</v>
      </c>
      <c r="C25" s="1" t="s">
        <v>39</v>
      </c>
      <c r="D25" s="2">
        <v>19</v>
      </c>
      <c r="E25" s="2">
        <v>11</v>
      </c>
      <c r="F25" s="2">
        <v>8</v>
      </c>
      <c r="G25" s="76">
        <v>190000</v>
      </c>
      <c r="H25" s="76">
        <v>110000</v>
      </c>
      <c r="I25" s="76">
        <v>80000</v>
      </c>
      <c r="J25" s="2">
        <v>19</v>
      </c>
      <c r="K25" s="2">
        <v>0</v>
      </c>
      <c r="L25" s="2">
        <v>0</v>
      </c>
      <c r="M25" s="3">
        <v>190000</v>
      </c>
      <c r="N25" s="3">
        <v>10000</v>
      </c>
      <c r="O25" s="36">
        <v>0.73699999999999999</v>
      </c>
      <c r="P25" s="36">
        <v>0.21099999999999999</v>
      </c>
      <c r="Q25" s="36">
        <v>5.2999999999999999E-2</v>
      </c>
      <c r="R25" s="36">
        <v>1</v>
      </c>
      <c r="S25" s="36">
        <v>0</v>
      </c>
      <c r="T25" s="36">
        <v>0</v>
      </c>
      <c r="U25" s="2">
        <v>0</v>
      </c>
      <c r="V25" s="2">
        <v>0</v>
      </c>
      <c r="W25" s="2">
        <v>0</v>
      </c>
      <c r="X25" s="2">
        <v>0</v>
      </c>
      <c r="Y25" s="76">
        <v>0</v>
      </c>
      <c r="Z25" s="76">
        <v>0</v>
      </c>
      <c r="AA25" s="76">
        <v>0</v>
      </c>
      <c r="AB25" s="2">
        <v>0</v>
      </c>
      <c r="AC25" s="2">
        <v>0</v>
      </c>
      <c r="AD25" s="2">
        <v>0</v>
      </c>
      <c r="AE25" s="3">
        <v>0</v>
      </c>
      <c r="AF25" s="3">
        <v>0</v>
      </c>
      <c r="AG25" s="36">
        <v>0</v>
      </c>
      <c r="AH25" s="36">
        <v>0</v>
      </c>
      <c r="AI25" s="36">
        <v>0</v>
      </c>
      <c r="AL25" s="83">
        <f t="shared" si="0"/>
        <v>1</v>
      </c>
      <c r="AM25" s="83">
        <f t="shared" si="1"/>
        <v>1.0009999999999999</v>
      </c>
      <c r="AN25" s="83">
        <f t="shared" si="2"/>
        <v>0</v>
      </c>
    </row>
    <row r="26" spans="1:40" x14ac:dyDescent="0.45">
      <c r="A26" s="60">
        <v>44136</v>
      </c>
      <c r="B26" s="1" t="s">
        <v>40</v>
      </c>
      <c r="C26" s="1" t="s">
        <v>41</v>
      </c>
      <c r="D26" s="2">
        <v>480</v>
      </c>
      <c r="E26" s="2">
        <v>305</v>
      </c>
      <c r="F26" s="2">
        <v>175</v>
      </c>
      <c r="G26" s="76">
        <v>4552122.1000000006</v>
      </c>
      <c r="H26" s="76">
        <v>2879096.9100000006</v>
      </c>
      <c r="I26" s="76">
        <v>1673025.19</v>
      </c>
      <c r="J26" s="2">
        <v>473</v>
      </c>
      <c r="K26" s="2">
        <v>7</v>
      </c>
      <c r="L26" s="2">
        <v>0</v>
      </c>
      <c r="M26" s="3">
        <v>4460554</v>
      </c>
      <c r="N26" s="3">
        <v>9430</v>
      </c>
      <c r="O26" s="36">
        <v>0.90300000000000002</v>
      </c>
      <c r="P26" s="36">
        <v>4.2000000000000003E-2</v>
      </c>
      <c r="Q26" s="36">
        <v>5.5E-2</v>
      </c>
      <c r="R26" s="36">
        <v>0.98699999999999999</v>
      </c>
      <c r="S26" s="36">
        <v>1.2999999999999999E-2</v>
      </c>
      <c r="T26" s="36">
        <v>0</v>
      </c>
      <c r="U26" s="2">
        <v>0</v>
      </c>
      <c r="V26" s="2">
        <v>1</v>
      </c>
      <c r="W26" s="2">
        <v>1</v>
      </c>
      <c r="X26" s="2">
        <v>0</v>
      </c>
      <c r="Y26" s="76">
        <v>10000</v>
      </c>
      <c r="Z26" s="76">
        <v>10000</v>
      </c>
      <c r="AA26" s="76">
        <v>0</v>
      </c>
      <c r="AB26" s="2">
        <v>1</v>
      </c>
      <c r="AC26" s="2">
        <v>0</v>
      </c>
      <c r="AD26" s="2">
        <v>0</v>
      </c>
      <c r="AE26" s="3">
        <v>10000</v>
      </c>
      <c r="AF26" s="3">
        <v>10000</v>
      </c>
      <c r="AG26" s="36">
        <v>1</v>
      </c>
      <c r="AH26" s="36">
        <v>0</v>
      </c>
      <c r="AI26" s="36">
        <v>0</v>
      </c>
      <c r="AL26" s="83">
        <f t="shared" si="0"/>
        <v>1</v>
      </c>
      <c r="AM26" s="83">
        <f t="shared" si="1"/>
        <v>1</v>
      </c>
      <c r="AN26" s="83">
        <f t="shared" si="2"/>
        <v>1</v>
      </c>
    </row>
    <row r="27" spans="1:40" x14ac:dyDescent="0.45">
      <c r="A27" s="60">
        <v>44136</v>
      </c>
      <c r="B27" s="1" t="s">
        <v>42</v>
      </c>
      <c r="C27" s="1" t="s">
        <v>43</v>
      </c>
      <c r="D27" s="2">
        <v>32702</v>
      </c>
      <c r="E27" s="2">
        <v>21309</v>
      </c>
      <c r="F27" s="2">
        <v>11393</v>
      </c>
      <c r="G27" s="76">
        <v>285119143.67000002</v>
      </c>
      <c r="H27" s="76">
        <v>183369549.86000001</v>
      </c>
      <c r="I27" s="76">
        <v>101749593.81</v>
      </c>
      <c r="J27" s="2">
        <v>32296</v>
      </c>
      <c r="K27" s="2">
        <v>276</v>
      </c>
      <c r="L27" s="2">
        <v>130</v>
      </c>
      <c r="M27" s="3">
        <v>281723925</v>
      </c>
      <c r="N27" s="3">
        <v>8723</v>
      </c>
      <c r="O27" s="36">
        <v>0.98</v>
      </c>
      <c r="P27" s="36">
        <v>1.4E-2</v>
      </c>
      <c r="Q27" s="36">
        <v>6.0000000000000001E-3</v>
      </c>
      <c r="R27" s="36">
        <v>0.98799999999999999</v>
      </c>
      <c r="S27" s="36">
        <v>8.0000000000000002E-3</v>
      </c>
      <c r="T27" s="36">
        <v>4.0000000000000001E-3</v>
      </c>
      <c r="U27" s="2">
        <v>131</v>
      </c>
      <c r="V27" s="2">
        <v>150</v>
      </c>
      <c r="W27" s="2">
        <v>83</v>
      </c>
      <c r="X27" s="2">
        <v>67</v>
      </c>
      <c r="Y27" s="76">
        <v>1172273</v>
      </c>
      <c r="Z27" s="76">
        <v>640167</v>
      </c>
      <c r="AA27" s="76">
        <v>532106</v>
      </c>
      <c r="AB27" s="2">
        <v>150</v>
      </c>
      <c r="AC27" s="2">
        <v>1</v>
      </c>
      <c r="AD27" s="2">
        <v>130</v>
      </c>
      <c r="AE27" s="3">
        <v>1264557</v>
      </c>
      <c r="AF27" s="3">
        <v>8430</v>
      </c>
      <c r="AG27" s="36">
        <v>0.99299999999999999</v>
      </c>
      <c r="AH27" s="36">
        <v>0</v>
      </c>
      <c r="AI27" s="36">
        <v>7.0000000000000001E-3</v>
      </c>
      <c r="AL27" s="83">
        <f t="shared" si="0"/>
        <v>1</v>
      </c>
      <c r="AM27" s="83">
        <f t="shared" si="1"/>
        <v>1</v>
      </c>
      <c r="AN27" s="83">
        <f t="shared" si="2"/>
        <v>1</v>
      </c>
    </row>
    <row r="28" spans="1:40" x14ac:dyDescent="0.45">
      <c r="A28" s="60">
        <v>44136</v>
      </c>
      <c r="B28" s="1" t="s">
        <v>44</v>
      </c>
      <c r="C28" s="1" t="s">
        <v>45</v>
      </c>
      <c r="D28" s="2">
        <v>48422</v>
      </c>
      <c r="E28" s="2">
        <v>34318</v>
      </c>
      <c r="F28" s="2">
        <v>14104</v>
      </c>
      <c r="G28" s="76">
        <v>379593980.92999995</v>
      </c>
      <c r="H28" s="76">
        <v>256809898.60999995</v>
      </c>
      <c r="I28" s="76">
        <v>122784082.31999999</v>
      </c>
      <c r="J28" s="2">
        <v>46557</v>
      </c>
      <c r="K28" s="2">
        <v>1527</v>
      </c>
      <c r="L28" s="2">
        <v>304</v>
      </c>
      <c r="M28" s="3">
        <v>365769745</v>
      </c>
      <c r="N28" s="3">
        <v>7856</v>
      </c>
      <c r="O28" s="36">
        <v>0.90400000000000003</v>
      </c>
      <c r="P28" s="36">
        <v>3.7999999999999999E-2</v>
      </c>
      <c r="Q28" s="36">
        <v>5.8000000000000003E-2</v>
      </c>
      <c r="R28" s="36">
        <v>0.96199999999999997</v>
      </c>
      <c r="S28" s="36">
        <v>3.1E-2</v>
      </c>
      <c r="T28" s="36">
        <v>6.0000000000000001E-3</v>
      </c>
      <c r="U28" s="2">
        <v>316</v>
      </c>
      <c r="V28" s="2">
        <v>217</v>
      </c>
      <c r="W28" s="2">
        <v>142</v>
      </c>
      <c r="X28" s="2">
        <v>75</v>
      </c>
      <c r="Y28" s="76">
        <v>1583558.44</v>
      </c>
      <c r="Z28" s="76">
        <v>1073616.0499999998</v>
      </c>
      <c r="AA28" s="76">
        <v>509942.39</v>
      </c>
      <c r="AB28" s="2">
        <v>210</v>
      </c>
      <c r="AC28" s="2">
        <v>19</v>
      </c>
      <c r="AD28" s="2">
        <v>304</v>
      </c>
      <c r="AE28" s="3">
        <v>1561076</v>
      </c>
      <c r="AF28" s="3">
        <v>7434</v>
      </c>
      <c r="AG28" s="36">
        <v>0.83799999999999997</v>
      </c>
      <c r="AH28" s="36">
        <v>6.2E-2</v>
      </c>
      <c r="AI28" s="36">
        <v>0.1</v>
      </c>
      <c r="AL28" s="83">
        <f t="shared" si="0"/>
        <v>0.999</v>
      </c>
      <c r="AM28" s="83">
        <f t="shared" si="1"/>
        <v>1</v>
      </c>
      <c r="AN28" s="83">
        <f t="shared" si="2"/>
        <v>0.99999999999999989</v>
      </c>
    </row>
    <row r="29" spans="1:40" x14ac:dyDescent="0.45">
      <c r="A29" s="60">
        <v>44136</v>
      </c>
      <c r="B29" s="1" t="s">
        <v>48</v>
      </c>
      <c r="C29" s="1" t="s">
        <v>49</v>
      </c>
      <c r="D29" s="2">
        <v>2711</v>
      </c>
      <c r="E29" s="2">
        <v>1919</v>
      </c>
      <c r="F29" s="2">
        <v>792</v>
      </c>
      <c r="G29" s="76">
        <v>21421176</v>
      </c>
      <c r="H29" s="76">
        <v>14789006</v>
      </c>
      <c r="I29" s="76">
        <v>6632170</v>
      </c>
      <c r="J29" s="2">
        <v>2662</v>
      </c>
      <c r="K29" s="2">
        <v>35</v>
      </c>
      <c r="L29" s="2">
        <v>14</v>
      </c>
      <c r="M29" s="3">
        <v>21032966</v>
      </c>
      <c r="N29" s="3">
        <v>7901</v>
      </c>
      <c r="O29" s="36">
        <v>0.98299999999999998</v>
      </c>
      <c r="P29" s="36">
        <v>0.01</v>
      </c>
      <c r="Q29" s="36">
        <v>7.0000000000000001E-3</v>
      </c>
      <c r="R29" s="36">
        <v>0.98199999999999998</v>
      </c>
      <c r="S29" s="36">
        <v>1.2999999999999999E-2</v>
      </c>
      <c r="T29" s="36">
        <v>5.0000000000000001E-3</v>
      </c>
      <c r="U29" s="2">
        <v>13</v>
      </c>
      <c r="V29" s="2">
        <v>18</v>
      </c>
      <c r="W29" s="2">
        <v>8</v>
      </c>
      <c r="X29" s="2">
        <v>10</v>
      </c>
      <c r="Y29" s="76">
        <v>101956</v>
      </c>
      <c r="Z29" s="76">
        <v>45829</v>
      </c>
      <c r="AA29" s="76">
        <v>56127</v>
      </c>
      <c r="AB29" s="2">
        <v>17</v>
      </c>
      <c r="AC29" s="2">
        <v>0</v>
      </c>
      <c r="AD29" s="2">
        <v>14</v>
      </c>
      <c r="AE29" s="3">
        <v>110472</v>
      </c>
      <c r="AF29" s="3">
        <v>6498</v>
      </c>
      <c r="AG29" s="36">
        <v>1</v>
      </c>
      <c r="AH29" s="36">
        <v>0</v>
      </c>
      <c r="AI29" s="36">
        <v>0</v>
      </c>
      <c r="AL29" s="83">
        <f t="shared" si="0"/>
        <v>1</v>
      </c>
      <c r="AM29" s="83">
        <f t="shared" si="1"/>
        <v>1</v>
      </c>
      <c r="AN29" s="83">
        <f t="shared" si="2"/>
        <v>1</v>
      </c>
    </row>
    <row r="30" spans="1:40" x14ac:dyDescent="0.45">
      <c r="A30" s="60">
        <v>44136</v>
      </c>
      <c r="B30" s="1" t="s">
        <v>52</v>
      </c>
      <c r="C30" s="1" t="s">
        <v>53</v>
      </c>
      <c r="D30" s="2">
        <v>1173</v>
      </c>
      <c r="E30" s="2">
        <v>789</v>
      </c>
      <c r="F30" s="2">
        <v>384</v>
      </c>
      <c r="G30" s="76">
        <v>10815116</v>
      </c>
      <c r="H30" s="76">
        <v>7269350</v>
      </c>
      <c r="I30" s="76">
        <v>3545766</v>
      </c>
      <c r="J30" s="2">
        <v>1095</v>
      </c>
      <c r="K30" s="2">
        <v>83</v>
      </c>
      <c r="L30" s="2">
        <v>8</v>
      </c>
      <c r="M30" s="3">
        <v>10150133</v>
      </c>
      <c r="N30" s="3">
        <v>9270</v>
      </c>
      <c r="O30" s="36">
        <v>0.872</v>
      </c>
      <c r="P30" s="36">
        <v>5.8000000000000003E-2</v>
      </c>
      <c r="Q30" s="36">
        <v>6.9000000000000006E-2</v>
      </c>
      <c r="R30" s="36">
        <v>0.93400000000000005</v>
      </c>
      <c r="S30" s="36">
        <v>7.0999999999999994E-2</v>
      </c>
      <c r="T30" s="36">
        <v>7.0000000000000001E-3</v>
      </c>
      <c r="U30" s="2">
        <v>9</v>
      </c>
      <c r="V30" s="2">
        <v>6</v>
      </c>
      <c r="W30" s="2">
        <v>3</v>
      </c>
      <c r="X30" s="2">
        <v>3</v>
      </c>
      <c r="Y30" s="76">
        <v>44500</v>
      </c>
      <c r="Z30" s="76">
        <v>22000</v>
      </c>
      <c r="AA30" s="76">
        <v>22500</v>
      </c>
      <c r="AB30" s="2">
        <v>7</v>
      </c>
      <c r="AC30" s="2">
        <v>0</v>
      </c>
      <c r="AD30" s="2">
        <v>8</v>
      </c>
      <c r="AE30" s="3">
        <v>48924</v>
      </c>
      <c r="AF30" s="3">
        <v>6989</v>
      </c>
      <c r="AG30" s="36">
        <v>1</v>
      </c>
      <c r="AH30" s="36">
        <v>0</v>
      </c>
      <c r="AI30" s="36">
        <v>0</v>
      </c>
      <c r="AL30" s="83">
        <f t="shared" si="0"/>
        <v>1.012</v>
      </c>
      <c r="AM30" s="83">
        <f t="shared" si="1"/>
        <v>0.99900000000000011</v>
      </c>
      <c r="AN30" s="83">
        <f t="shared" si="2"/>
        <v>1</v>
      </c>
    </row>
    <row r="31" spans="1:40" x14ac:dyDescent="0.45">
      <c r="A31" s="60">
        <v>44136</v>
      </c>
      <c r="B31" s="1" t="s">
        <v>54</v>
      </c>
      <c r="C31" s="1" t="s">
        <v>55</v>
      </c>
      <c r="D31" s="2">
        <v>19584</v>
      </c>
      <c r="E31" s="2">
        <v>13538</v>
      </c>
      <c r="F31" s="2">
        <v>6046</v>
      </c>
      <c r="G31" s="76">
        <v>150600803</v>
      </c>
      <c r="H31" s="76">
        <v>101721320</v>
      </c>
      <c r="I31" s="76">
        <v>48879483</v>
      </c>
      <c r="J31" s="2">
        <v>19221</v>
      </c>
      <c r="K31" s="2">
        <v>292</v>
      </c>
      <c r="L31" s="2">
        <v>71</v>
      </c>
      <c r="M31" s="3">
        <v>147934178</v>
      </c>
      <c r="N31" s="3">
        <v>7696</v>
      </c>
      <c r="O31" s="36">
        <v>0.98299999999999998</v>
      </c>
      <c r="P31" s="36">
        <v>8.9999999999999993E-3</v>
      </c>
      <c r="Q31" s="36">
        <v>8.0000000000000002E-3</v>
      </c>
      <c r="R31" s="36">
        <v>0.98199999999999998</v>
      </c>
      <c r="S31" s="36">
        <v>1.4999999999999999E-2</v>
      </c>
      <c r="T31" s="36">
        <v>4.0000000000000001E-3</v>
      </c>
      <c r="U31" s="2">
        <v>68</v>
      </c>
      <c r="V31" s="2">
        <v>98</v>
      </c>
      <c r="W31" s="2">
        <v>69</v>
      </c>
      <c r="X31" s="2">
        <v>29</v>
      </c>
      <c r="Y31" s="76">
        <v>678318</v>
      </c>
      <c r="Z31" s="76">
        <v>532251</v>
      </c>
      <c r="AA31" s="76">
        <v>146067</v>
      </c>
      <c r="AB31" s="2">
        <v>94</v>
      </c>
      <c r="AC31" s="2">
        <v>1</v>
      </c>
      <c r="AD31" s="2">
        <v>71</v>
      </c>
      <c r="AE31" s="3">
        <v>648086</v>
      </c>
      <c r="AF31" s="3">
        <v>6895</v>
      </c>
      <c r="AG31" s="36">
        <v>0.97899999999999998</v>
      </c>
      <c r="AH31" s="36">
        <v>1.0999999999999999E-2</v>
      </c>
      <c r="AI31" s="36">
        <v>1.0999999999999999E-2</v>
      </c>
      <c r="AL31" s="83">
        <f t="shared" si="0"/>
        <v>1.0009999999999999</v>
      </c>
      <c r="AM31" s="83">
        <f t="shared" si="1"/>
        <v>1</v>
      </c>
      <c r="AN31" s="83">
        <f t="shared" si="2"/>
        <v>1.0009999999999999</v>
      </c>
    </row>
    <row r="32" spans="1:40" x14ac:dyDescent="0.45">
      <c r="A32" s="60">
        <v>44136</v>
      </c>
      <c r="B32" s="1" t="s">
        <v>56</v>
      </c>
      <c r="C32" s="1" t="s">
        <v>57</v>
      </c>
      <c r="D32" s="2">
        <v>104575</v>
      </c>
      <c r="E32" s="2">
        <v>72883</v>
      </c>
      <c r="F32" s="2">
        <v>31692</v>
      </c>
      <c r="G32" s="76">
        <v>829448533</v>
      </c>
      <c r="H32" s="76">
        <v>562230610</v>
      </c>
      <c r="I32" s="76">
        <v>267217923</v>
      </c>
      <c r="J32" s="2">
        <v>102291</v>
      </c>
      <c r="K32" s="2">
        <v>1270</v>
      </c>
      <c r="L32" s="2">
        <v>1196</v>
      </c>
      <c r="M32" s="3">
        <v>816591058</v>
      </c>
      <c r="N32" s="3">
        <v>7983</v>
      </c>
      <c r="O32" s="36">
        <v>0.98199999999999998</v>
      </c>
      <c r="P32" s="36">
        <v>1.2999999999999999E-2</v>
      </c>
      <c r="Q32" s="36">
        <v>4.0000000000000001E-3</v>
      </c>
      <c r="R32" s="36">
        <v>0.97899999999999998</v>
      </c>
      <c r="S32" s="36">
        <v>1.0999999999999999E-2</v>
      </c>
      <c r="T32" s="36">
        <v>1.0999999999999999E-2</v>
      </c>
      <c r="U32" s="2">
        <v>1180</v>
      </c>
      <c r="V32" s="2">
        <v>459</v>
      </c>
      <c r="W32" s="2">
        <v>279</v>
      </c>
      <c r="X32" s="2">
        <v>180</v>
      </c>
      <c r="Y32" s="76">
        <v>3436092</v>
      </c>
      <c r="Z32" s="76">
        <v>2147172</v>
      </c>
      <c r="AA32" s="76">
        <v>1288920</v>
      </c>
      <c r="AB32" s="2">
        <v>439</v>
      </c>
      <c r="AC32" s="2">
        <v>4</v>
      </c>
      <c r="AD32" s="2">
        <v>1196</v>
      </c>
      <c r="AE32" s="3">
        <v>3411208</v>
      </c>
      <c r="AF32" s="3">
        <v>7770</v>
      </c>
      <c r="AG32" s="36">
        <v>0.96599999999999997</v>
      </c>
      <c r="AH32" s="36">
        <v>8.9999999999999993E-3</v>
      </c>
      <c r="AI32" s="36">
        <v>2.5000000000000001E-2</v>
      </c>
      <c r="AL32" s="83">
        <f t="shared" si="0"/>
        <v>1.0009999999999999</v>
      </c>
      <c r="AM32" s="83">
        <f t="shared" si="1"/>
        <v>0.999</v>
      </c>
      <c r="AN32" s="83">
        <f t="shared" si="2"/>
        <v>1</v>
      </c>
    </row>
    <row r="33" spans="1:40" x14ac:dyDescent="0.45">
      <c r="A33" s="60">
        <v>44136</v>
      </c>
      <c r="B33" s="1" t="s">
        <v>58</v>
      </c>
      <c r="C33" s="1" t="s">
        <v>57</v>
      </c>
      <c r="D33" s="2">
        <v>2837</v>
      </c>
      <c r="E33" s="2">
        <v>1826</v>
      </c>
      <c r="F33" s="2">
        <v>1011</v>
      </c>
      <c r="G33" s="76">
        <v>26840513</v>
      </c>
      <c r="H33" s="76">
        <v>17344943</v>
      </c>
      <c r="I33" s="76">
        <v>9495570</v>
      </c>
      <c r="J33" s="2">
        <v>2817</v>
      </c>
      <c r="K33" s="2">
        <v>14</v>
      </c>
      <c r="L33" s="2">
        <v>8</v>
      </c>
      <c r="M33" s="3">
        <v>26568895</v>
      </c>
      <c r="N33" s="3">
        <v>9432</v>
      </c>
      <c r="O33" s="36">
        <v>0.99299999999999999</v>
      </c>
      <c r="P33" s="36">
        <v>3.0000000000000001E-3</v>
      </c>
      <c r="Q33" s="36">
        <v>4.0000000000000001E-3</v>
      </c>
      <c r="R33" s="36">
        <v>0.99399999999999999</v>
      </c>
      <c r="S33" s="36">
        <v>4.0000000000000001E-3</v>
      </c>
      <c r="T33" s="36">
        <v>3.0000000000000001E-3</v>
      </c>
      <c r="U33" s="2">
        <v>7</v>
      </c>
      <c r="V33" s="2">
        <v>9</v>
      </c>
      <c r="W33" s="2">
        <v>9</v>
      </c>
      <c r="X33" s="2">
        <v>0</v>
      </c>
      <c r="Y33" s="76">
        <v>88000</v>
      </c>
      <c r="Z33" s="76">
        <v>88000</v>
      </c>
      <c r="AA33" s="76">
        <v>0</v>
      </c>
      <c r="AB33" s="2">
        <v>8</v>
      </c>
      <c r="AC33" s="2">
        <v>0</v>
      </c>
      <c r="AD33" s="2">
        <v>8</v>
      </c>
      <c r="AE33" s="3">
        <v>80000</v>
      </c>
      <c r="AF33" s="3">
        <v>10000</v>
      </c>
      <c r="AG33" s="36">
        <v>1</v>
      </c>
      <c r="AH33" s="36">
        <v>0</v>
      </c>
      <c r="AI33" s="36">
        <v>0</v>
      </c>
      <c r="AL33" s="83">
        <f t="shared" si="0"/>
        <v>1.0009999999999999</v>
      </c>
      <c r="AM33" s="83">
        <f t="shared" si="1"/>
        <v>1</v>
      </c>
      <c r="AN33" s="83">
        <f t="shared" si="2"/>
        <v>1</v>
      </c>
    </row>
    <row r="34" spans="1:40" x14ac:dyDescent="0.45">
      <c r="A34" s="60">
        <v>44136</v>
      </c>
      <c r="B34" s="1" t="s">
        <v>59</v>
      </c>
      <c r="C34" s="1" t="s">
        <v>7</v>
      </c>
      <c r="D34" s="2">
        <v>4506</v>
      </c>
      <c r="E34" s="2">
        <v>3168</v>
      </c>
      <c r="F34" s="2">
        <v>1338</v>
      </c>
      <c r="G34" s="76">
        <v>40439955</v>
      </c>
      <c r="H34" s="76">
        <v>28427561</v>
      </c>
      <c r="I34" s="76">
        <v>12012394</v>
      </c>
      <c r="J34" s="2">
        <v>4400</v>
      </c>
      <c r="K34" s="2">
        <v>80</v>
      </c>
      <c r="L34" s="2">
        <v>26</v>
      </c>
      <c r="M34" s="3">
        <v>39367311</v>
      </c>
      <c r="N34" s="3">
        <v>8947</v>
      </c>
      <c r="O34" s="36">
        <v>0.93</v>
      </c>
      <c r="P34" s="36">
        <v>0.03</v>
      </c>
      <c r="Q34" s="36">
        <v>4.1000000000000002E-2</v>
      </c>
      <c r="R34" s="36">
        <v>0.97699999999999998</v>
      </c>
      <c r="S34" s="36">
        <v>1.7999999999999999E-2</v>
      </c>
      <c r="T34" s="36">
        <v>6.0000000000000001E-3</v>
      </c>
      <c r="U34" s="2">
        <v>29</v>
      </c>
      <c r="V34" s="2">
        <v>25</v>
      </c>
      <c r="W34" s="2">
        <v>15</v>
      </c>
      <c r="X34" s="2">
        <v>10</v>
      </c>
      <c r="Y34" s="76">
        <v>196034</v>
      </c>
      <c r="Z34" s="76">
        <v>118883</v>
      </c>
      <c r="AA34" s="76">
        <v>77151</v>
      </c>
      <c r="AB34" s="2">
        <v>26</v>
      </c>
      <c r="AC34" s="2">
        <v>2</v>
      </c>
      <c r="AD34" s="2">
        <v>26</v>
      </c>
      <c r="AE34" s="3">
        <v>225914</v>
      </c>
      <c r="AF34" s="3">
        <v>8689</v>
      </c>
      <c r="AG34" s="36">
        <v>0.80800000000000005</v>
      </c>
      <c r="AH34" s="36">
        <v>0.115</v>
      </c>
      <c r="AI34" s="36">
        <v>7.6999999999999999E-2</v>
      </c>
      <c r="AL34" s="83">
        <f t="shared" si="0"/>
        <v>1.0009999999999999</v>
      </c>
      <c r="AM34" s="83">
        <f t="shared" si="1"/>
        <v>1.0010000000000001</v>
      </c>
      <c r="AN34" s="83">
        <f t="shared" si="2"/>
        <v>1</v>
      </c>
    </row>
    <row r="35" spans="1:40" x14ac:dyDescent="0.45">
      <c r="A35" s="60">
        <v>44136</v>
      </c>
      <c r="B35" s="1" t="s">
        <v>63</v>
      </c>
      <c r="C35" s="1" t="s">
        <v>64</v>
      </c>
      <c r="D35" s="2">
        <v>11699</v>
      </c>
      <c r="E35" s="2">
        <v>7683</v>
      </c>
      <c r="F35" s="2">
        <v>4016</v>
      </c>
      <c r="G35" s="76">
        <v>105349142</v>
      </c>
      <c r="H35" s="76">
        <v>69105479</v>
      </c>
      <c r="I35" s="76">
        <v>36243663</v>
      </c>
      <c r="J35" s="2">
        <v>11575</v>
      </c>
      <c r="K35" s="2">
        <v>42</v>
      </c>
      <c r="L35" s="2">
        <v>83</v>
      </c>
      <c r="M35" s="3">
        <v>104422144</v>
      </c>
      <c r="N35" s="3">
        <v>9021</v>
      </c>
      <c r="O35" s="36">
        <v>0.99</v>
      </c>
      <c r="P35" s="36">
        <v>6.0000000000000001E-3</v>
      </c>
      <c r="Q35" s="36">
        <v>4.0000000000000001E-3</v>
      </c>
      <c r="R35" s="36">
        <v>0.99099999999999999</v>
      </c>
      <c r="S35" s="36">
        <v>2E-3</v>
      </c>
      <c r="T35" s="36">
        <v>7.0000000000000001E-3</v>
      </c>
      <c r="U35" s="2">
        <v>80</v>
      </c>
      <c r="V35" s="2">
        <v>57</v>
      </c>
      <c r="W35" s="2">
        <v>42</v>
      </c>
      <c r="X35" s="2">
        <v>15</v>
      </c>
      <c r="Y35" s="76">
        <v>507524</v>
      </c>
      <c r="Z35" s="76">
        <v>366142</v>
      </c>
      <c r="AA35" s="76">
        <v>141382</v>
      </c>
      <c r="AB35" s="2">
        <v>54</v>
      </c>
      <c r="AC35" s="2">
        <v>0</v>
      </c>
      <c r="AD35" s="2">
        <v>83</v>
      </c>
      <c r="AE35" s="3">
        <v>482524</v>
      </c>
      <c r="AF35" s="3">
        <v>8936</v>
      </c>
      <c r="AG35" s="36">
        <v>1</v>
      </c>
      <c r="AH35" s="36">
        <v>0</v>
      </c>
      <c r="AI35" s="36">
        <v>0</v>
      </c>
      <c r="AL35" s="83">
        <f t="shared" si="0"/>
        <v>1</v>
      </c>
      <c r="AM35" s="83">
        <f t="shared" si="1"/>
        <v>1</v>
      </c>
      <c r="AN35" s="83">
        <f t="shared" si="2"/>
        <v>1</v>
      </c>
    </row>
    <row r="36" spans="1:40" x14ac:dyDescent="0.45">
      <c r="A36" s="60">
        <v>44136</v>
      </c>
      <c r="B36" s="1" t="s">
        <v>65</v>
      </c>
      <c r="C36" s="1" t="s">
        <v>57</v>
      </c>
      <c r="D36" s="2">
        <v>87169</v>
      </c>
      <c r="E36" s="2">
        <v>66799</v>
      </c>
      <c r="F36" s="2">
        <v>20370</v>
      </c>
      <c r="G36" s="76">
        <v>600129278</v>
      </c>
      <c r="H36" s="76">
        <v>454791168</v>
      </c>
      <c r="I36" s="76">
        <v>145338110</v>
      </c>
      <c r="J36" s="2">
        <v>86090</v>
      </c>
      <c r="K36" s="2">
        <v>660</v>
      </c>
      <c r="L36" s="2">
        <v>486</v>
      </c>
      <c r="M36" s="3">
        <v>594338398</v>
      </c>
      <c r="N36" s="3">
        <v>6904</v>
      </c>
      <c r="O36" s="36">
        <v>0.99199999999999999</v>
      </c>
      <c r="P36" s="36">
        <v>3.0000000000000001E-3</v>
      </c>
      <c r="Q36" s="36">
        <v>4.0000000000000001E-3</v>
      </c>
      <c r="R36" s="36">
        <v>0.98899999999999999</v>
      </c>
      <c r="S36" s="36">
        <v>7.0000000000000001E-3</v>
      </c>
      <c r="T36" s="36">
        <v>6.0000000000000001E-3</v>
      </c>
      <c r="U36" s="2">
        <v>480</v>
      </c>
      <c r="V36" s="2">
        <v>310</v>
      </c>
      <c r="W36" s="2">
        <v>158</v>
      </c>
      <c r="X36" s="2">
        <v>152</v>
      </c>
      <c r="Y36" s="76">
        <v>1946455</v>
      </c>
      <c r="Z36" s="76">
        <v>1153938</v>
      </c>
      <c r="AA36" s="76">
        <v>792517</v>
      </c>
      <c r="AB36" s="2">
        <v>301</v>
      </c>
      <c r="AC36" s="2">
        <v>3</v>
      </c>
      <c r="AD36" s="2">
        <v>486</v>
      </c>
      <c r="AE36" s="3">
        <v>1939387</v>
      </c>
      <c r="AF36" s="3">
        <v>6443</v>
      </c>
      <c r="AG36" s="36">
        <v>0.97699999999999998</v>
      </c>
      <c r="AH36" s="36">
        <v>0</v>
      </c>
      <c r="AI36" s="36">
        <v>2.3E-2</v>
      </c>
      <c r="AL36" s="83">
        <f t="shared" si="0"/>
        <v>1.002</v>
      </c>
      <c r="AM36" s="83">
        <f t="shared" si="1"/>
        <v>0.999</v>
      </c>
      <c r="AN36" s="83">
        <f t="shared" si="2"/>
        <v>1</v>
      </c>
    </row>
    <row r="37" spans="1:40" x14ac:dyDescent="0.45">
      <c r="A37" s="60">
        <v>44136</v>
      </c>
      <c r="B37" s="1" t="s">
        <v>334</v>
      </c>
      <c r="C37" s="1" t="s">
        <v>66</v>
      </c>
      <c r="D37" s="2">
        <v>267716</v>
      </c>
      <c r="E37" s="2">
        <v>181046</v>
      </c>
      <c r="F37" s="2">
        <v>86670</v>
      </c>
      <c r="G37" s="76">
        <v>2238793304</v>
      </c>
      <c r="H37" s="76">
        <v>1485576780</v>
      </c>
      <c r="I37" s="76">
        <v>753216524</v>
      </c>
      <c r="J37" s="2">
        <v>264259</v>
      </c>
      <c r="K37" s="2">
        <v>2295</v>
      </c>
      <c r="L37" s="2">
        <v>1162</v>
      </c>
      <c r="M37" s="3">
        <v>2207205260</v>
      </c>
      <c r="N37" s="3">
        <v>8352</v>
      </c>
      <c r="O37" s="36">
        <v>0.97699999999999998</v>
      </c>
      <c r="P37" s="36">
        <v>1.4E-2</v>
      </c>
      <c r="Q37" s="36">
        <v>8.9999999999999993E-3</v>
      </c>
      <c r="R37" s="36">
        <v>0.98699999999999999</v>
      </c>
      <c r="S37" s="36">
        <v>8.0000000000000002E-3</v>
      </c>
      <c r="T37" s="36">
        <v>4.0000000000000001E-3</v>
      </c>
      <c r="U37" s="2">
        <v>1293</v>
      </c>
      <c r="V37" s="2">
        <v>1356</v>
      </c>
      <c r="W37" s="2">
        <v>901</v>
      </c>
      <c r="X37" s="2">
        <v>455</v>
      </c>
      <c r="Y37" s="76">
        <v>10664144</v>
      </c>
      <c r="Z37" s="76">
        <v>7255691</v>
      </c>
      <c r="AA37" s="76">
        <v>3408453</v>
      </c>
      <c r="AB37" s="2">
        <v>1473</v>
      </c>
      <c r="AC37" s="2">
        <v>14</v>
      </c>
      <c r="AD37" s="2">
        <v>1162</v>
      </c>
      <c r="AE37" s="3">
        <v>11194957</v>
      </c>
      <c r="AF37" s="3">
        <v>7600</v>
      </c>
      <c r="AG37" s="36">
        <v>0.98299999999999998</v>
      </c>
      <c r="AH37" s="36">
        <v>7.0000000000000001E-3</v>
      </c>
      <c r="AI37" s="36">
        <v>0.01</v>
      </c>
      <c r="AL37" s="83">
        <f t="shared" si="0"/>
        <v>0.999</v>
      </c>
      <c r="AM37" s="83">
        <f t="shared" si="1"/>
        <v>1</v>
      </c>
      <c r="AN37" s="83">
        <f t="shared" si="2"/>
        <v>1</v>
      </c>
    </row>
    <row r="38" spans="1:40" x14ac:dyDescent="0.45">
      <c r="A38" s="60">
        <v>44136</v>
      </c>
      <c r="B38" s="1" t="s">
        <v>67</v>
      </c>
      <c r="C38" s="1" t="s">
        <v>7</v>
      </c>
      <c r="D38" s="2">
        <v>3842</v>
      </c>
      <c r="E38" s="2">
        <v>2770</v>
      </c>
      <c r="F38" s="2">
        <v>1072</v>
      </c>
      <c r="G38" s="76">
        <v>30138554</v>
      </c>
      <c r="H38" s="76">
        <v>20956887</v>
      </c>
      <c r="I38" s="76">
        <v>9181667</v>
      </c>
      <c r="J38" s="2">
        <v>3739</v>
      </c>
      <c r="K38" s="2">
        <v>89</v>
      </c>
      <c r="L38" s="2">
        <v>14</v>
      </c>
      <c r="M38" s="3">
        <v>29177769</v>
      </c>
      <c r="N38" s="3">
        <v>7804</v>
      </c>
      <c r="O38" s="36">
        <v>0.92200000000000004</v>
      </c>
      <c r="P38" s="36">
        <v>2.7E-2</v>
      </c>
      <c r="Q38" s="36">
        <v>5.0999999999999997E-2</v>
      </c>
      <c r="R38" s="36">
        <v>0.97399999999999998</v>
      </c>
      <c r="S38" s="36">
        <v>2.1999999999999999E-2</v>
      </c>
      <c r="T38" s="36">
        <v>4.0000000000000001E-3</v>
      </c>
      <c r="U38" s="2">
        <v>17</v>
      </c>
      <c r="V38" s="2">
        <v>19</v>
      </c>
      <c r="W38" s="2">
        <v>6</v>
      </c>
      <c r="X38" s="2">
        <v>13</v>
      </c>
      <c r="Y38" s="76">
        <v>145047</v>
      </c>
      <c r="Z38" s="76">
        <v>30346</v>
      </c>
      <c r="AA38" s="76">
        <v>114701</v>
      </c>
      <c r="AB38" s="2">
        <v>21</v>
      </c>
      <c r="AC38" s="2">
        <v>1</v>
      </c>
      <c r="AD38" s="2">
        <v>14</v>
      </c>
      <c r="AE38" s="3">
        <v>179469</v>
      </c>
      <c r="AF38" s="3">
        <v>8546</v>
      </c>
      <c r="AG38" s="36">
        <v>1</v>
      </c>
      <c r="AH38" s="36">
        <v>0</v>
      </c>
      <c r="AI38" s="36">
        <v>0</v>
      </c>
      <c r="AL38" s="83">
        <f t="shared" si="0"/>
        <v>1</v>
      </c>
      <c r="AM38" s="83">
        <f t="shared" si="1"/>
        <v>1</v>
      </c>
      <c r="AN38" s="83">
        <f t="shared" si="2"/>
        <v>1</v>
      </c>
    </row>
    <row r="39" spans="1:40" x14ac:dyDescent="0.45">
      <c r="A39" s="60">
        <v>44136</v>
      </c>
      <c r="B39" s="1" t="s">
        <v>68</v>
      </c>
      <c r="C39" s="1" t="s">
        <v>23</v>
      </c>
      <c r="D39" s="2">
        <v>57</v>
      </c>
      <c r="E39" s="2">
        <v>39</v>
      </c>
      <c r="F39" s="2">
        <v>18</v>
      </c>
      <c r="G39" s="76">
        <v>542000</v>
      </c>
      <c r="H39" s="76">
        <v>371000</v>
      </c>
      <c r="I39" s="76">
        <v>171000</v>
      </c>
      <c r="J39" s="2">
        <v>49</v>
      </c>
      <c r="K39" s="2">
        <v>8</v>
      </c>
      <c r="L39" s="2">
        <v>0</v>
      </c>
      <c r="M39" s="3">
        <v>472000</v>
      </c>
      <c r="N39" s="3">
        <v>9633</v>
      </c>
      <c r="O39" s="36">
        <v>1</v>
      </c>
      <c r="P39" s="36">
        <v>0</v>
      </c>
      <c r="Q39" s="36">
        <v>0</v>
      </c>
      <c r="R39" s="36">
        <v>0.86</v>
      </c>
      <c r="S39" s="36">
        <v>0.14000000000000001</v>
      </c>
      <c r="T39" s="36">
        <v>0</v>
      </c>
      <c r="U39" s="2">
        <v>0</v>
      </c>
      <c r="V39" s="2">
        <v>1</v>
      </c>
      <c r="W39" s="2">
        <v>1</v>
      </c>
      <c r="X39" s="2">
        <v>0</v>
      </c>
      <c r="Y39" s="76">
        <v>10000</v>
      </c>
      <c r="Z39" s="76">
        <v>10000</v>
      </c>
      <c r="AA39" s="76">
        <v>0</v>
      </c>
      <c r="AB39" s="2">
        <v>1</v>
      </c>
      <c r="AC39" s="2">
        <v>0</v>
      </c>
      <c r="AD39" s="2">
        <v>0</v>
      </c>
      <c r="AE39" s="3">
        <v>10000</v>
      </c>
      <c r="AF39" s="3">
        <v>10000</v>
      </c>
      <c r="AG39" s="36">
        <v>1</v>
      </c>
      <c r="AH39" s="36">
        <v>0</v>
      </c>
      <c r="AI39" s="36">
        <v>0</v>
      </c>
      <c r="AL39" s="83">
        <f t="shared" si="0"/>
        <v>1</v>
      </c>
      <c r="AM39" s="83">
        <f t="shared" si="1"/>
        <v>1</v>
      </c>
      <c r="AN39" s="83">
        <f t="shared" si="2"/>
        <v>1</v>
      </c>
    </row>
    <row r="40" spans="1:40" x14ac:dyDescent="0.45">
      <c r="A40" s="60">
        <v>44136</v>
      </c>
      <c r="B40" s="1" t="s">
        <v>69</v>
      </c>
      <c r="C40" s="1" t="s">
        <v>7</v>
      </c>
      <c r="D40" s="2">
        <v>185</v>
      </c>
      <c r="E40" s="2">
        <v>125</v>
      </c>
      <c r="F40" s="2">
        <v>60</v>
      </c>
      <c r="G40" s="76">
        <v>1520457</v>
      </c>
      <c r="H40" s="76">
        <v>990692</v>
      </c>
      <c r="I40" s="76">
        <v>529765</v>
      </c>
      <c r="J40" s="2">
        <v>180</v>
      </c>
      <c r="K40" s="2">
        <v>5</v>
      </c>
      <c r="L40" s="2">
        <v>0</v>
      </c>
      <c r="M40" s="3">
        <v>1505460</v>
      </c>
      <c r="N40" s="3">
        <v>8364</v>
      </c>
      <c r="O40" s="36">
        <v>0.95</v>
      </c>
      <c r="P40" s="36">
        <v>3.3000000000000002E-2</v>
      </c>
      <c r="Q40" s="36">
        <v>1.7000000000000001E-2</v>
      </c>
      <c r="R40" s="36">
        <v>0.97299999999999998</v>
      </c>
      <c r="S40" s="36">
        <v>2.7E-2</v>
      </c>
      <c r="T40" s="36">
        <v>0</v>
      </c>
      <c r="U40" s="2">
        <v>0</v>
      </c>
      <c r="V40" s="2">
        <v>1</v>
      </c>
      <c r="W40" s="2">
        <v>0</v>
      </c>
      <c r="X40" s="2">
        <v>1</v>
      </c>
      <c r="Y40" s="76">
        <v>10000</v>
      </c>
      <c r="Z40" s="76">
        <v>0</v>
      </c>
      <c r="AA40" s="76">
        <v>10000</v>
      </c>
      <c r="AB40" s="2">
        <v>1</v>
      </c>
      <c r="AC40" s="2">
        <v>0</v>
      </c>
      <c r="AD40" s="2">
        <v>0</v>
      </c>
      <c r="AE40" s="3">
        <v>10000</v>
      </c>
      <c r="AF40" s="3">
        <v>10000</v>
      </c>
      <c r="AG40" s="36">
        <v>1</v>
      </c>
      <c r="AH40" s="36">
        <v>0</v>
      </c>
      <c r="AI40" s="36">
        <v>0</v>
      </c>
      <c r="AL40" s="83">
        <f t="shared" si="0"/>
        <v>1</v>
      </c>
      <c r="AM40" s="83">
        <f t="shared" si="1"/>
        <v>1</v>
      </c>
      <c r="AN40" s="83">
        <f t="shared" si="2"/>
        <v>1</v>
      </c>
    </row>
    <row r="41" spans="1:40" x14ac:dyDescent="0.45">
      <c r="A41" s="60">
        <v>44136</v>
      </c>
      <c r="B41" s="1" t="s">
        <v>74</v>
      </c>
      <c r="C41" s="1" t="s">
        <v>61</v>
      </c>
      <c r="D41" s="2">
        <v>2656</v>
      </c>
      <c r="E41" s="2">
        <v>2361</v>
      </c>
      <c r="F41" s="2">
        <v>295</v>
      </c>
      <c r="G41" s="76">
        <v>17233978</v>
      </c>
      <c r="H41" s="76">
        <v>14923118</v>
      </c>
      <c r="I41" s="76">
        <v>2310860</v>
      </c>
      <c r="J41" s="2">
        <v>2526</v>
      </c>
      <c r="K41" s="2">
        <v>124</v>
      </c>
      <c r="L41" s="2">
        <v>6</v>
      </c>
      <c r="M41" s="3">
        <v>16741319</v>
      </c>
      <c r="N41" s="3">
        <v>6628</v>
      </c>
      <c r="O41" s="36">
        <v>0.99399999999999999</v>
      </c>
      <c r="P41" s="36">
        <v>6.0000000000000001E-3</v>
      </c>
      <c r="Q41" s="36">
        <v>0</v>
      </c>
      <c r="R41" s="36">
        <v>0.95099999999999996</v>
      </c>
      <c r="S41" s="36">
        <v>4.5999999999999999E-2</v>
      </c>
      <c r="T41" s="36">
        <v>2E-3</v>
      </c>
      <c r="U41" s="2">
        <v>3</v>
      </c>
      <c r="V41" s="2">
        <v>7</v>
      </c>
      <c r="W41" s="2">
        <v>4</v>
      </c>
      <c r="X41" s="2">
        <v>3</v>
      </c>
      <c r="Y41" s="76">
        <v>45985</v>
      </c>
      <c r="Z41" s="76">
        <v>25685</v>
      </c>
      <c r="AA41" s="76">
        <v>20300</v>
      </c>
      <c r="AB41" s="2">
        <v>4</v>
      </c>
      <c r="AC41" s="2">
        <v>0</v>
      </c>
      <c r="AD41" s="2">
        <v>6</v>
      </c>
      <c r="AE41" s="3">
        <v>30700</v>
      </c>
      <c r="AF41" s="3">
        <v>7675</v>
      </c>
      <c r="AG41" s="36">
        <v>1</v>
      </c>
      <c r="AH41" s="36">
        <v>0</v>
      </c>
      <c r="AI41" s="36">
        <v>0</v>
      </c>
      <c r="AL41" s="83">
        <f t="shared" si="0"/>
        <v>0.999</v>
      </c>
      <c r="AM41" s="83">
        <f t="shared" si="1"/>
        <v>1</v>
      </c>
      <c r="AN41" s="83">
        <f t="shared" si="2"/>
        <v>1</v>
      </c>
    </row>
    <row r="42" spans="1:40" x14ac:dyDescent="0.45">
      <c r="A42" s="60">
        <v>44136</v>
      </c>
      <c r="B42" s="1" t="s">
        <v>266</v>
      </c>
      <c r="C42" s="1" t="s">
        <v>278</v>
      </c>
      <c r="D42" s="2">
        <v>1997</v>
      </c>
      <c r="E42" s="2">
        <v>1434</v>
      </c>
      <c r="F42" s="2">
        <v>563</v>
      </c>
      <c r="G42" s="76">
        <v>17116718.920000002</v>
      </c>
      <c r="H42" s="76">
        <v>12045626.040000003</v>
      </c>
      <c r="I42" s="76">
        <v>5071092.88</v>
      </c>
      <c r="J42" s="2">
        <v>1879</v>
      </c>
      <c r="K42" s="2">
        <v>81</v>
      </c>
      <c r="L42" s="2">
        <v>37</v>
      </c>
      <c r="M42" s="3">
        <v>16108387</v>
      </c>
      <c r="N42" s="3">
        <v>8573</v>
      </c>
      <c r="O42" s="36">
        <v>0.91400000000000003</v>
      </c>
      <c r="P42" s="36">
        <v>4.7E-2</v>
      </c>
      <c r="Q42" s="36">
        <v>3.9E-2</v>
      </c>
      <c r="R42" s="36">
        <v>0.94099999999999995</v>
      </c>
      <c r="S42" s="36">
        <v>0.04</v>
      </c>
      <c r="T42" s="36">
        <v>1.9E-2</v>
      </c>
      <c r="U42" s="2">
        <v>38</v>
      </c>
      <c r="V42" s="2">
        <v>9</v>
      </c>
      <c r="W42" s="2">
        <v>4</v>
      </c>
      <c r="X42" s="2">
        <v>5</v>
      </c>
      <c r="Y42" s="76">
        <v>64460</v>
      </c>
      <c r="Z42" s="76">
        <v>31000</v>
      </c>
      <c r="AA42" s="76">
        <v>33460</v>
      </c>
      <c r="AB42" s="2">
        <v>10</v>
      </c>
      <c r="AC42" s="2">
        <v>0</v>
      </c>
      <c r="AD42" s="2">
        <v>37</v>
      </c>
      <c r="AE42" s="3">
        <v>79299</v>
      </c>
      <c r="AF42" s="3">
        <v>7930</v>
      </c>
      <c r="AG42" s="36">
        <v>0.9</v>
      </c>
      <c r="AH42" s="36">
        <v>0</v>
      </c>
      <c r="AI42" s="36">
        <v>0.1</v>
      </c>
      <c r="AL42" s="83">
        <f t="shared" si="0"/>
        <v>1</v>
      </c>
      <c r="AM42" s="83">
        <f t="shared" si="1"/>
        <v>1</v>
      </c>
      <c r="AN42" s="83">
        <f t="shared" si="2"/>
        <v>1</v>
      </c>
    </row>
    <row r="43" spans="1:40" x14ac:dyDescent="0.45">
      <c r="A43" s="60">
        <v>44136</v>
      </c>
      <c r="B43" s="1" t="s">
        <v>77</v>
      </c>
      <c r="C43" s="1" t="s">
        <v>35</v>
      </c>
      <c r="D43" s="2">
        <v>96</v>
      </c>
      <c r="E43" s="2">
        <v>61</v>
      </c>
      <c r="F43" s="2">
        <v>35</v>
      </c>
      <c r="G43" s="76">
        <v>946771.37</v>
      </c>
      <c r="H43" s="76">
        <v>601859.37</v>
      </c>
      <c r="I43" s="76">
        <v>344912</v>
      </c>
      <c r="J43" s="2">
        <v>94</v>
      </c>
      <c r="K43" s="2">
        <v>2</v>
      </c>
      <c r="L43" s="2">
        <v>0</v>
      </c>
      <c r="M43" s="3">
        <v>922827</v>
      </c>
      <c r="N43" s="3">
        <v>9817</v>
      </c>
      <c r="O43" s="36">
        <v>0.44700000000000001</v>
      </c>
      <c r="P43" s="36">
        <v>0.26600000000000001</v>
      </c>
      <c r="Q43" s="36">
        <v>0.28699999999999998</v>
      </c>
      <c r="R43" s="36">
        <v>0.97899999999999998</v>
      </c>
      <c r="S43" s="36">
        <v>2.1000000000000001E-2</v>
      </c>
      <c r="T43" s="36">
        <v>0</v>
      </c>
      <c r="U43" s="2">
        <v>1</v>
      </c>
      <c r="V43" s="2">
        <v>0</v>
      </c>
      <c r="W43" s="2">
        <v>0</v>
      </c>
      <c r="X43" s="2">
        <v>0</v>
      </c>
      <c r="Y43" s="76">
        <v>0</v>
      </c>
      <c r="Z43" s="76">
        <v>0</v>
      </c>
      <c r="AA43" s="76">
        <v>0</v>
      </c>
      <c r="AB43" s="2">
        <v>1</v>
      </c>
      <c r="AC43" s="2">
        <v>0</v>
      </c>
      <c r="AD43" s="2">
        <v>0</v>
      </c>
      <c r="AE43" s="3">
        <v>10000</v>
      </c>
      <c r="AF43" s="3">
        <v>10000</v>
      </c>
      <c r="AG43" s="36">
        <v>0</v>
      </c>
      <c r="AH43" s="36">
        <v>1</v>
      </c>
      <c r="AI43" s="36">
        <v>0</v>
      </c>
      <c r="AL43" s="83">
        <f t="shared" si="0"/>
        <v>1</v>
      </c>
      <c r="AM43" s="83">
        <f t="shared" si="1"/>
        <v>1</v>
      </c>
      <c r="AN43" s="83">
        <f t="shared" si="2"/>
        <v>1</v>
      </c>
    </row>
    <row r="44" spans="1:40" x14ac:dyDescent="0.45">
      <c r="A44" s="60">
        <v>44136</v>
      </c>
      <c r="B44" s="1" t="s">
        <v>78</v>
      </c>
      <c r="C44" s="1" t="s">
        <v>79</v>
      </c>
      <c r="D44" s="2">
        <v>2421</v>
      </c>
      <c r="E44" s="2">
        <v>1748</v>
      </c>
      <c r="F44" s="2">
        <v>673</v>
      </c>
      <c r="G44" s="76">
        <v>19395224</v>
      </c>
      <c r="H44" s="76">
        <v>13228806</v>
      </c>
      <c r="I44" s="76">
        <v>6166418</v>
      </c>
      <c r="J44" s="2">
        <v>2363</v>
      </c>
      <c r="K44" s="2">
        <v>38</v>
      </c>
      <c r="L44" s="2">
        <v>20</v>
      </c>
      <c r="M44" s="3">
        <v>18936405</v>
      </c>
      <c r="N44" s="3">
        <v>8014</v>
      </c>
      <c r="O44" s="36">
        <v>0.89500000000000002</v>
      </c>
      <c r="P44" s="36">
        <v>2.5000000000000001E-2</v>
      </c>
      <c r="Q44" s="36">
        <v>7.9000000000000001E-2</v>
      </c>
      <c r="R44" s="36">
        <v>0.97799999999999998</v>
      </c>
      <c r="S44" s="36">
        <v>1.4E-2</v>
      </c>
      <c r="T44" s="36">
        <v>8.0000000000000002E-3</v>
      </c>
      <c r="U44" s="2">
        <v>20</v>
      </c>
      <c r="V44" s="2">
        <v>13</v>
      </c>
      <c r="W44" s="2">
        <v>9</v>
      </c>
      <c r="X44" s="2">
        <v>4</v>
      </c>
      <c r="Y44" s="76">
        <v>122223</v>
      </c>
      <c r="Z44" s="76">
        <v>84223</v>
      </c>
      <c r="AA44" s="76">
        <v>38000</v>
      </c>
      <c r="AB44" s="2">
        <v>13</v>
      </c>
      <c r="AC44" s="2">
        <v>0</v>
      </c>
      <c r="AD44" s="2">
        <v>20</v>
      </c>
      <c r="AE44" s="3">
        <v>118012</v>
      </c>
      <c r="AF44" s="3">
        <v>9078</v>
      </c>
      <c r="AG44" s="36">
        <v>0.84599999999999997</v>
      </c>
      <c r="AH44" s="36">
        <v>0</v>
      </c>
      <c r="AI44" s="36">
        <v>0.154</v>
      </c>
      <c r="AL44" s="83">
        <f t="shared" si="0"/>
        <v>1</v>
      </c>
      <c r="AM44" s="83">
        <f t="shared" si="1"/>
        <v>0.999</v>
      </c>
      <c r="AN44" s="83">
        <f t="shared" si="2"/>
        <v>1</v>
      </c>
    </row>
    <row r="45" spans="1:40" x14ac:dyDescent="0.45">
      <c r="A45" s="60">
        <v>44136</v>
      </c>
      <c r="B45" s="1" t="s">
        <v>80</v>
      </c>
      <c r="C45" s="1" t="s">
        <v>79</v>
      </c>
      <c r="D45" s="2">
        <v>58</v>
      </c>
      <c r="E45" s="2">
        <v>40</v>
      </c>
      <c r="F45" s="2">
        <v>18</v>
      </c>
      <c r="G45" s="76">
        <v>572767</v>
      </c>
      <c r="H45" s="76">
        <v>392767</v>
      </c>
      <c r="I45" s="76">
        <v>180000</v>
      </c>
      <c r="J45" s="2">
        <v>55</v>
      </c>
      <c r="K45" s="2">
        <v>3</v>
      </c>
      <c r="L45" s="2">
        <v>0</v>
      </c>
      <c r="M45" s="3">
        <v>542767</v>
      </c>
      <c r="N45" s="3">
        <v>9868</v>
      </c>
      <c r="O45" s="36">
        <v>0.72699999999999998</v>
      </c>
      <c r="P45" s="36">
        <v>0.14499999999999999</v>
      </c>
      <c r="Q45" s="36">
        <v>0.127</v>
      </c>
      <c r="R45" s="36">
        <v>0.94799999999999995</v>
      </c>
      <c r="S45" s="36">
        <v>5.1999999999999998E-2</v>
      </c>
      <c r="T45" s="36">
        <v>0</v>
      </c>
      <c r="U45" s="2">
        <v>1</v>
      </c>
      <c r="V45" s="2">
        <v>1</v>
      </c>
      <c r="W45" s="2">
        <v>0</v>
      </c>
      <c r="X45" s="2">
        <v>1</v>
      </c>
      <c r="Y45" s="76">
        <v>10000</v>
      </c>
      <c r="Z45" s="76">
        <v>0</v>
      </c>
      <c r="AA45" s="76">
        <v>10000</v>
      </c>
      <c r="AB45" s="2">
        <v>2</v>
      </c>
      <c r="AC45" s="2">
        <v>0</v>
      </c>
      <c r="AD45" s="2">
        <v>0</v>
      </c>
      <c r="AE45" s="3">
        <v>20000</v>
      </c>
      <c r="AF45" s="3">
        <v>10000</v>
      </c>
      <c r="AG45" s="36">
        <v>1</v>
      </c>
      <c r="AH45" s="36">
        <v>0</v>
      </c>
      <c r="AI45" s="36">
        <v>0</v>
      </c>
      <c r="AL45" s="83">
        <f t="shared" si="0"/>
        <v>1</v>
      </c>
      <c r="AM45" s="83">
        <f t="shared" si="1"/>
        <v>0.999</v>
      </c>
      <c r="AN45" s="83">
        <f t="shared" si="2"/>
        <v>1</v>
      </c>
    </row>
    <row r="46" spans="1:40" x14ac:dyDescent="0.45">
      <c r="A46" s="60">
        <v>44136</v>
      </c>
      <c r="B46" s="1" t="s">
        <v>81</v>
      </c>
      <c r="C46" s="1" t="s">
        <v>82</v>
      </c>
      <c r="D46" s="2">
        <v>9762</v>
      </c>
      <c r="E46" s="2">
        <v>6579</v>
      </c>
      <c r="F46" s="2">
        <v>3183</v>
      </c>
      <c r="G46" s="76">
        <v>85803442</v>
      </c>
      <c r="H46" s="76">
        <v>56946527</v>
      </c>
      <c r="I46" s="76">
        <v>28856915</v>
      </c>
      <c r="J46" s="2">
        <v>9639</v>
      </c>
      <c r="K46" s="2">
        <v>93</v>
      </c>
      <c r="L46" s="2">
        <v>30</v>
      </c>
      <c r="M46" s="3">
        <v>84705480</v>
      </c>
      <c r="N46" s="3">
        <v>8788</v>
      </c>
      <c r="O46" s="36">
        <v>0.97899999999999998</v>
      </c>
      <c r="P46" s="36">
        <v>1.2E-2</v>
      </c>
      <c r="Q46" s="36">
        <v>8.9999999999999993E-3</v>
      </c>
      <c r="R46" s="36">
        <v>0.98799999999999999</v>
      </c>
      <c r="S46" s="36">
        <v>8.9999999999999993E-3</v>
      </c>
      <c r="T46" s="36">
        <v>3.0000000000000001E-3</v>
      </c>
      <c r="U46" s="2">
        <v>25</v>
      </c>
      <c r="V46" s="2">
        <v>65</v>
      </c>
      <c r="W46" s="2">
        <v>41</v>
      </c>
      <c r="X46" s="2">
        <v>24</v>
      </c>
      <c r="Y46" s="76">
        <v>539670</v>
      </c>
      <c r="Z46" s="76">
        <v>359287</v>
      </c>
      <c r="AA46" s="76">
        <v>180383</v>
      </c>
      <c r="AB46" s="2">
        <v>59</v>
      </c>
      <c r="AC46" s="2">
        <v>1</v>
      </c>
      <c r="AD46" s="2">
        <v>30</v>
      </c>
      <c r="AE46" s="3">
        <v>530194</v>
      </c>
      <c r="AF46" s="3">
        <v>8986</v>
      </c>
      <c r="AG46" s="36">
        <v>0.98299999999999998</v>
      </c>
      <c r="AH46" s="36">
        <v>1.7000000000000001E-2</v>
      </c>
      <c r="AI46" s="36">
        <v>0</v>
      </c>
      <c r="AL46" s="83">
        <f t="shared" si="0"/>
        <v>1</v>
      </c>
      <c r="AM46" s="83">
        <f t="shared" si="1"/>
        <v>1</v>
      </c>
      <c r="AN46" s="83">
        <f t="shared" si="2"/>
        <v>1</v>
      </c>
    </row>
    <row r="47" spans="1:40" x14ac:dyDescent="0.45">
      <c r="A47" s="60">
        <v>44136</v>
      </c>
      <c r="B47" s="1" t="s">
        <v>83</v>
      </c>
      <c r="C47" s="1" t="s">
        <v>84</v>
      </c>
      <c r="D47" s="2">
        <v>10855</v>
      </c>
      <c r="E47" s="2">
        <v>7168</v>
      </c>
      <c r="F47" s="2">
        <v>3687</v>
      </c>
      <c r="G47" s="76">
        <v>98384482.909999996</v>
      </c>
      <c r="H47" s="76">
        <v>64106322.069999993</v>
      </c>
      <c r="I47" s="76">
        <v>34278160.840000004</v>
      </c>
      <c r="J47" s="2">
        <v>10649</v>
      </c>
      <c r="K47" s="2">
        <v>178</v>
      </c>
      <c r="L47" s="2">
        <v>26</v>
      </c>
      <c r="M47" s="3">
        <v>95902045</v>
      </c>
      <c r="N47" s="3">
        <v>9006</v>
      </c>
      <c r="O47" s="36">
        <v>0.94399999999999995</v>
      </c>
      <c r="P47" s="36">
        <v>2.1000000000000001E-2</v>
      </c>
      <c r="Q47" s="36">
        <v>3.5000000000000003E-2</v>
      </c>
      <c r="R47" s="36">
        <v>0.98199999999999998</v>
      </c>
      <c r="S47" s="36">
        <v>1.4999999999999999E-2</v>
      </c>
      <c r="T47" s="36">
        <v>2E-3</v>
      </c>
      <c r="U47" s="2">
        <v>23</v>
      </c>
      <c r="V47" s="2">
        <v>42</v>
      </c>
      <c r="W47" s="2">
        <v>25</v>
      </c>
      <c r="X47" s="2">
        <v>17</v>
      </c>
      <c r="Y47" s="76">
        <v>365355</v>
      </c>
      <c r="Z47" s="76">
        <v>226956</v>
      </c>
      <c r="AA47" s="76">
        <v>138399</v>
      </c>
      <c r="AB47" s="2">
        <v>36</v>
      </c>
      <c r="AC47" s="2">
        <v>3</v>
      </c>
      <c r="AD47" s="2">
        <v>26</v>
      </c>
      <c r="AE47" s="3">
        <v>320097</v>
      </c>
      <c r="AF47" s="3">
        <v>8892</v>
      </c>
      <c r="AG47" s="36">
        <v>0.88900000000000001</v>
      </c>
      <c r="AH47" s="36">
        <v>5.6000000000000001E-2</v>
      </c>
      <c r="AI47" s="36">
        <v>5.6000000000000001E-2</v>
      </c>
      <c r="AL47" s="83">
        <f t="shared" si="0"/>
        <v>0.999</v>
      </c>
      <c r="AM47" s="83">
        <f t="shared" si="1"/>
        <v>1</v>
      </c>
      <c r="AN47" s="83">
        <f t="shared" si="2"/>
        <v>1.0010000000000001</v>
      </c>
    </row>
    <row r="48" spans="1:40" x14ac:dyDescent="0.45">
      <c r="A48" s="60">
        <v>44136</v>
      </c>
      <c r="B48" s="1" t="s">
        <v>86</v>
      </c>
      <c r="C48" s="1" t="s">
        <v>87</v>
      </c>
      <c r="D48" s="2">
        <v>209</v>
      </c>
      <c r="E48" s="2">
        <v>135</v>
      </c>
      <c r="F48" s="2">
        <v>74</v>
      </c>
      <c r="G48" s="76">
        <v>1994106</v>
      </c>
      <c r="H48" s="76">
        <v>1288006</v>
      </c>
      <c r="I48" s="76">
        <v>706100</v>
      </c>
      <c r="J48" s="2">
        <v>206</v>
      </c>
      <c r="K48" s="2">
        <v>2</v>
      </c>
      <c r="L48" s="2">
        <v>1</v>
      </c>
      <c r="M48" s="3">
        <v>1964000</v>
      </c>
      <c r="N48" s="3">
        <v>9534</v>
      </c>
      <c r="O48" s="36">
        <v>0.91300000000000003</v>
      </c>
      <c r="P48" s="36">
        <v>5.8000000000000003E-2</v>
      </c>
      <c r="Q48" s="36">
        <v>2.9000000000000001E-2</v>
      </c>
      <c r="R48" s="36">
        <v>0.995</v>
      </c>
      <c r="S48" s="36">
        <v>0</v>
      </c>
      <c r="T48" s="36">
        <v>5.0000000000000001E-3</v>
      </c>
      <c r="U48" s="2">
        <v>2</v>
      </c>
      <c r="V48" s="2">
        <v>1</v>
      </c>
      <c r="W48" s="2">
        <v>1</v>
      </c>
      <c r="X48" s="2">
        <v>0</v>
      </c>
      <c r="Y48" s="76">
        <v>10000</v>
      </c>
      <c r="Z48" s="76">
        <v>10000</v>
      </c>
      <c r="AA48" s="76">
        <v>0</v>
      </c>
      <c r="AB48" s="2">
        <v>2</v>
      </c>
      <c r="AC48" s="2">
        <v>0</v>
      </c>
      <c r="AD48" s="2">
        <v>1</v>
      </c>
      <c r="AE48" s="3">
        <v>20000</v>
      </c>
      <c r="AF48" s="3">
        <v>10000</v>
      </c>
      <c r="AG48" s="36">
        <v>1</v>
      </c>
      <c r="AH48" s="36">
        <v>0</v>
      </c>
      <c r="AI48" s="36">
        <v>0</v>
      </c>
      <c r="AL48" s="83">
        <f t="shared" si="0"/>
        <v>1</v>
      </c>
      <c r="AM48" s="83">
        <f t="shared" si="1"/>
        <v>1</v>
      </c>
      <c r="AN48" s="83">
        <f t="shared" si="2"/>
        <v>1</v>
      </c>
    </row>
    <row r="49" spans="1:40" x14ac:dyDescent="0.45">
      <c r="A49" s="60">
        <v>44136</v>
      </c>
      <c r="B49" s="1" t="s">
        <v>88</v>
      </c>
      <c r="C49" s="1" t="s">
        <v>89</v>
      </c>
      <c r="D49" s="2">
        <v>64</v>
      </c>
      <c r="E49" s="2">
        <v>45</v>
      </c>
      <c r="F49" s="2">
        <v>19</v>
      </c>
      <c r="G49" s="76">
        <v>608565.64</v>
      </c>
      <c r="H49" s="76">
        <v>426365.64</v>
      </c>
      <c r="I49" s="76">
        <v>182200</v>
      </c>
      <c r="J49" s="2">
        <v>61</v>
      </c>
      <c r="K49" s="2">
        <v>2</v>
      </c>
      <c r="L49" s="2">
        <v>0</v>
      </c>
      <c r="M49" s="3">
        <v>568835</v>
      </c>
      <c r="N49" s="3">
        <v>9325</v>
      </c>
      <c r="O49" s="36">
        <v>1</v>
      </c>
      <c r="P49" s="36">
        <v>0</v>
      </c>
      <c r="Q49" s="36">
        <v>0</v>
      </c>
      <c r="R49" s="36">
        <v>0.95299999999999996</v>
      </c>
      <c r="S49" s="36">
        <v>3.1E-2</v>
      </c>
      <c r="T49" s="36">
        <v>0</v>
      </c>
      <c r="U49" s="2">
        <v>0</v>
      </c>
      <c r="V49" s="2">
        <v>1</v>
      </c>
      <c r="W49" s="2">
        <v>1</v>
      </c>
      <c r="X49" s="2">
        <v>0</v>
      </c>
      <c r="Y49" s="76">
        <v>10000</v>
      </c>
      <c r="Z49" s="76">
        <v>10000</v>
      </c>
      <c r="AA49" s="76">
        <v>0</v>
      </c>
      <c r="AB49" s="2">
        <v>1</v>
      </c>
      <c r="AC49" s="2">
        <v>0</v>
      </c>
      <c r="AD49" s="2">
        <v>0</v>
      </c>
      <c r="AE49" s="3">
        <v>10000</v>
      </c>
      <c r="AF49" s="3">
        <v>10000</v>
      </c>
      <c r="AG49" s="36">
        <v>1</v>
      </c>
      <c r="AH49" s="36">
        <v>0</v>
      </c>
      <c r="AI49" s="36">
        <v>0</v>
      </c>
      <c r="AL49" s="83">
        <f t="shared" si="0"/>
        <v>0.98399999999999999</v>
      </c>
      <c r="AM49" s="83">
        <f t="shared" si="1"/>
        <v>1</v>
      </c>
      <c r="AN49" s="83">
        <f t="shared" si="2"/>
        <v>1</v>
      </c>
    </row>
    <row r="50" spans="1:40" x14ac:dyDescent="0.45">
      <c r="A50" s="60">
        <v>44136</v>
      </c>
      <c r="B50" s="1" t="s">
        <v>90</v>
      </c>
      <c r="C50" s="1" t="s">
        <v>91</v>
      </c>
      <c r="D50" s="2">
        <v>14880</v>
      </c>
      <c r="E50" s="2">
        <v>11520</v>
      </c>
      <c r="F50" s="2">
        <v>3360</v>
      </c>
      <c r="G50" s="76">
        <v>121919232.55</v>
      </c>
      <c r="H50" s="76">
        <v>93736320.199999988</v>
      </c>
      <c r="I50" s="76">
        <v>28182912.350000001</v>
      </c>
      <c r="J50" s="2">
        <v>14552</v>
      </c>
      <c r="K50" s="2">
        <v>39</v>
      </c>
      <c r="L50" s="2">
        <v>289</v>
      </c>
      <c r="M50" s="3">
        <v>120449010</v>
      </c>
      <c r="N50" s="3">
        <v>8277</v>
      </c>
      <c r="O50" s="36">
        <v>0.93300000000000005</v>
      </c>
      <c r="P50" s="36">
        <v>4.2999999999999997E-2</v>
      </c>
      <c r="Q50" s="36">
        <v>2.4E-2</v>
      </c>
      <c r="R50" s="36">
        <v>0.97799999999999998</v>
      </c>
      <c r="S50" s="36">
        <v>3.0000000000000001E-3</v>
      </c>
      <c r="T50" s="36">
        <v>1.9E-2</v>
      </c>
      <c r="U50" s="2">
        <v>281</v>
      </c>
      <c r="V50" s="2">
        <v>116</v>
      </c>
      <c r="W50" s="2">
        <v>85</v>
      </c>
      <c r="X50" s="2">
        <v>31</v>
      </c>
      <c r="Y50" s="76">
        <v>856596.91</v>
      </c>
      <c r="Z50" s="76">
        <v>625986.33000000007</v>
      </c>
      <c r="AA50" s="76">
        <v>230610.58</v>
      </c>
      <c r="AB50" s="2">
        <v>108</v>
      </c>
      <c r="AC50" s="2">
        <v>0</v>
      </c>
      <c r="AD50" s="2">
        <v>289</v>
      </c>
      <c r="AE50" s="3">
        <v>815036</v>
      </c>
      <c r="AF50" s="3">
        <v>7547</v>
      </c>
      <c r="AG50" s="36">
        <v>0.96299999999999997</v>
      </c>
      <c r="AH50" s="36">
        <v>8.9999999999999993E-3</v>
      </c>
      <c r="AI50" s="36">
        <v>2.8000000000000001E-2</v>
      </c>
      <c r="AL50" s="83">
        <f t="shared" si="0"/>
        <v>1</v>
      </c>
      <c r="AM50" s="83">
        <f t="shared" si="1"/>
        <v>1</v>
      </c>
      <c r="AN50" s="83">
        <f t="shared" si="2"/>
        <v>1</v>
      </c>
    </row>
    <row r="51" spans="1:40" x14ac:dyDescent="0.45">
      <c r="A51" s="60">
        <v>44136</v>
      </c>
      <c r="B51" s="1" t="s">
        <v>92</v>
      </c>
      <c r="C51" s="1" t="s">
        <v>61</v>
      </c>
      <c r="D51" s="2">
        <v>5150</v>
      </c>
      <c r="E51" s="2">
        <v>3914</v>
      </c>
      <c r="F51" s="2">
        <v>1236</v>
      </c>
      <c r="G51" s="76">
        <v>36229117.109999999</v>
      </c>
      <c r="H51" s="76">
        <v>26521791.23</v>
      </c>
      <c r="I51" s="76">
        <v>9707325.879999999</v>
      </c>
      <c r="J51" s="2">
        <v>4899</v>
      </c>
      <c r="K51" s="2">
        <v>232</v>
      </c>
      <c r="L51" s="2">
        <v>19</v>
      </c>
      <c r="M51" s="3">
        <v>35030177</v>
      </c>
      <c r="N51" s="3">
        <v>7150</v>
      </c>
      <c r="O51" s="36">
        <v>0.78600000000000003</v>
      </c>
      <c r="P51" s="36">
        <v>0.17699999999999999</v>
      </c>
      <c r="Q51" s="36">
        <v>3.6999999999999998E-2</v>
      </c>
      <c r="R51" s="36">
        <v>0.95099999999999996</v>
      </c>
      <c r="S51" s="36">
        <v>4.4999999999999998E-2</v>
      </c>
      <c r="T51" s="36">
        <v>4.0000000000000001E-3</v>
      </c>
      <c r="U51" s="2">
        <v>23</v>
      </c>
      <c r="V51" s="2">
        <v>61</v>
      </c>
      <c r="W51" s="2">
        <v>51</v>
      </c>
      <c r="X51" s="2">
        <v>10</v>
      </c>
      <c r="Y51" s="76">
        <v>428226</v>
      </c>
      <c r="Z51" s="76">
        <v>355484</v>
      </c>
      <c r="AA51" s="76">
        <v>72742</v>
      </c>
      <c r="AB51" s="2">
        <v>62</v>
      </c>
      <c r="AC51" s="2">
        <v>3</v>
      </c>
      <c r="AD51" s="2">
        <v>19</v>
      </c>
      <c r="AE51" s="3">
        <v>445389</v>
      </c>
      <c r="AF51" s="3">
        <v>7184</v>
      </c>
      <c r="AG51" s="36">
        <v>0.91900000000000004</v>
      </c>
      <c r="AH51" s="36">
        <v>0</v>
      </c>
      <c r="AI51" s="36">
        <v>8.1000000000000003E-2</v>
      </c>
      <c r="AL51" s="83">
        <f t="shared" si="0"/>
        <v>1</v>
      </c>
      <c r="AM51" s="83">
        <f t="shared" si="1"/>
        <v>1</v>
      </c>
      <c r="AN51" s="83">
        <f t="shared" si="2"/>
        <v>1</v>
      </c>
    </row>
    <row r="52" spans="1:40" x14ac:dyDescent="0.45">
      <c r="A52" s="60">
        <v>44136</v>
      </c>
      <c r="B52" s="1" t="s">
        <v>93</v>
      </c>
      <c r="C52" s="1" t="s">
        <v>94</v>
      </c>
      <c r="D52" s="2">
        <v>48</v>
      </c>
      <c r="E52" s="2">
        <v>33</v>
      </c>
      <c r="F52" s="2">
        <v>15</v>
      </c>
      <c r="G52" s="76">
        <v>455280</v>
      </c>
      <c r="H52" s="76">
        <v>300280</v>
      </c>
      <c r="I52" s="76">
        <v>155000</v>
      </c>
      <c r="J52" s="2">
        <v>47</v>
      </c>
      <c r="K52" s="2">
        <v>0</v>
      </c>
      <c r="L52" s="2">
        <v>1</v>
      </c>
      <c r="M52" s="3">
        <v>435280</v>
      </c>
      <c r="N52" s="3">
        <v>9261</v>
      </c>
      <c r="O52" s="36">
        <v>0.91500000000000004</v>
      </c>
      <c r="P52" s="36">
        <v>2.1000000000000001E-2</v>
      </c>
      <c r="Q52" s="36">
        <v>6.4000000000000001E-2</v>
      </c>
      <c r="R52" s="36">
        <v>0.97899999999999998</v>
      </c>
      <c r="S52" s="36">
        <v>0</v>
      </c>
      <c r="T52" s="36">
        <v>2.1000000000000001E-2</v>
      </c>
      <c r="U52" s="2">
        <v>1</v>
      </c>
      <c r="V52" s="2">
        <v>1</v>
      </c>
      <c r="W52" s="2">
        <v>1</v>
      </c>
      <c r="X52" s="2">
        <v>0</v>
      </c>
      <c r="Y52" s="76">
        <v>10000</v>
      </c>
      <c r="Z52" s="76">
        <v>10000</v>
      </c>
      <c r="AA52" s="76">
        <v>0</v>
      </c>
      <c r="AB52" s="2">
        <v>1</v>
      </c>
      <c r="AC52" s="2">
        <v>0</v>
      </c>
      <c r="AD52" s="2">
        <v>1</v>
      </c>
      <c r="AE52" s="3">
        <v>10000</v>
      </c>
      <c r="AF52" s="3">
        <v>10000</v>
      </c>
      <c r="AG52" s="36">
        <v>1</v>
      </c>
      <c r="AH52" s="36">
        <v>0</v>
      </c>
      <c r="AI52" s="36">
        <v>0</v>
      </c>
      <c r="AL52" s="83">
        <f t="shared" si="0"/>
        <v>1</v>
      </c>
      <c r="AM52" s="83">
        <f t="shared" si="1"/>
        <v>1</v>
      </c>
      <c r="AN52" s="83">
        <f t="shared" si="2"/>
        <v>1</v>
      </c>
    </row>
    <row r="53" spans="1:40" x14ac:dyDescent="0.45">
      <c r="A53" s="60">
        <v>44136</v>
      </c>
      <c r="B53" s="1" t="s">
        <v>95</v>
      </c>
      <c r="C53" s="1" t="s">
        <v>61</v>
      </c>
      <c r="D53" s="2">
        <v>4841</v>
      </c>
      <c r="E53" s="2">
        <v>4113</v>
      </c>
      <c r="F53" s="2">
        <v>728</v>
      </c>
      <c r="G53" s="76">
        <v>20149677</v>
      </c>
      <c r="H53" s="76">
        <v>15641548</v>
      </c>
      <c r="I53" s="76">
        <v>4508129</v>
      </c>
      <c r="J53" s="2">
        <v>4483</v>
      </c>
      <c r="K53" s="2">
        <v>329</v>
      </c>
      <c r="L53" s="2">
        <v>29</v>
      </c>
      <c r="M53" s="3">
        <v>19155772</v>
      </c>
      <c r="N53" s="3">
        <v>4273</v>
      </c>
      <c r="O53" s="36">
        <v>0.77300000000000002</v>
      </c>
      <c r="P53" s="36">
        <v>0.14599999999999999</v>
      </c>
      <c r="Q53" s="36">
        <v>8.1000000000000003E-2</v>
      </c>
      <c r="R53" s="36">
        <v>0.92600000000000005</v>
      </c>
      <c r="S53" s="36">
        <v>6.8000000000000005E-2</v>
      </c>
      <c r="T53" s="36">
        <v>6.0000000000000001E-3</v>
      </c>
      <c r="U53" s="2">
        <v>32</v>
      </c>
      <c r="V53" s="2">
        <v>20</v>
      </c>
      <c r="W53" s="2">
        <v>15</v>
      </c>
      <c r="X53" s="2">
        <v>5</v>
      </c>
      <c r="Y53" s="76">
        <v>98153</v>
      </c>
      <c r="Z53" s="76">
        <v>71803</v>
      </c>
      <c r="AA53" s="76">
        <v>26350</v>
      </c>
      <c r="AB53" s="2">
        <v>19</v>
      </c>
      <c r="AC53" s="2">
        <v>4</v>
      </c>
      <c r="AD53" s="2">
        <v>29</v>
      </c>
      <c r="AE53" s="3">
        <v>68555</v>
      </c>
      <c r="AF53" s="3">
        <v>3608</v>
      </c>
      <c r="AG53" s="36">
        <v>0.89500000000000002</v>
      </c>
      <c r="AH53" s="36">
        <v>5.2999999999999999E-2</v>
      </c>
      <c r="AI53" s="36">
        <v>5.2999999999999999E-2</v>
      </c>
      <c r="AL53" s="83">
        <f t="shared" si="0"/>
        <v>1</v>
      </c>
      <c r="AM53" s="83">
        <f t="shared" si="1"/>
        <v>1</v>
      </c>
      <c r="AN53" s="83">
        <f t="shared" si="2"/>
        <v>1.0010000000000001</v>
      </c>
    </row>
    <row r="54" spans="1:40" x14ac:dyDescent="0.45">
      <c r="A54" s="60">
        <v>44136</v>
      </c>
      <c r="B54" s="1" t="s">
        <v>97</v>
      </c>
      <c r="C54" s="1" t="s">
        <v>98</v>
      </c>
      <c r="D54" s="2">
        <v>18214</v>
      </c>
      <c r="E54" s="2">
        <v>13149</v>
      </c>
      <c r="F54" s="2">
        <v>5065</v>
      </c>
      <c r="G54" s="76">
        <v>131311910.98000002</v>
      </c>
      <c r="H54" s="76">
        <v>92539956.010000005</v>
      </c>
      <c r="I54" s="76">
        <v>38771954.970000014</v>
      </c>
      <c r="J54" s="2">
        <v>17730</v>
      </c>
      <c r="K54" s="2">
        <v>433</v>
      </c>
      <c r="L54" s="2">
        <v>51</v>
      </c>
      <c r="M54" s="3">
        <v>125887019</v>
      </c>
      <c r="N54" s="3">
        <v>7100</v>
      </c>
      <c r="O54" s="36">
        <v>0.93799999999999994</v>
      </c>
      <c r="P54" s="36">
        <v>3.3000000000000002E-2</v>
      </c>
      <c r="Q54" s="36">
        <v>2.9000000000000001E-2</v>
      </c>
      <c r="R54" s="36">
        <v>0.97499999999999998</v>
      </c>
      <c r="S54" s="36">
        <v>2.1999999999999999E-2</v>
      </c>
      <c r="T54" s="36">
        <v>3.0000000000000001E-3</v>
      </c>
      <c r="U54" s="2">
        <v>51</v>
      </c>
      <c r="V54" s="2">
        <v>100</v>
      </c>
      <c r="W54" s="2">
        <v>67</v>
      </c>
      <c r="X54" s="2">
        <v>33</v>
      </c>
      <c r="Y54" s="76">
        <v>721261.77</v>
      </c>
      <c r="Z54" s="76">
        <v>500069.32</v>
      </c>
      <c r="AA54" s="76">
        <v>221192.45</v>
      </c>
      <c r="AB54" s="2">
        <v>95</v>
      </c>
      <c r="AC54" s="2">
        <v>5</v>
      </c>
      <c r="AD54" s="2">
        <v>51</v>
      </c>
      <c r="AE54" s="3">
        <v>678727</v>
      </c>
      <c r="AF54" s="3">
        <v>7144</v>
      </c>
      <c r="AG54" s="36">
        <v>0.89500000000000002</v>
      </c>
      <c r="AH54" s="36">
        <v>5.2999999999999999E-2</v>
      </c>
      <c r="AI54" s="36">
        <v>5.2999999999999999E-2</v>
      </c>
      <c r="AL54" s="83">
        <f t="shared" si="0"/>
        <v>1</v>
      </c>
      <c r="AM54" s="83">
        <f t="shared" si="1"/>
        <v>1</v>
      </c>
      <c r="AN54" s="83">
        <f t="shared" si="2"/>
        <v>1.0010000000000001</v>
      </c>
    </row>
    <row r="55" spans="1:40" x14ac:dyDescent="0.45">
      <c r="A55" s="60">
        <v>44136</v>
      </c>
      <c r="B55" s="1" t="s">
        <v>99</v>
      </c>
      <c r="C55" s="1" t="s">
        <v>100</v>
      </c>
      <c r="D55" s="2">
        <v>219011</v>
      </c>
      <c r="E55" s="2">
        <v>155392</v>
      </c>
      <c r="F55" s="2">
        <v>63619</v>
      </c>
      <c r="G55" s="76">
        <v>1742177869</v>
      </c>
      <c r="H55" s="76">
        <v>1219752546</v>
      </c>
      <c r="I55" s="76">
        <v>522425323</v>
      </c>
      <c r="J55" s="2">
        <v>216190</v>
      </c>
      <c r="K55" s="2">
        <v>1810</v>
      </c>
      <c r="L55" s="2">
        <v>1011</v>
      </c>
      <c r="M55" s="3">
        <v>1715266494</v>
      </c>
      <c r="N55" s="3">
        <v>7934</v>
      </c>
      <c r="O55" s="36">
        <v>0.98399999999999999</v>
      </c>
      <c r="P55" s="36">
        <v>0.01</v>
      </c>
      <c r="Q55" s="36">
        <v>6.0000000000000001E-3</v>
      </c>
      <c r="R55" s="36">
        <v>0.98699999999999999</v>
      </c>
      <c r="S55" s="36">
        <v>8.0000000000000002E-3</v>
      </c>
      <c r="T55" s="36">
        <v>5.0000000000000001E-3</v>
      </c>
      <c r="U55" s="2">
        <v>945</v>
      </c>
      <c r="V55" s="2">
        <v>1329</v>
      </c>
      <c r="W55" s="2">
        <v>875</v>
      </c>
      <c r="X55" s="2">
        <v>454</v>
      </c>
      <c r="Y55" s="76">
        <v>9812443</v>
      </c>
      <c r="Z55" s="76">
        <v>6879660</v>
      </c>
      <c r="AA55" s="76">
        <v>2932783</v>
      </c>
      <c r="AB55" s="2">
        <v>1257</v>
      </c>
      <c r="AC55" s="2">
        <v>6</v>
      </c>
      <c r="AD55" s="2">
        <v>1011</v>
      </c>
      <c r="AE55" s="3">
        <v>9209801</v>
      </c>
      <c r="AF55" s="3">
        <v>7327</v>
      </c>
      <c r="AG55" s="36">
        <v>0.98199999999999998</v>
      </c>
      <c r="AH55" s="36">
        <v>7.0000000000000001E-3</v>
      </c>
      <c r="AI55" s="36">
        <v>0.01</v>
      </c>
      <c r="AL55" s="83">
        <f t="shared" si="0"/>
        <v>1</v>
      </c>
      <c r="AM55" s="83">
        <f t="shared" si="1"/>
        <v>1</v>
      </c>
      <c r="AN55" s="83">
        <f t="shared" si="2"/>
        <v>0.999</v>
      </c>
    </row>
    <row r="56" spans="1:40" x14ac:dyDescent="0.45">
      <c r="A56" s="60">
        <v>44136</v>
      </c>
      <c r="B56" s="1" t="s">
        <v>103</v>
      </c>
      <c r="C56" s="1" t="s">
        <v>104</v>
      </c>
      <c r="D56" s="2">
        <v>266</v>
      </c>
      <c r="E56" s="2">
        <v>160</v>
      </c>
      <c r="F56" s="2">
        <v>106</v>
      </c>
      <c r="G56" s="76">
        <v>2590371.12</v>
      </c>
      <c r="H56" s="76">
        <v>1541593.5300000003</v>
      </c>
      <c r="I56" s="76">
        <v>1048777.5899999999</v>
      </c>
      <c r="J56" s="2">
        <v>262</v>
      </c>
      <c r="K56" s="2">
        <v>4</v>
      </c>
      <c r="L56" s="2">
        <v>0</v>
      </c>
      <c r="M56" s="3">
        <v>2550371</v>
      </c>
      <c r="N56" s="3">
        <v>9734</v>
      </c>
      <c r="O56" s="36">
        <v>0.90800000000000003</v>
      </c>
      <c r="P56" s="36">
        <v>2.3E-2</v>
      </c>
      <c r="Q56" s="36">
        <v>6.9000000000000006E-2</v>
      </c>
      <c r="R56" s="36">
        <v>0.98499999999999999</v>
      </c>
      <c r="S56" s="36">
        <v>1.4999999999999999E-2</v>
      </c>
      <c r="T56" s="36">
        <v>0</v>
      </c>
      <c r="U56" s="2">
        <v>1</v>
      </c>
      <c r="V56" s="2">
        <v>2</v>
      </c>
      <c r="W56" s="2">
        <v>0</v>
      </c>
      <c r="X56" s="2">
        <v>2</v>
      </c>
      <c r="Y56" s="76">
        <v>20000</v>
      </c>
      <c r="Z56" s="76">
        <v>0</v>
      </c>
      <c r="AA56" s="76">
        <v>20000</v>
      </c>
      <c r="AB56" s="2">
        <v>3</v>
      </c>
      <c r="AC56" s="2">
        <v>0</v>
      </c>
      <c r="AD56" s="2">
        <v>0</v>
      </c>
      <c r="AE56" s="3">
        <v>30000</v>
      </c>
      <c r="AF56" s="3">
        <v>10000</v>
      </c>
      <c r="AG56" s="36">
        <v>1</v>
      </c>
      <c r="AH56" s="36">
        <v>0</v>
      </c>
      <c r="AI56" s="36">
        <v>0</v>
      </c>
      <c r="AL56" s="83">
        <f t="shared" si="0"/>
        <v>1</v>
      </c>
      <c r="AM56" s="83">
        <f t="shared" si="1"/>
        <v>1</v>
      </c>
      <c r="AN56" s="83">
        <f t="shared" si="2"/>
        <v>1</v>
      </c>
    </row>
    <row r="57" spans="1:40" x14ac:dyDescent="0.45">
      <c r="A57" s="60">
        <v>44136</v>
      </c>
      <c r="B57" s="1" t="s">
        <v>105</v>
      </c>
      <c r="C57" s="1" t="s">
        <v>106</v>
      </c>
      <c r="D57" s="2">
        <v>414409</v>
      </c>
      <c r="E57" s="2">
        <v>306685</v>
      </c>
      <c r="F57" s="2">
        <v>107724</v>
      </c>
      <c r="G57" s="76">
        <v>2992340912</v>
      </c>
      <c r="H57" s="76">
        <v>2095334272</v>
      </c>
      <c r="I57" s="76">
        <v>897006640</v>
      </c>
      <c r="J57" s="2">
        <v>407924</v>
      </c>
      <c r="K57" s="2">
        <v>5411</v>
      </c>
      <c r="L57" s="2">
        <v>1074</v>
      </c>
      <c r="M57" s="3">
        <v>2947787353</v>
      </c>
      <c r="N57" s="3">
        <v>7226</v>
      </c>
      <c r="O57" s="36">
        <v>0.97499999999999998</v>
      </c>
      <c r="P57" s="36">
        <v>1.2E-2</v>
      </c>
      <c r="Q57" s="36">
        <v>1.2999999999999999E-2</v>
      </c>
      <c r="R57" s="36">
        <v>0.98499999999999999</v>
      </c>
      <c r="S57" s="36">
        <v>1.2999999999999999E-2</v>
      </c>
      <c r="T57" s="36">
        <v>3.0000000000000001E-3</v>
      </c>
      <c r="U57" s="2">
        <v>1285</v>
      </c>
      <c r="V57" s="2">
        <v>1737</v>
      </c>
      <c r="W57" s="2">
        <v>1072</v>
      </c>
      <c r="X57" s="2">
        <v>665</v>
      </c>
      <c r="Y57" s="76">
        <v>11879881</v>
      </c>
      <c r="Z57" s="76">
        <v>7353100</v>
      </c>
      <c r="AA57" s="76">
        <v>4526781</v>
      </c>
      <c r="AB57" s="2">
        <v>1908</v>
      </c>
      <c r="AC57" s="2">
        <v>40</v>
      </c>
      <c r="AD57" s="2">
        <v>1074</v>
      </c>
      <c r="AE57" s="3">
        <v>13064151</v>
      </c>
      <c r="AF57" s="3">
        <v>6847</v>
      </c>
      <c r="AG57" s="36">
        <v>0.99199999999999999</v>
      </c>
      <c r="AH57" s="36">
        <v>4.0000000000000001E-3</v>
      </c>
      <c r="AI57" s="36">
        <v>4.0000000000000001E-3</v>
      </c>
      <c r="AL57" s="83">
        <f t="shared" si="0"/>
        <v>1.0009999999999999</v>
      </c>
      <c r="AM57" s="83">
        <f t="shared" si="1"/>
        <v>1</v>
      </c>
      <c r="AN57" s="83">
        <f t="shared" si="2"/>
        <v>1</v>
      </c>
    </row>
    <row r="58" spans="1:40" x14ac:dyDescent="0.45">
      <c r="A58" s="60">
        <v>44136</v>
      </c>
      <c r="B58" s="1" t="s">
        <v>107</v>
      </c>
      <c r="C58" s="1" t="s">
        <v>61</v>
      </c>
      <c r="D58" s="2">
        <v>2850</v>
      </c>
      <c r="E58" s="2">
        <v>1868</v>
      </c>
      <c r="F58" s="2">
        <v>982</v>
      </c>
      <c r="G58" s="76">
        <v>27582441.639999997</v>
      </c>
      <c r="H58" s="76">
        <v>18008077.739999995</v>
      </c>
      <c r="I58" s="76">
        <v>9574363.9000000004</v>
      </c>
      <c r="J58" s="2">
        <v>2824</v>
      </c>
      <c r="K58" s="2">
        <v>21</v>
      </c>
      <c r="L58" s="2">
        <v>5</v>
      </c>
      <c r="M58" s="3">
        <v>27327451</v>
      </c>
      <c r="N58" s="3">
        <v>9677</v>
      </c>
      <c r="O58" s="36">
        <v>0.94499999999999995</v>
      </c>
      <c r="P58" s="36">
        <v>3.4000000000000002E-2</v>
      </c>
      <c r="Q58" s="36">
        <v>2.1000000000000001E-2</v>
      </c>
      <c r="R58" s="36">
        <v>0.995</v>
      </c>
      <c r="S58" s="36">
        <v>3.0000000000000001E-3</v>
      </c>
      <c r="T58" s="36">
        <v>2E-3</v>
      </c>
      <c r="U58" s="2">
        <v>3</v>
      </c>
      <c r="V58" s="2">
        <v>14</v>
      </c>
      <c r="W58" s="2">
        <v>9</v>
      </c>
      <c r="X58" s="2">
        <v>5</v>
      </c>
      <c r="Y58" s="76">
        <v>125000</v>
      </c>
      <c r="Z58" s="76">
        <v>80000</v>
      </c>
      <c r="AA58" s="76">
        <v>45000</v>
      </c>
      <c r="AB58" s="2">
        <v>12</v>
      </c>
      <c r="AC58" s="2">
        <v>0</v>
      </c>
      <c r="AD58" s="2">
        <v>5</v>
      </c>
      <c r="AE58" s="3">
        <v>113000</v>
      </c>
      <c r="AF58" s="3">
        <v>9417</v>
      </c>
      <c r="AG58" s="36">
        <v>0.83299999999999996</v>
      </c>
      <c r="AH58" s="36">
        <v>8.3000000000000004E-2</v>
      </c>
      <c r="AI58" s="36">
        <v>8.3000000000000004E-2</v>
      </c>
      <c r="AL58" s="83">
        <f t="shared" si="0"/>
        <v>1</v>
      </c>
      <c r="AM58" s="83">
        <f t="shared" si="1"/>
        <v>1</v>
      </c>
      <c r="AN58" s="83">
        <f t="shared" si="2"/>
        <v>0.99899999999999989</v>
      </c>
    </row>
    <row r="59" spans="1:40" x14ac:dyDescent="0.45">
      <c r="A59" s="60">
        <v>44136</v>
      </c>
      <c r="B59" s="1" t="s">
        <v>108</v>
      </c>
      <c r="C59" s="1" t="s">
        <v>109</v>
      </c>
      <c r="D59" s="2">
        <v>2305</v>
      </c>
      <c r="E59" s="2">
        <v>1528</v>
      </c>
      <c r="F59" s="2">
        <v>777</v>
      </c>
      <c r="G59" s="76">
        <v>20500368.319999997</v>
      </c>
      <c r="H59" s="76">
        <v>13444098.519999996</v>
      </c>
      <c r="I59" s="76">
        <v>7056269.7999999998</v>
      </c>
      <c r="J59" s="2">
        <v>2264</v>
      </c>
      <c r="K59" s="2">
        <v>33</v>
      </c>
      <c r="L59" s="2">
        <v>8</v>
      </c>
      <c r="M59" s="3">
        <v>19990382</v>
      </c>
      <c r="N59" s="3">
        <v>8830</v>
      </c>
      <c r="O59" s="36">
        <v>0.93400000000000005</v>
      </c>
      <c r="P59" s="36">
        <v>2.4E-2</v>
      </c>
      <c r="Q59" s="36">
        <v>4.2000000000000003E-2</v>
      </c>
      <c r="R59" s="36">
        <v>0.98499999999999999</v>
      </c>
      <c r="S59" s="36">
        <v>1.0999999999999999E-2</v>
      </c>
      <c r="T59" s="36">
        <v>3.0000000000000001E-3</v>
      </c>
      <c r="U59" s="2">
        <v>8</v>
      </c>
      <c r="V59" s="2">
        <v>13</v>
      </c>
      <c r="W59" s="2">
        <v>8</v>
      </c>
      <c r="X59" s="2">
        <v>5</v>
      </c>
      <c r="Y59" s="76">
        <v>107159.2</v>
      </c>
      <c r="Z59" s="76">
        <v>70971.199999999997</v>
      </c>
      <c r="AA59" s="76">
        <v>36188</v>
      </c>
      <c r="AB59" s="2">
        <v>12</v>
      </c>
      <c r="AC59" s="2">
        <v>1</v>
      </c>
      <c r="AD59" s="2">
        <v>8</v>
      </c>
      <c r="AE59" s="3">
        <v>95609</v>
      </c>
      <c r="AF59" s="3">
        <v>7967</v>
      </c>
      <c r="AG59" s="36">
        <v>0.91700000000000004</v>
      </c>
      <c r="AH59" s="36">
        <v>0</v>
      </c>
      <c r="AI59" s="36">
        <v>8.3000000000000004E-2</v>
      </c>
      <c r="AL59" s="83">
        <f t="shared" si="0"/>
        <v>0.999</v>
      </c>
      <c r="AM59" s="83">
        <f t="shared" si="1"/>
        <v>1</v>
      </c>
      <c r="AN59" s="83">
        <f t="shared" si="2"/>
        <v>1</v>
      </c>
    </row>
    <row r="60" spans="1:40" x14ac:dyDescent="0.45">
      <c r="A60" s="60">
        <v>44136</v>
      </c>
      <c r="B60" s="1" t="s">
        <v>110</v>
      </c>
      <c r="C60" s="1" t="s">
        <v>102</v>
      </c>
      <c r="D60" s="2">
        <v>62</v>
      </c>
      <c r="E60" s="2">
        <v>48</v>
      </c>
      <c r="F60" s="2">
        <v>14</v>
      </c>
      <c r="G60" s="76">
        <v>560885</v>
      </c>
      <c r="H60" s="76">
        <v>428185</v>
      </c>
      <c r="I60" s="76">
        <v>132700</v>
      </c>
      <c r="J60" s="2">
        <v>55</v>
      </c>
      <c r="K60" s="2">
        <v>7</v>
      </c>
      <c r="L60" s="2">
        <v>0</v>
      </c>
      <c r="M60" s="3">
        <v>511510</v>
      </c>
      <c r="N60" s="3">
        <v>9300</v>
      </c>
      <c r="O60" s="36">
        <v>1</v>
      </c>
      <c r="P60" s="36">
        <v>0</v>
      </c>
      <c r="Q60" s="36">
        <v>0</v>
      </c>
      <c r="R60" s="36">
        <v>0.88700000000000001</v>
      </c>
      <c r="S60" s="36">
        <v>0.113</v>
      </c>
      <c r="T60" s="36">
        <v>0</v>
      </c>
      <c r="U60" s="2">
        <v>0</v>
      </c>
      <c r="V60" s="2">
        <v>0</v>
      </c>
      <c r="W60" s="2">
        <v>0</v>
      </c>
      <c r="X60" s="2">
        <v>0</v>
      </c>
      <c r="Y60" s="76">
        <v>0</v>
      </c>
      <c r="Z60" s="76">
        <v>0</v>
      </c>
      <c r="AA60" s="76">
        <v>0</v>
      </c>
      <c r="AB60" s="2">
        <v>0</v>
      </c>
      <c r="AC60" s="2">
        <v>0</v>
      </c>
      <c r="AD60" s="2">
        <v>0</v>
      </c>
      <c r="AE60" s="3">
        <v>0</v>
      </c>
      <c r="AF60" s="3">
        <v>0</v>
      </c>
      <c r="AG60" s="36">
        <v>0</v>
      </c>
      <c r="AH60" s="36">
        <v>0</v>
      </c>
      <c r="AI60" s="36">
        <v>0</v>
      </c>
      <c r="AL60" s="83">
        <f t="shared" si="0"/>
        <v>1</v>
      </c>
      <c r="AM60" s="83">
        <f t="shared" si="1"/>
        <v>1</v>
      </c>
      <c r="AN60" s="83">
        <f t="shared" si="2"/>
        <v>0</v>
      </c>
    </row>
    <row r="61" spans="1:40" x14ac:dyDescent="0.45">
      <c r="A61" s="60">
        <v>44136</v>
      </c>
      <c r="B61" s="1" t="s">
        <v>111</v>
      </c>
      <c r="C61" s="1" t="s">
        <v>61</v>
      </c>
      <c r="D61" s="2">
        <v>15508</v>
      </c>
      <c r="E61" s="2">
        <v>10497</v>
      </c>
      <c r="F61" s="2">
        <v>5011</v>
      </c>
      <c r="G61" s="76">
        <v>124561169.55999996</v>
      </c>
      <c r="H61" s="76">
        <v>82576234.109999955</v>
      </c>
      <c r="I61" s="76">
        <v>41984935.449999996</v>
      </c>
      <c r="J61" s="2">
        <v>15390</v>
      </c>
      <c r="K61" s="2">
        <v>77</v>
      </c>
      <c r="L61" s="2">
        <v>41</v>
      </c>
      <c r="M61" s="3">
        <v>123608055</v>
      </c>
      <c r="N61" s="3">
        <v>8032</v>
      </c>
      <c r="O61" s="36">
        <v>0.84299999999999997</v>
      </c>
      <c r="P61" s="36">
        <v>0.14099999999999999</v>
      </c>
      <c r="Q61" s="36">
        <v>1.6E-2</v>
      </c>
      <c r="R61" s="36">
        <v>0.99299999999999999</v>
      </c>
      <c r="S61" s="36">
        <v>5.0000000000000001E-3</v>
      </c>
      <c r="T61" s="36">
        <v>3.0000000000000001E-3</v>
      </c>
      <c r="U61" s="2">
        <v>32</v>
      </c>
      <c r="V61" s="2">
        <v>81</v>
      </c>
      <c r="W61" s="2">
        <v>45</v>
      </c>
      <c r="X61" s="2">
        <v>36</v>
      </c>
      <c r="Y61" s="76">
        <v>510081</v>
      </c>
      <c r="Z61" s="76">
        <v>308872</v>
      </c>
      <c r="AA61" s="76">
        <v>201209</v>
      </c>
      <c r="AB61" s="2">
        <v>72</v>
      </c>
      <c r="AC61" s="2">
        <v>0</v>
      </c>
      <c r="AD61" s="2">
        <v>41</v>
      </c>
      <c r="AE61" s="3">
        <v>465090</v>
      </c>
      <c r="AF61" s="3">
        <v>6460</v>
      </c>
      <c r="AG61" s="36">
        <v>0.97199999999999998</v>
      </c>
      <c r="AH61" s="36">
        <v>0</v>
      </c>
      <c r="AI61" s="36">
        <v>2.8000000000000001E-2</v>
      </c>
      <c r="AL61" s="83">
        <f t="shared" si="0"/>
        <v>1.0009999999999999</v>
      </c>
      <c r="AM61" s="83">
        <f t="shared" si="1"/>
        <v>1</v>
      </c>
      <c r="AN61" s="83">
        <f t="shared" si="2"/>
        <v>1</v>
      </c>
    </row>
    <row r="62" spans="1:40" x14ac:dyDescent="0.45">
      <c r="A62" s="60">
        <v>44136</v>
      </c>
      <c r="B62" s="1" t="s">
        <v>112</v>
      </c>
      <c r="C62" s="1" t="s">
        <v>113</v>
      </c>
      <c r="D62" s="2">
        <v>39496</v>
      </c>
      <c r="E62" s="2">
        <v>28039</v>
      </c>
      <c r="F62" s="2">
        <v>11457</v>
      </c>
      <c r="G62" s="76">
        <v>284719420</v>
      </c>
      <c r="H62" s="76">
        <v>193961312</v>
      </c>
      <c r="I62" s="76">
        <v>90758108</v>
      </c>
      <c r="J62" s="2">
        <v>38575</v>
      </c>
      <c r="K62" s="2">
        <v>837</v>
      </c>
      <c r="L62" s="2">
        <v>84</v>
      </c>
      <c r="M62" s="3">
        <v>279342487</v>
      </c>
      <c r="N62" s="3">
        <v>7242</v>
      </c>
      <c r="O62" s="36">
        <v>0.80700000000000005</v>
      </c>
      <c r="P62" s="36">
        <v>0.185</v>
      </c>
      <c r="Q62" s="36">
        <v>8.0000000000000002E-3</v>
      </c>
      <c r="R62" s="36">
        <v>0.97699999999999998</v>
      </c>
      <c r="S62" s="36">
        <v>2.1000000000000001E-2</v>
      </c>
      <c r="T62" s="36">
        <v>2E-3</v>
      </c>
      <c r="U62" s="2">
        <v>88</v>
      </c>
      <c r="V62" s="2">
        <v>153</v>
      </c>
      <c r="W62" s="2">
        <v>92</v>
      </c>
      <c r="X62" s="2">
        <v>61</v>
      </c>
      <c r="Y62" s="76">
        <v>949647</v>
      </c>
      <c r="Z62" s="76">
        <v>624923</v>
      </c>
      <c r="AA62" s="76">
        <v>324724</v>
      </c>
      <c r="AB62" s="2">
        <v>155</v>
      </c>
      <c r="AC62" s="2">
        <v>2</v>
      </c>
      <c r="AD62" s="2">
        <v>84</v>
      </c>
      <c r="AE62" s="3">
        <v>992771</v>
      </c>
      <c r="AF62" s="3">
        <v>6405</v>
      </c>
      <c r="AG62" s="36">
        <v>0.98699999999999999</v>
      </c>
      <c r="AH62" s="36">
        <v>1.2999999999999999E-2</v>
      </c>
      <c r="AI62" s="36">
        <v>0</v>
      </c>
      <c r="AL62" s="83">
        <f t="shared" si="0"/>
        <v>1</v>
      </c>
      <c r="AM62" s="83">
        <f t="shared" si="1"/>
        <v>1</v>
      </c>
      <c r="AN62" s="83">
        <f t="shared" si="2"/>
        <v>1</v>
      </c>
    </row>
    <row r="63" spans="1:40" x14ac:dyDescent="0.45">
      <c r="A63" s="60">
        <v>44136</v>
      </c>
      <c r="B63" s="1" t="s">
        <v>114</v>
      </c>
      <c r="C63" s="1" t="s">
        <v>39</v>
      </c>
      <c r="D63" s="2">
        <v>42676</v>
      </c>
      <c r="E63" s="2">
        <v>29767</v>
      </c>
      <c r="F63" s="2">
        <v>12909</v>
      </c>
      <c r="G63" s="76">
        <v>336455352</v>
      </c>
      <c r="H63" s="76">
        <v>228571978</v>
      </c>
      <c r="I63" s="76">
        <v>107883374</v>
      </c>
      <c r="J63" s="2">
        <v>42102</v>
      </c>
      <c r="K63" s="2">
        <v>394</v>
      </c>
      <c r="L63" s="2">
        <v>180</v>
      </c>
      <c r="M63" s="3">
        <v>331558098</v>
      </c>
      <c r="N63" s="3">
        <v>7875</v>
      </c>
      <c r="O63" s="36">
        <v>0.92500000000000004</v>
      </c>
      <c r="P63" s="36">
        <v>5.3999999999999999E-2</v>
      </c>
      <c r="Q63" s="36">
        <v>2.1000000000000001E-2</v>
      </c>
      <c r="R63" s="36">
        <v>0.98699999999999999</v>
      </c>
      <c r="S63" s="36">
        <v>8.9999999999999993E-3</v>
      </c>
      <c r="T63" s="36">
        <v>4.0000000000000001E-3</v>
      </c>
      <c r="U63" s="2">
        <v>174</v>
      </c>
      <c r="V63" s="2">
        <v>184</v>
      </c>
      <c r="W63" s="2">
        <v>127</v>
      </c>
      <c r="X63" s="2">
        <v>57</v>
      </c>
      <c r="Y63" s="76">
        <v>1415524</v>
      </c>
      <c r="Z63" s="76">
        <v>1028880</v>
      </c>
      <c r="AA63" s="76">
        <v>386644</v>
      </c>
      <c r="AB63" s="2">
        <v>176</v>
      </c>
      <c r="AC63" s="2">
        <v>2</v>
      </c>
      <c r="AD63" s="2">
        <v>180</v>
      </c>
      <c r="AE63" s="3">
        <v>1372927</v>
      </c>
      <c r="AF63" s="3">
        <v>7801</v>
      </c>
      <c r="AG63" s="36">
        <v>0.88600000000000001</v>
      </c>
      <c r="AH63" s="36">
        <v>7.3999999999999996E-2</v>
      </c>
      <c r="AI63" s="36">
        <v>0.04</v>
      </c>
      <c r="AL63" s="83">
        <f t="shared" si="0"/>
        <v>1</v>
      </c>
      <c r="AM63" s="83">
        <f t="shared" si="1"/>
        <v>1</v>
      </c>
      <c r="AN63" s="83">
        <f t="shared" si="2"/>
        <v>1</v>
      </c>
    </row>
    <row r="64" spans="1:40" x14ac:dyDescent="0.45">
      <c r="A64" s="60">
        <v>44136</v>
      </c>
      <c r="B64" s="1" t="s">
        <v>118</v>
      </c>
      <c r="C64" s="1" t="s">
        <v>119</v>
      </c>
      <c r="D64" s="2">
        <v>51232</v>
      </c>
      <c r="E64" s="2">
        <v>35425</v>
      </c>
      <c r="F64" s="2">
        <v>15807</v>
      </c>
      <c r="G64" s="76">
        <v>381174070</v>
      </c>
      <c r="H64" s="76">
        <v>253731978</v>
      </c>
      <c r="I64" s="76">
        <v>127442092</v>
      </c>
      <c r="J64" s="2">
        <v>50033</v>
      </c>
      <c r="K64" s="2">
        <v>813</v>
      </c>
      <c r="L64" s="2">
        <v>386</v>
      </c>
      <c r="M64" s="3">
        <v>370790913</v>
      </c>
      <c r="N64" s="3">
        <v>7411</v>
      </c>
      <c r="O64" s="36">
        <v>0.90300000000000002</v>
      </c>
      <c r="P64" s="36">
        <v>6.3E-2</v>
      </c>
      <c r="Q64" s="36">
        <v>3.4000000000000002E-2</v>
      </c>
      <c r="R64" s="36">
        <v>0.97699999999999998</v>
      </c>
      <c r="S64" s="36">
        <v>1.6E-2</v>
      </c>
      <c r="T64" s="36">
        <v>8.0000000000000002E-3</v>
      </c>
      <c r="U64" s="2">
        <v>377</v>
      </c>
      <c r="V64" s="2">
        <v>292</v>
      </c>
      <c r="W64" s="2">
        <v>183</v>
      </c>
      <c r="X64" s="2">
        <v>109</v>
      </c>
      <c r="Y64" s="76">
        <v>1908855</v>
      </c>
      <c r="Z64" s="76">
        <v>1195730</v>
      </c>
      <c r="AA64" s="76">
        <v>713125</v>
      </c>
      <c r="AB64" s="2">
        <v>282</v>
      </c>
      <c r="AC64" s="2">
        <v>1</v>
      </c>
      <c r="AD64" s="2">
        <v>386</v>
      </c>
      <c r="AE64" s="3">
        <v>1953054</v>
      </c>
      <c r="AF64" s="3">
        <v>6926</v>
      </c>
      <c r="AG64" s="36">
        <v>0.95399999999999996</v>
      </c>
      <c r="AH64" s="36">
        <v>1.0999999999999999E-2</v>
      </c>
      <c r="AI64" s="36">
        <v>3.5000000000000003E-2</v>
      </c>
      <c r="AL64" s="83">
        <f t="shared" si="0"/>
        <v>1.0009999999999999</v>
      </c>
      <c r="AM64" s="83">
        <f t="shared" si="1"/>
        <v>1</v>
      </c>
      <c r="AN64" s="83">
        <f t="shared" si="2"/>
        <v>1</v>
      </c>
    </row>
    <row r="65" spans="1:40" x14ac:dyDescent="0.45">
      <c r="A65" s="60">
        <v>44136</v>
      </c>
      <c r="B65" s="1" t="s">
        <v>120</v>
      </c>
      <c r="C65" s="1" t="s">
        <v>121</v>
      </c>
      <c r="D65" s="2">
        <v>6213</v>
      </c>
      <c r="E65" s="2">
        <v>4128</v>
      </c>
      <c r="F65" s="2">
        <v>2085</v>
      </c>
      <c r="G65" s="76">
        <v>53716212</v>
      </c>
      <c r="H65" s="76">
        <v>35266846</v>
      </c>
      <c r="I65" s="76">
        <v>18449366</v>
      </c>
      <c r="J65" s="2">
        <v>6153</v>
      </c>
      <c r="K65" s="2">
        <v>39</v>
      </c>
      <c r="L65" s="2">
        <v>21</v>
      </c>
      <c r="M65" s="3">
        <v>53185158</v>
      </c>
      <c r="N65" s="3">
        <v>8644</v>
      </c>
      <c r="O65" s="36">
        <v>0.97699999999999998</v>
      </c>
      <c r="P65" s="36">
        <v>1.4E-2</v>
      </c>
      <c r="Q65" s="36">
        <v>8.0000000000000002E-3</v>
      </c>
      <c r="R65" s="36">
        <v>0.99099999999999999</v>
      </c>
      <c r="S65" s="36">
        <v>6.0000000000000001E-3</v>
      </c>
      <c r="T65" s="36">
        <v>3.0000000000000001E-3</v>
      </c>
      <c r="U65" s="2">
        <v>47</v>
      </c>
      <c r="V65" s="2">
        <v>29</v>
      </c>
      <c r="W65" s="2">
        <v>17</v>
      </c>
      <c r="X65" s="2">
        <v>12</v>
      </c>
      <c r="Y65" s="76">
        <v>221107</v>
      </c>
      <c r="Z65" s="76">
        <v>131775</v>
      </c>
      <c r="AA65" s="76">
        <v>89332</v>
      </c>
      <c r="AB65" s="2">
        <v>55</v>
      </c>
      <c r="AC65" s="2">
        <v>0</v>
      </c>
      <c r="AD65" s="2">
        <v>21</v>
      </c>
      <c r="AE65" s="3">
        <v>403205</v>
      </c>
      <c r="AF65" s="3">
        <v>7331</v>
      </c>
      <c r="AG65" s="36">
        <v>0.94499999999999995</v>
      </c>
      <c r="AH65" s="36">
        <v>5.5E-2</v>
      </c>
      <c r="AI65" s="36">
        <v>0</v>
      </c>
      <c r="AL65" s="83">
        <f t="shared" si="0"/>
        <v>1</v>
      </c>
      <c r="AM65" s="83">
        <f t="shared" si="1"/>
        <v>0.999</v>
      </c>
      <c r="AN65" s="83">
        <f t="shared" si="2"/>
        <v>1</v>
      </c>
    </row>
    <row r="66" spans="1:40" x14ac:dyDescent="0.45">
      <c r="A66" s="60">
        <v>44136</v>
      </c>
      <c r="B66" s="1" t="s">
        <v>122</v>
      </c>
      <c r="C66" s="1" t="s">
        <v>61</v>
      </c>
      <c r="D66" s="2">
        <v>1042</v>
      </c>
      <c r="E66" s="2">
        <v>1042</v>
      </c>
      <c r="F66" s="2">
        <v>0</v>
      </c>
      <c r="G66" s="76">
        <v>7670023</v>
      </c>
      <c r="H66" s="76">
        <v>7670023</v>
      </c>
      <c r="I66" s="76">
        <v>0</v>
      </c>
      <c r="J66" s="2">
        <v>997</v>
      </c>
      <c r="K66" s="2">
        <v>45</v>
      </c>
      <c r="L66" s="2">
        <v>0</v>
      </c>
      <c r="M66" s="3">
        <v>7499111</v>
      </c>
      <c r="N66" s="3">
        <v>7522</v>
      </c>
      <c r="O66" s="36">
        <v>0.79300000000000004</v>
      </c>
      <c r="P66" s="36">
        <v>9.0999999999999998E-2</v>
      </c>
      <c r="Q66" s="36">
        <v>0.115</v>
      </c>
      <c r="R66" s="36">
        <v>0.95699999999999996</v>
      </c>
      <c r="S66" s="36">
        <v>4.2999999999999997E-2</v>
      </c>
      <c r="T66" s="36">
        <v>0</v>
      </c>
      <c r="U66" s="2">
        <v>0</v>
      </c>
      <c r="V66" s="2">
        <v>0</v>
      </c>
      <c r="W66" s="2">
        <v>0</v>
      </c>
      <c r="X66" s="2">
        <v>0</v>
      </c>
      <c r="Y66" s="76">
        <v>0</v>
      </c>
      <c r="Z66" s="76">
        <v>0</v>
      </c>
      <c r="AA66" s="76">
        <v>0</v>
      </c>
      <c r="AB66" s="2">
        <v>0</v>
      </c>
      <c r="AC66" s="2">
        <v>0</v>
      </c>
      <c r="AD66" s="2">
        <v>0</v>
      </c>
      <c r="AE66" s="3">
        <v>0</v>
      </c>
      <c r="AF66" s="3">
        <v>0</v>
      </c>
      <c r="AG66" s="36">
        <v>0</v>
      </c>
      <c r="AH66" s="36">
        <v>0</v>
      </c>
      <c r="AI66" s="36">
        <v>0</v>
      </c>
      <c r="AL66" s="83">
        <f t="shared" si="0"/>
        <v>1</v>
      </c>
      <c r="AM66" s="83">
        <f t="shared" si="1"/>
        <v>0.999</v>
      </c>
      <c r="AN66" s="83">
        <f t="shared" si="2"/>
        <v>0</v>
      </c>
    </row>
    <row r="67" spans="1:40" x14ac:dyDescent="0.45">
      <c r="A67" s="60">
        <v>44136</v>
      </c>
      <c r="B67" s="1" t="s">
        <v>123</v>
      </c>
      <c r="C67" s="1" t="s">
        <v>124</v>
      </c>
      <c r="D67" s="2">
        <v>18343</v>
      </c>
      <c r="E67" s="2">
        <v>12582</v>
      </c>
      <c r="F67" s="2">
        <v>5761</v>
      </c>
      <c r="G67" s="76">
        <v>163499302</v>
      </c>
      <c r="H67" s="76">
        <v>105152065</v>
      </c>
      <c r="I67" s="76">
        <v>58347237</v>
      </c>
      <c r="J67" s="2">
        <v>18072</v>
      </c>
      <c r="K67" s="2">
        <v>131</v>
      </c>
      <c r="L67" s="2">
        <v>140</v>
      </c>
      <c r="M67" s="3">
        <v>160751484</v>
      </c>
      <c r="N67" s="3">
        <v>8895</v>
      </c>
      <c r="O67" s="36">
        <v>0.96699999999999997</v>
      </c>
      <c r="P67" s="36">
        <v>2.1999999999999999E-2</v>
      </c>
      <c r="Q67" s="36">
        <v>1.0999999999999999E-2</v>
      </c>
      <c r="R67" s="36">
        <v>0.98699999999999999</v>
      </c>
      <c r="S67" s="36">
        <v>5.0000000000000001E-3</v>
      </c>
      <c r="T67" s="36">
        <v>8.0000000000000002E-3</v>
      </c>
      <c r="U67" s="2">
        <v>147</v>
      </c>
      <c r="V67" s="2">
        <v>87</v>
      </c>
      <c r="W67" s="2">
        <v>64</v>
      </c>
      <c r="X67" s="2">
        <v>23</v>
      </c>
      <c r="Y67" s="76">
        <v>716419</v>
      </c>
      <c r="Z67" s="76">
        <v>512154</v>
      </c>
      <c r="AA67" s="76">
        <v>204265</v>
      </c>
      <c r="AB67" s="2">
        <v>89</v>
      </c>
      <c r="AC67" s="2">
        <v>5</v>
      </c>
      <c r="AD67" s="2">
        <v>140</v>
      </c>
      <c r="AE67" s="3">
        <v>781919</v>
      </c>
      <c r="AF67" s="3">
        <v>8786</v>
      </c>
      <c r="AG67" s="36">
        <v>0.876</v>
      </c>
      <c r="AH67" s="36">
        <v>3.4000000000000002E-2</v>
      </c>
      <c r="AI67" s="36">
        <v>0.09</v>
      </c>
      <c r="AL67" s="83">
        <f t="shared" ref="AL67:AL130" si="3">R67+S67+T67</f>
        <v>1</v>
      </c>
      <c r="AM67" s="83">
        <f t="shared" ref="AM67:AM130" si="4">O67+P67+Q67</f>
        <v>1</v>
      </c>
      <c r="AN67" s="83">
        <f t="shared" ref="AN67:AN130" si="5">AG67+AH67+AI67</f>
        <v>1</v>
      </c>
    </row>
    <row r="68" spans="1:40" x14ac:dyDescent="0.45">
      <c r="A68" s="60">
        <v>44136</v>
      </c>
      <c r="B68" s="1" t="s">
        <v>125</v>
      </c>
      <c r="C68" s="1" t="s">
        <v>126</v>
      </c>
      <c r="D68" s="2">
        <v>99</v>
      </c>
      <c r="E68" s="2">
        <v>76</v>
      </c>
      <c r="F68" s="2">
        <v>23</v>
      </c>
      <c r="G68" s="76">
        <v>640160</v>
      </c>
      <c r="H68" s="76">
        <v>445099</v>
      </c>
      <c r="I68" s="76">
        <v>195061</v>
      </c>
      <c r="J68" s="2">
        <v>85</v>
      </c>
      <c r="K68" s="2">
        <v>14</v>
      </c>
      <c r="L68" s="2">
        <v>0</v>
      </c>
      <c r="M68" s="3">
        <v>603609</v>
      </c>
      <c r="N68" s="3">
        <v>7101</v>
      </c>
      <c r="O68" s="36">
        <v>0.64700000000000002</v>
      </c>
      <c r="P68" s="36">
        <v>0.11799999999999999</v>
      </c>
      <c r="Q68" s="36">
        <v>0.23499999999999999</v>
      </c>
      <c r="R68" s="36">
        <v>0.85899999999999999</v>
      </c>
      <c r="S68" s="36">
        <v>0.14099999999999999</v>
      </c>
      <c r="T68" s="36">
        <v>0</v>
      </c>
      <c r="U68" s="2">
        <v>0</v>
      </c>
      <c r="V68" s="2">
        <v>0</v>
      </c>
      <c r="W68" s="2">
        <v>0</v>
      </c>
      <c r="X68" s="2">
        <v>0</v>
      </c>
      <c r="Y68" s="76">
        <v>0</v>
      </c>
      <c r="Z68" s="76">
        <v>0</v>
      </c>
      <c r="AA68" s="76">
        <v>0</v>
      </c>
      <c r="AB68" s="2">
        <v>0</v>
      </c>
      <c r="AC68" s="2">
        <v>0</v>
      </c>
      <c r="AD68" s="2">
        <v>0</v>
      </c>
      <c r="AE68" s="3">
        <v>0</v>
      </c>
      <c r="AF68" s="3">
        <v>0</v>
      </c>
      <c r="AG68" s="36">
        <v>0</v>
      </c>
      <c r="AH68" s="36">
        <v>0</v>
      </c>
      <c r="AI68" s="36">
        <v>0</v>
      </c>
      <c r="AL68" s="83">
        <f t="shared" si="3"/>
        <v>1</v>
      </c>
      <c r="AM68" s="83">
        <f t="shared" si="4"/>
        <v>1</v>
      </c>
      <c r="AN68" s="83">
        <f t="shared" si="5"/>
        <v>0</v>
      </c>
    </row>
    <row r="69" spans="1:40" x14ac:dyDescent="0.45">
      <c r="A69" s="60">
        <v>44136</v>
      </c>
      <c r="B69" s="1" t="s">
        <v>128</v>
      </c>
      <c r="C69" s="1" t="s">
        <v>129</v>
      </c>
      <c r="D69" s="2">
        <v>8302</v>
      </c>
      <c r="E69" s="2">
        <v>5802</v>
      </c>
      <c r="F69" s="2">
        <v>2500</v>
      </c>
      <c r="G69" s="76">
        <v>69910357</v>
      </c>
      <c r="H69" s="76">
        <v>47520507</v>
      </c>
      <c r="I69" s="76">
        <v>22389850</v>
      </c>
      <c r="J69" s="2">
        <v>8100</v>
      </c>
      <c r="K69" s="2">
        <v>101</v>
      </c>
      <c r="L69" s="2">
        <v>101</v>
      </c>
      <c r="M69" s="3">
        <v>67919017</v>
      </c>
      <c r="N69" s="3">
        <v>8385</v>
      </c>
      <c r="O69" s="36">
        <v>0.96299999999999997</v>
      </c>
      <c r="P69" s="36">
        <v>2.4E-2</v>
      </c>
      <c r="Q69" s="36">
        <v>1.2999999999999999E-2</v>
      </c>
      <c r="R69" s="36">
        <v>0.97599999999999998</v>
      </c>
      <c r="S69" s="36">
        <v>1.2E-2</v>
      </c>
      <c r="T69" s="36">
        <v>1.2E-2</v>
      </c>
      <c r="U69" s="2">
        <v>97</v>
      </c>
      <c r="V69" s="2">
        <v>64</v>
      </c>
      <c r="W69" s="2">
        <v>45</v>
      </c>
      <c r="X69" s="2">
        <v>19</v>
      </c>
      <c r="Y69" s="76">
        <v>545643</v>
      </c>
      <c r="Z69" s="76">
        <v>390093</v>
      </c>
      <c r="AA69" s="76">
        <v>155550</v>
      </c>
      <c r="AB69" s="2">
        <v>60</v>
      </c>
      <c r="AC69" s="2">
        <v>0</v>
      </c>
      <c r="AD69" s="2">
        <v>101</v>
      </c>
      <c r="AE69" s="3">
        <v>480432</v>
      </c>
      <c r="AF69" s="3">
        <v>8007</v>
      </c>
      <c r="AG69" s="36">
        <v>0.86699999999999999</v>
      </c>
      <c r="AH69" s="36">
        <v>8.3000000000000004E-2</v>
      </c>
      <c r="AI69" s="36">
        <v>0.05</v>
      </c>
      <c r="AL69" s="83">
        <f t="shared" si="3"/>
        <v>1</v>
      </c>
      <c r="AM69" s="83">
        <f t="shared" si="4"/>
        <v>1</v>
      </c>
      <c r="AN69" s="83">
        <f t="shared" si="5"/>
        <v>1</v>
      </c>
    </row>
    <row r="70" spans="1:40" x14ac:dyDescent="0.45">
      <c r="A70" s="60">
        <v>44136</v>
      </c>
      <c r="B70" s="1" t="s">
        <v>130</v>
      </c>
      <c r="C70" s="1" t="s">
        <v>131</v>
      </c>
      <c r="D70" s="2">
        <v>10546</v>
      </c>
      <c r="E70" s="2">
        <v>7112</v>
      </c>
      <c r="F70" s="2">
        <v>3434</v>
      </c>
      <c r="G70" s="76">
        <v>91217954</v>
      </c>
      <c r="H70" s="76">
        <v>60935265</v>
      </c>
      <c r="I70" s="76">
        <v>30282689</v>
      </c>
      <c r="J70" s="2">
        <v>10438</v>
      </c>
      <c r="K70" s="2">
        <v>64</v>
      </c>
      <c r="L70" s="2">
        <v>44</v>
      </c>
      <c r="M70" s="3">
        <v>90176036</v>
      </c>
      <c r="N70" s="3">
        <v>8639</v>
      </c>
      <c r="O70" s="36">
        <v>0.97899999999999998</v>
      </c>
      <c r="P70" s="36">
        <v>1.2E-2</v>
      </c>
      <c r="Q70" s="36">
        <v>8.9999999999999993E-3</v>
      </c>
      <c r="R70" s="36">
        <v>0.99</v>
      </c>
      <c r="S70" s="36">
        <v>6.0000000000000001E-3</v>
      </c>
      <c r="T70" s="36">
        <v>4.0000000000000001E-3</v>
      </c>
      <c r="U70" s="2">
        <v>52</v>
      </c>
      <c r="V70" s="2">
        <v>55</v>
      </c>
      <c r="W70" s="2">
        <v>40</v>
      </c>
      <c r="X70" s="2">
        <v>15</v>
      </c>
      <c r="Y70" s="76">
        <v>453851</v>
      </c>
      <c r="Z70" s="76">
        <v>332560</v>
      </c>
      <c r="AA70" s="76">
        <v>121291</v>
      </c>
      <c r="AB70" s="2">
        <v>62</v>
      </c>
      <c r="AC70" s="2">
        <v>1</v>
      </c>
      <c r="AD70" s="2">
        <v>44</v>
      </c>
      <c r="AE70" s="3">
        <v>530822</v>
      </c>
      <c r="AF70" s="3">
        <v>8562</v>
      </c>
      <c r="AG70" s="36">
        <v>1</v>
      </c>
      <c r="AH70" s="36">
        <v>0</v>
      </c>
      <c r="AI70" s="36">
        <v>0</v>
      </c>
      <c r="AL70" s="83">
        <f t="shared" si="3"/>
        <v>1</v>
      </c>
      <c r="AM70" s="83">
        <f t="shared" si="4"/>
        <v>1</v>
      </c>
      <c r="AN70" s="83">
        <f t="shared" si="5"/>
        <v>1</v>
      </c>
    </row>
    <row r="71" spans="1:40" x14ac:dyDescent="0.45">
      <c r="A71" s="60">
        <v>44136</v>
      </c>
      <c r="B71" s="1" t="s">
        <v>132</v>
      </c>
      <c r="C71" s="1" t="s">
        <v>133</v>
      </c>
      <c r="D71" s="2">
        <v>456</v>
      </c>
      <c r="E71" s="2">
        <v>313</v>
      </c>
      <c r="F71" s="2">
        <v>143</v>
      </c>
      <c r="G71" s="76">
        <v>3737118.7199999997</v>
      </c>
      <c r="H71" s="76">
        <v>2543674.5299999998</v>
      </c>
      <c r="I71" s="76">
        <v>1193444.19</v>
      </c>
      <c r="J71" s="2">
        <v>445</v>
      </c>
      <c r="K71" s="2">
        <v>11</v>
      </c>
      <c r="L71" s="2">
        <v>0</v>
      </c>
      <c r="M71" s="3">
        <v>3596891</v>
      </c>
      <c r="N71" s="3">
        <v>8083</v>
      </c>
      <c r="O71" s="36">
        <v>0.94599999999999995</v>
      </c>
      <c r="P71" s="36">
        <v>2.9000000000000001E-2</v>
      </c>
      <c r="Q71" s="36">
        <v>2.5000000000000001E-2</v>
      </c>
      <c r="R71" s="36">
        <v>0.97799999999999998</v>
      </c>
      <c r="S71" s="36">
        <v>2.1999999999999999E-2</v>
      </c>
      <c r="T71" s="36">
        <v>0</v>
      </c>
      <c r="U71" s="2">
        <v>1</v>
      </c>
      <c r="V71" s="2">
        <v>1</v>
      </c>
      <c r="W71" s="2">
        <v>1</v>
      </c>
      <c r="X71" s="2">
        <v>0</v>
      </c>
      <c r="Y71" s="76">
        <v>10000</v>
      </c>
      <c r="Z71" s="76">
        <v>10000</v>
      </c>
      <c r="AA71" s="76">
        <v>0</v>
      </c>
      <c r="AB71" s="2">
        <v>2</v>
      </c>
      <c r="AC71" s="2">
        <v>0</v>
      </c>
      <c r="AD71" s="2">
        <v>0</v>
      </c>
      <c r="AE71" s="3">
        <v>20000</v>
      </c>
      <c r="AF71" s="3">
        <v>10000</v>
      </c>
      <c r="AG71" s="36">
        <v>1</v>
      </c>
      <c r="AH71" s="36">
        <v>0</v>
      </c>
      <c r="AI71" s="36">
        <v>0</v>
      </c>
      <c r="AL71" s="83">
        <f t="shared" si="3"/>
        <v>1</v>
      </c>
      <c r="AM71" s="83">
        <f t="shared" si="4"/>
        <v>1</v>
      </c>
      <c r="AN71" s="83">
        <f t="shared" si="5"/>
        <v>1</v>
      </c>
    </row>
    <row r="72" spans="1:40" x14ac:dyDescent="0.45">
      <c r="A72" s="60">
        <v>44136</v>
      </c>
      <c r="B72" s="1" t="s">
        <v>135</v>
      </c>
      <c r="C72" s="1" t="s">
        <v>71</v>
      </c>
      <c r="D72" s="2">
        <v>6356</v>
      </c>
      <c r="E72" s="2">
        <v>4181</v>
      </c>
      <c r="F72" s="2">
        <v>2175</v>
      </c>
      <c r="G72" s="76">
        <v>60422521</v>
      </c>
      <c r="H72" s="76">
        <v>39599198</v>
      </c>
      <c r="I72" s="76">
        <v>20823323</v>
      </c>
      <c r="J72" s="2">
        <v>6286</v>
      </c>
      <c r="K72" s="2">
        <v>51</v>
      </c>
      <c r="L72" s="2">
        <v>19</v>
      </c>
      <c r="M72" s="3">
        <v>59475645</v>
      </c>
      <c r="N72" s="3">
        <v>9462</v>
      </c>
      <c r="O72" s="36">
        <v>0.72799999999999998</v>
      </c>
      <c r="P72" s="36">
        <v>0.20200000000000001</v>
      </c>
      <c r="Q72" s="36">
        <v>7.0000000000000007E-2</v>
      </c>
      <c r="R72" s="36">
        <v>0.98899999999999999</v>
      </c>
      <c r="S72" s="36">
        <v>8.0000000000000002E-3</v>
      </c>
      <c r="T72" s="36">
        <v>3.0000000000000001E-3</v>
      </c>
      <c r="U72" s="2">
        <v>32</v>
      </c>
      <c r="V72" s="2">
        <v>29</v>
      </c>
      <c r="W72" s="2">
        <v>16</v>
      </c>
      <c r="X72" s="2">
        <v>13</v>
      </c>
      <c r="Y72" s="76">
        <v>254897</v>
      </c>
      <c r="Z72" s="76">
        <v>145647</v>
      </c>
      <c r="AA72" s="76">
        <v>109250</v>
      </c>
      <c r="AB72" s="2">
        <v>37</v>
      </c>
      <c r="AC72" s="2">
        <v>5</v>
      </c>
      <c r="AD72" s="2">
        <v>19</v>
      </c>
      <c r="AE72" s="3">
        <v>335332</v>
      </c>
      <c r="AF72" s="3">
        <v>9063</v>
      </c>
      <c r="AG72" s="36">
        <v>0.75700000000000001</v>
      </c>
      <c r="AH72" s="36">
        <v>0.108</v>
      </c>
      <c r="AI72" s="36">
        <v>0.13500000000000001</v>
      </c>
      <c r="AL72" s="83">
        <f t="shared" si="3"/>
        <v>1</v>
      </c>
      <c r="AM72" s="83">
        <f t="shared" si="4"/>
        <v>1</v>
      </c>
      <c r="AN72" s="83">
        <f t="shared" si="5"/>
        <v>1</v>
      </c>
    </row>
    <row r="73" spans="1:40" x14ac:dyDescent="0.45">
      <c r="A73" s="60">
        <v>44136</v>
      </c>
      <c r="B73" s="1" t="s">
        <v>139</v>
      </c>
      <c r="C73" s="1" t="s">
        <v>61</v>
      </c>
      <c r="D73" s="2">
        <v>8078</v>
      </c>
      <c r="E73" s="2">
        <v>6434</v>
      </c>
      <c r="F73" s="2">
        <v>1644</v>
      </c>
      <c r="G73" s="76">
        <v>52546194</v>
      </c>
      <c r="H73" s="76">
        <v>40203452</v>
      </c>
      <c r="I73" s="76">
        <v>12342742</v>
      </c>
      <c r="J73" s="2">
        <v>7527</v>
      </c>
      <c r="K73" s="2">
        <v>530</v>
      </c>
      <c r="L73" s="2">
        <v>21</v>
      </c>
      <c r="M73" s="3">
        <v>49452398</v>
      </c>
      <c r="N73" s="3">
        <v>6570</v>
      </c>
      <c r="O73" s="36">
        <v>0.876</v>
      </c>
      <c r="P73" s="36">
        <v>5.3999999999999999E-2</v>
      </c>
      <c r="Q73" s="36">
        <v>7.0999999999999994E-2</v>
      </c>
      <c r="R73" s="36">
        <v>0.93200000000000005</v>
      </c>
      <c r="S73" s="36">
        <v>6.6000000000000003E-2</v>
      </c>
      <c r="T73" s="36">
        <v>3.0000000000000001E-3</v>
      </c>
      <c r="U73" s="2">
        <v>18</v>
      </c>
      <c r="V73" s="2">
        <v>49</v>
      </c>
      <c r="W73" s="2">
        <v>42</v>
      </c>
      <c r="X73" s="2">
        <v>7</v>
      </c>
      <c r="Y73" s="76">
        <v>210361</v>
      </c>
      <c r="Z73" s="76">
        <v>180604</v>
      </c>
      <c r="AA73" s="76">
        <v>29757</v>
      </c>
      <c r="AB73" s="2">
        <v>32</v>
      </c>
      <c r="AC73" s="2">
        <v>14</v>
      </c>
      <c r="AD73" s="2">
        <v>21</v>
      </c>
      <c r="AE73" s="3">
        <v>153637</v>
      </c>
      <c r="AF73" s="3">
        <v>4801</v>
      </c>
      <c r="AG73" s="36">
        <v>1</v>
      </c>
      <c r="AH73" s="36">
        <v>0</v>
      </c>
      <c r="AI73" s="36">
        <v>0</v>
      </c>
      <c r="AL73" s="83">
        <f t="shared" si="3"/>
        <v>1.0009999999999999</v>
      </c>
      <c r="AM73" s="83">
        <f t="shared" si="4"/>
        <v>1.0010000000000001</v>
      </c>
      <c r="AN73" s="83">
        <f t="shared" si="5"/>
        <v>1</v>
      </c>
    </row>
    <row r="74" spans="1:40" x14ac:dyDescent="0.45">
      <c r="A74" s="60">
        <v>44136</v>
      </c>
      <c r="B74" s="1" t="s">
        <v>140</v>
      </c>
      <c r="C74" s="1" t="s">
        <v>141</v>
      </c>
      <c r="D74" s="2">
        <v>6859</v>
      </c>
      <c r="E74" s="2">
        <v>4330</v>
      </c>
      <c r="F74" s="2">
        <v>2529</v>
      </c>
      <c r="G74" s="76">
        <v>65306099</v>
      </c>
      <c r="H74" s="76">
        <v>40749585</v>
      </c>
      <c r="I74" s="76">
        <v>24556514</v>
      </c>
      <c r="J74" s="2">
        <v>6780</v>
      </c>
      <c r="K74" s="2">
        <v>58</v>
      </c>
      <c r="L74" s="2">
        <v>21</v>
      </c>
      <c r="M74" s="3">
        <v>64729533</v>
      </c>
      <c r="N74" s="3">
        <v>9547</v>
      </c>
      <c r="O74" s="36">
        <v>0.92900000000000005</v>
      </c>
      <c r="P74" s="36">
        <v>3.6999999999999998E-2</v>
      </c>
      <c r="Q74" s="36">
        <v>3.4000000000000002E-2</v>
      </c>
      <c r="R74" s="36">
        <v>0.98899999999999999</v>
      </c>
      <c r="S74" s="36">
        <v>8.0000000000000002E-3</v>
      </c>
      <c r="T74" s="36">
        <v>3.0000000000000001E-3</v>
      </c>
      <c r="U74" s="2">
        <v>23</v>
      </c>
      <c r="V74" s="2">
        <v>30</v>
      </c>
      <c r="W74" s="2">
        <v>19</v>
      </c>
      <c r="X74" s="2">
        <v>11</v>
      </c>
      <c r="Y74" s="76">
        <v>276462</v>
      </c>
      <c r="Z74" s="76">
        <v>176270</v>
      </c>
      <c r="AA74" s="76">
        <v>100192</v>
      </c>
      <c r="AB74" s="2">
        <v>31</v>
      </c>
      <c r="AC74" s="2">
        <v>1</v>
      </c>
      <c r="AD74" s="2">
        <v>21</v>
      </c>
      <c r="AE74" s="3">
        <v>286100</v>
      </c>
      <c r="AF74" s="3">
        <v>9229</v>
      </c>
      <c r="AG74" s="36">
        <v>0.93500000000000005</v>
      </c>
      <c r="AH74" s="36">
        <v>3.2000000000000001E-2</v>
      </c>
      <c r="AI74" s="36">
        <v>3.2000000000000001E-2</v>
      </c>
      <c r="AL74" s="83">
        <f t="shared" si="3"/>
        <v>1</v>
      </c>
      <c r="AM74" s="83">
        <f t="shared" si="4"/>
        <v>1</v>
      </c>
      <c r="AN74" s="83">
        <f t="shared" si="5"/>
        <v>0.99900000000000011</v>
      </c>
    </row>
    <row r="75" spans="1:40" x14ac:dyDescent="0.45">
      <c r="A75" s="60">
        <v>44136</v>
      </c>
      <c r="B75" s="1" t="s">
        <v>142</v>
      </c>
      <c r="C75" s="1" t="s">
        <v>61</v>
      </c>
      <c r="D75" s="2">
        <v>30</v>
      </c>
      <c r="E75" s="2">
        <v>21</v>
      </c>
      <c r="F75" s="2">
        <v>9</v>
      </c>
      <c r="G75" s="76">
        <v>279805</v>
      </c>
      <c r="H75" s="76">
        <v>194805</v>
      </c>
      <c r="I75" s="76">
        <v>85000</v>
      </c>
      <c r="J75" s="2">
        <v>29</v>
      </c>
      <c r="K75" s="2">
        <v>1</v>
      </c>
      <c r="L75" s="2">
        <v>0</v>
      </c>
      <c r="M75" s="3">
        <v>268305</v>
      </c>
      <c r="N75" s="3">
        <v>9252</v>
      </c>
      <c r="O75" s="36">
        <v>0.55200000000000005</v>
      </c>
      <c r="P75" s="36">
        <v>0.17199999999999999</v>
      </c>
      <c r="Q75" s="36">
        <v>0.27600000000000002</v>
      </c>
      <c r="R75" s="36">
        <v>1</v>
      </c>
      <c r="S75" s="36">
        <v>0</v>
      </c>
      <c r="T75" s="36">
        <v>0</v>
      </c>
      <c r="U75" s="2">
        <v>1</v>
      </c>
      <c r="V75" s="2">
        <v>0</v>
      </c>
      <c r="W75" s="2">
        <v>0</v>
      </c>
      <c r="X75" s="2">
        <v>0</v>
      </c>
      <c r="Y75" s="76">
        <v>0</v>
      </c>
      <c r="Z75" s="76">
        <v>0</v>
      </c>
      <c r="AA75" s="76">
        <v>0</v>
      </c>
      <c r="AB75" s="2">
        <v>1</v>
      </c>
      <c r="AC75" s="2">
        <v>0</v>
      </c>
      <c r="AD75" s="2">
        <v>0</v>
      </c>
      <c r="AE75" s="3">
        <v>10000</v>
      </c>
      <c r="AF75" s="3">
        <v>10000</v>
      </c>
      <c r="AG75" s="36">
        <v>0</v>
      </c>
      <c r="AH75" s="36">
        <v>0</v>
      </c>
      <c r="AI75" s="36">
        <v>1</v>
      </c>
      <c r="AL75" s="83">
        <f t="shared" si="3"/>
        <v>1</v>
      </c>
      <c r="AM75" s="83">
        <f t="shared" si="4"/>
        <v>1</v>
      </c>
      <c r="AN75" s="83">
        <f t="shared" si="5"/>
        <v>1</v>
      </c>
    </row>
    <row r="76" spans="1:40" x14ac:dyDescent="0.45">
      <c r="A76" s="60">
        <v>44136</v>
      </c>
      <c r="B76" s="1" t="s">
        <v>143</v>
      </c>
      <c r="C76" s="1" t="s">
        <v>144</v>
      </c>
      <c r="D76" s="2">
        <v>867</v>
      </c>
      <c r="E76" s="2">
        <v>690</v>
      </c>
      <c r="F76" s="2">
        <v>177</v>
      </c>
      <c r="G76" s="76">
        <v>7138819.0899999999</v>
      </c>
      <c r="H76" s="76">
        <v>5688904.0899999999</v>
      </c>
      <c r="I76" s="76">
        <v>1449915</v>
      </c>
      <c r="J76" s="2">
        <v>797</v>
      </c>
      <c r="K76" s="2">
        <v>46</v>
      </c>
      <c r="L76" s="2">
        <v>24</v>
      </c>
      <c r="M76" s="3">
        <v>6621079</v>
      </c>
      <c r="N76" s="3">
        <v>8308</v>
      </c>
      <c r="O76" s="36">
        <v>0.94599999999999995</v>
      </c>
      <c r="P76" s="36">
        <v>1.9E-2</v>
      </c>
      <c r="Q76" s="36">
        <v>3.5000000000000003E-2</v>
      </c>
      <c r="R76" s="36">
        <v>0.91900000000000004</v>
      </c>
      <c r="S76" s="36">
        <v>5.2999999999999999E-2</v>
      </c>
      <c r="T76" s="36">
        <v>2.8000000000000001E-2</v>
      </c>
      <c r="U76" s="2">
        <v>25</v>
      </c>
      <c r="V76" s="2">
        <v>0</v>
      </c>
      <c r="W76" s="2">
        <v>0</v>
      </c>
      <c r="X76" s="2">
        <v>0</v>
      </c>
      <c r="Y76" s="76">
        <v>0</v>
      </c>
      <c r="Z76" s="76">
        <v>0</v>
      </c>
      <c r="AA76" s="76">
        <v>0</v>
      </c>
      <c r="AB76" s="2">
        <v>1</v>
      </c>
      <c r="AC76" s="2">
        <v>0</v>
      </c>
      <c r="AD76" s="2">
        <v>24</v>
      </c>
      <c r="AE76" s="3">
        <v>7789</v>
      </c>
      <c r="AF76" s="3">
        <v>7789</v>
      </c>
      <c r="AG76" s="36">
        <v>1</v>
      </c>
      <c r="AH76" s="36">
        <v>0</v>
      </c>
      <c r="AI76" s="36">
        <v>0</v>
      </c>
      <c r="AL76" s="83">
        <f t="shared" si="3"/>
        <v>1</v>
      </c>
      <c r="AM76" s="83">
        <f t="shared" si="4"/>
        <v>1</v>
      </c>
      <c r="AN76" s="83">
        <f t="shared" si="5"/>
        <v>1</v>
      </c>
    </row>
    <row r="77" spans="1:40" x14ac:dyDescent="0.45">
      <c r="A77" s="60">
        <v>44136</v>
      </c>
      <c r="B77" s="1" t="s">
        <v>145</v>
      </c>
      <c r="C77" s="1" t="s">
        <v>146</v>
      </c>
      <c r="D77" s="2">
        <v>8881</v>
      </c>
      <c r="E77" s="2">
        <v>6411</v>
      </c>
      <c r="F77" s="2">
        <v>2470</v>
      </c>
      <c r="G77" s="76">
        <v>67724910</v>
      </c>
      <c r="H77" s="76">
        <v>47502863</v>
      </c>
      <c r="I77" s="76">
        <v>20222047</v>
      </c>
      <c r="J77" s="2">
        <v>8505</v>
      </c>
      <c r="K77" s="2">
        <v>362</v>
      </c>
      <c r="L77" s="2">
        <v>14</v>
      </c>
      <c r="M77" s="3">
        <v>62972929</v>
      </c>
      <c r="N77" s="3">
        <v>7404</v>
      </c>
      <c r="O77" s="36">
        <v>1</v>
      </c>
      <c r="P77" s="36">
        <v>0</v>
      </c>
      <c r="Q77" s="36">
        <v>0</v>
      </c>
      <c r="R77" s="36">
        <v>0.95899999999999996</v>
      </c>
      <c r="S77" s="36">
        <v>3.9E-2</v>
      </c>
      <c r="T77" s="36">
        <v>2E-3</v>
      </c>
      <c r="U77" s="2">
        <v>27</v>
      </c>
      <c r="V77" s="2">
        <v>23</v>
      </c>
      <c r="W77" s="2">
        <v>13</v>
      </c>
      <c r="X77" s="2">
        <v>10</v>
      </c>
      <c r="Y77" s="76">
        <v>186689</v>
      </c>
      <c r="Z77" s="76">
        <v>106870</v>
      </c>
      <c r="AA77" s="76">
        <v>79819</v>
      </c>
      <c r="AB77" s="2">
        <v>31</v>
      </c>
      <c r="AC77" s="2">
        <v>5</v>
      </c>
      <c r="AD77" s="2">
        <v>14</v>
      </c>
      <c r="AE77" s="3">
        <v>245629</v>
      </c>
      <c r="AF77" s="3">
        <v>7924</v>
      </c>
      <c r="AG77" s="36">
        <v>1</v>
      </c>
      <c r="AH77" s="36">
        <v>0</v>
      </c>
      <c r="AI77" s="36">
        <v>0</v>
      </c>
      <c r="AL77" s="83">
        <f t="shared" si="3"/>
        <v>1</v>
      </c>
      <c r="AM77" s="83">
        <f t="shared" si="4"/>
        <v>1</v>
      </c>
      <c r="AN77" s="83">
        <f t="shared" si="5"/>
        <v>1</v>
      </c>
    </row>
    <row r="78" spans="1:40" x14ac:dyDescent="0.45">
      <c r="A78" s="60">
        <v>44136</v>
      </c>
      <c r="B78" s="1" t="s">
        <v>147</v>
      </c>
      <c r="C78" s="1" t="s">
        <v>148</v>
      </c>
      <c r="D78" s="2">
        <v>15673</v>
      </c>
      <c r="E78" s="2">
        <v>10319</v>
      </c>
      <c r="F78" s="2">
        <v>5354</v>
      </c>
      <c r="G78" s="76">
        <v>137530368.03</v>
      </c>
      <c r="H78" s="76">
        <v>88370431.75</v>
      </c>
      <c r="I78" s="76">
        <v>49159936.280000009</v>
      </c>
      <c r="J78" s="2">
        <v>15333</v>
      </c>
      <c r="K78" s="2">
        <v>271</v>
      </c>
      <c r="L78" s="2">
        <v>69</v>
      </c>
      <c r="M78" s="3">
        <v>134576239</v>
      </c>
      <c r="N78" s="3">
        <v>8777</v>
      </c>
      <c r="O78" s="36">
        <v>0.86399999999999999</v>
      </c>
      <c r="P78" s="36">
        <v>9.8000000000000004E-2</v>
      </c>
      <c r="Q78" s="36">
        <v>3.9E-2</v>
      </c>
      <c r="R78" s="36">
        <v>0.97899999999999998</v>
      </c>
      <c r="S78" s="36">
        <v>1.7000000000000001E-2</v>
      </c>
      <c r="T78" s="36">
        <v>4.0000000000000001E-3</v>
      </c>
      <c r="U78" s="2">
        <v>85</v>
      </c>
      <c r="V78" s="2">
        <v>96</v>
      </c>
      <c r="W78" s="2">
        <v>71</v>
      </c>
      <c r="X78" s="2">
        <v>25</v>
      </c>
      <c r="Y78" s="76">
        <v>772426.27</v>
      </c>
      <c r="Z78" s="76">
        <v>572240.66</v>
      </c>
      <c r="AA78" s="76">
        <v>200185.61</v>
      </c>
      <c r="AB78" s="2">
        <v>106</v>
      </c>
      <c r="AC78" s="2">
        <v>6</v>
      </c>
      <c r="AD78" s="2">
        <v>69</v>
      </c>
      <c r="AE78" s="3">
        <v>861439</v>
      </c>
      <c r="AF78" s="3">
        <v>8127</v>
      </c>
      <c r="AG78" s="36">
        <v>0.84</v>
      </c>
      <c r="AH78" s="36">
        <v>0.113</v>
      </c>
      <c r="AI78" s="36">
        <v>4.7E-2</v>
      </c>
      <c r="AL78" s="83">
        <f t="shared" si="3"/>
        <v>1</v>
      </c>
      <c r="AM78" s="83">
        <f t="shared" si="4"/>
        <v>1.0009999999999999</v>
      </c>
      <c r="AN78" s="83">
        <f t="shared" si="5"/>
        <v>1</v>
      </c>
    </row>
    <row r="79" spans="1:40" x14ac:dyDescent="0.45">
      <c r="A79" s="60">
        <v>44136</v>
      </c>
      <c r="B79" s="1" t="s">
        <v>149</v>
      </c>
      <c r="C79" s="1" t="s">
        <v>150</v>
      </c>
      <c r="D79" s="2">
        <v>44</v>
      </c>
      <c r="E79" s="2">
        <v>27</v>
      </c>
      <c r="F79" s="2">
        <v>17</v>
      </c>
      <c r="G79" s="76">
        <v>409008.23</v>
      </c>
      <c r="H79" s="76">
        <v>248376.22999999998</v>
      </c>
      <c r="I79" s="76">
        <v>160632</v>
      </c>
      <c r="J79" s="2">
        <v>43</v>
      </c>
      <c r="K79" s="2">
        <v>0</v>
      </c>
      <c r="L79" s="2">
        <v>1</v>
      </c>
      <c r="M79" s="3">
        <v>398982</v>
      </c>
      <c r="N79" s="3">
        <v>9279</v>
      </c>
      <c r="O79" s="36">
        <v>0.32600000000000001</v>
      </c>
      <c r="P79" s="36">
        <v>0.442</v>
      </c>
      <c r="Q79" s="36">
        <v>0.23300000000000001</v>
      </c>
      <c r="R79" s="36">
        <v>0.97699999999999998</v>
      </c>
      <c r="S79" s="36">
        <v>0</v>
      </c>
      <c r="T79" s="36">
        <v>2.3E-2</v>
      </c>
      <c r="U79" s="2">
        <v>1</v>
      </c>
      <c r="V79" s="2">
        <v>0</v>
      </c>
      <c r="W79" s="2">
        <v>0</v>
      </c>
      <c r="X79" s="2">
        <v>0</v>
      </c>
      <c r="Y79" s="76">
        <v>0</v>
      </c>
      <c r="Z79" s="76">
        <v>0</v>
      </c>
      <c r="AA79" s="76">
        <v>0</v>
      </c>
      <c r="AB79" s="2">
        <v>0</v>
      </c>
      <c r="AC79" s="2">
        <v>0</v>
      </c>
      <c r="AD79" s="2">
        <v>1</v>
      </c>
      <c r="AE79" s="3">
        <v>0</v>
      </c>
      <c r="AF79" s="3">
        <v>0</v>
      </c>
      <c r="AG79" s="36">
        <v>0</v>
      </c>
      <c r="AH79" s="36">
        <v>0</v>
      </c>
      <c r="AI79" s="36">
        <v>0</v>
      </c>
      <c r="AL79" s="83">
        <f t="shared" si="3"/>
        <v>1</v>
      </c>
      <c r="AM79" s="83">
        <f t="shared" si="4"/>
        <v>1.0010000000000001</v>
      </c>
      <c r="AN79" s="83">
        <f t="shared" si="5"/>
        <v>0</v>
      </c>
    </row>
    <row r="80" spans="1:40" x14ac:dyDescent="0.45">
      <c r="A80" s="60">
        <v>44136</v>
      </c>
      <c r="B80" s="1" t="s">
        <v>151</v>
      </c>
      <c r="C80" s="1" t="s">
        <v>150</v>
      </c>
      <c r="D80" s="2">
        <v>28934</v>
      </c>
      <c r="E80" s="2">
        <v>19677</v>
      </c>
      <c r="F80" s="2">
        <v>9257</v>
      </c>
      <c r="G80" s="76">
        <v>253974020.17000008</v>
      </c>
      <c r="H80" s="76">
        <v>169008386.60000008</v>
      </c>
      <c r="I80" s="76">
        <v>84965633.570000008</v>
      </c>
      <c r="J80" s="2">
        <v>28216</v>
      </c>
      <c r="K80" s="2">
        <v>508</v>
      </c>
      <c r="L80" s="2">
        <v>210</v>
      </c>
      <c r="M80" s="3">
        <v>246440436</v>
      </c>
      <c r="N80" s="3">
        <v>8734</v>
      </c>
      <c r="O80" s="36">
        <v>0.88900000000000001</v>
      </c>
      <c r="P80" s="36">
        <v>6.9000000000000006E-2</v>
      </c>
      <c r="Q80" s="36">
        <v>4.2000000000000003E-2</v>
      </c>
      <c r="R80" s="36">
        <v>0.97599999999999998</v>
      </c>
      <c r="S80" s="36">
        <v>1.7000000000000001E-2</v>
      </c>
      <c r="T80" s="36">
        <v>7.0000000000000001E-3</v>
      </c>
      <c r="U80" s="2">
        <v>222</v>
      </c>
      <c r="V80" s="2">
        <v>141</v>
      </c>
      <c r="W80" s="2">
        <v>100</v>
      </c>
      <c r="X80" s="2">
        <v>41</v>
      </c>
      <c r="Y80" s="76">
        <v>1184448.43</v>
      </c>
      <c r="Z80" s="76">
        <v>884747.32</v>
      </c>
      <c r="AA80" s="76">
        <v>299701.11</v>
      </c>
      <c r="AB80" s="2">
        <v>142</v>
      </c>
      <c r="AC80" s="2">
        <v>11</v>
      </c>
      <c r="AD80" s="2">
        <v>210</v>
      </c>
      <c r="AE80" s="3">
        <v>1226285</v>
      </c>
      <c r="AF80" s="3">
        <v>8636</v>
      </c>
      <c r="AG80" s="36">
        <v>0.85199999999999998</v>
      </c>
      <c r="AH80" s="36">
        <v>0.106</v>
      </c>
      <c r="AI80" s="36">
        <v>4.2000000000000003E-2</v>
      </c>
      <c r="AL80" s="83">
        <f t="shared" si="3"/>
        <v>1</v>
      </c>
      <c r="AM80" s="83">
        <f t="shared" si="4"/>
        <v>1</v>
      </c>
      <c r="AN80" s="83">
        <f t="shared" si="5"/>
        <v>1</v>
      </c>
    </row>
    <row r="81" spans="1:40" x14ac:dyDescent="0.45">
      <c r="A81" s="60">
        <v>44136</v>
      </c>
      <c r="B81" s="1" t="s">
        <v>152</v>
      </c>
      <c r="C81" s="1" t="s">
        <v>153</v>
      </c>
      <c r="D81" s="2">
        <v>1936</v>
      </c>
      <c r="E81" s="2">
        <v>1326</v>
      </c>
      <c r="F81" s="2">
        <v>610</v>
      </c>
      <c r="G81" s="76">
        <v>16495624.049999997</v>
      </c>
      <c r="H81" s="76">
        <v>11123865.049999997</v>
      </c>
      <c r="I81" s="76">
        <v>5371759</v>
      </c>
      <c r="J81" s="2">
        <v>1914</v>
      </c>
      <c r="K81" s="2">
        <v>17</v>
      </c>
      <c r="L81" s="2">
        <v>5</v>
      </c>
      <c r="M81" s="3">
        <v>16170257</v>
      </c>
      <c r="N81" s="3">
        <v>8448</v>
      </c>
      <c r="O81" s="36">
        <v>0.94299999999999995</v>
      </c>
      <c r="P81" s="36">
        <v>3.3000000000000002E-2</v>
      </c>
      <c r="Q81" s="36">
        <v>2.4E-2</v>
      </c>
      <c r="R81" s="36">
        <v>0.99</v>
      </c>
      <c r="S81" s="36">
        <v>7.0000000000000001E-3</v>
      </c>
      <c r="T81" s="36">
        <v>3.0000000000000001E-3</v>
      </c>
      <c r="U81" s="2">
        <v>6</v>
      </c>
      <c r="V81" s="2">
        <v>9</v>
      </c>
      <c r="W81" s="2">
        <v>7</v>
      </c>
      <c r="X81" s="2">
        <v>2</v>
      </c>
      <c r="Y81" s="76">
        <v>74293</v>
      </c>
      <c r="Z81" s="76">
        <v>62793</v>
      </c>
      <c r="AA81" s="76">
        <v>11500</v>
      </c>
      <c r="AB81" s="2">
        <v>10</v>
      </c>
      <c r="AC81" s="2">
        <v>0</v>
      </c>
      <c r="AD81" s="2">
        <v>5</v>
      </c>
      <c r="AE81" s="3">
        <v>66043</v>
      </c>
      <c r="AF81" s="3">
        <v>6604</v>
      </c>
      <c r="AG81" s="36">
        <v>1</v>
      </c>
      <c r="AH81" s="36">
        <v>0</v>
      </c>
      <c r="AI81" s="36">
        <v>0</v>
      </c>
      <c r="AL81" s="83">
        <f t="shared" si="3"/>
        <v>1</v>
      </c>
      <c r="AM81" s="83">
        <f t="shared" si="4"/>
        <v>1</v>
      </c>
      <c r="AN81" s="83">
        <f t="shared" si="5"/>
        <v>1</v>
      </c>
    </row>
    <row r="82" spans="1:40" x14ac:dyDescent="0.45">
      <c r="A82" s="60">
        <v>44136</v>
      </c>
      <c r="B82" s="1" t="s">
        <v>154</v>
      </c>
      <c r="C82" s="1" t="s">
        <v>23</v>
      </c>
      <c r="D82" s="2">
        <v>18930</v>
      </c>
      <c r="E82" s="2">
        <v>12878</v>
      </c>
      <c r="F82" s="2">
        <v>6052</v>
      </c>
      <c r="G82" s="76">
        <v>165267150</v>
      </c>
      <c r="H82" s="76">
        <v>108488003</v>
      </c>
      <c r="I82" s="76">
        <v>56779147</v>
      </c>
      <c r="J82" s="2">
        <v>18798</v>
      </c>
      <c r="K82" s="2">
        <v>101</v>
      </c>
      <c r="L82" s="2">
        <v>31</v>
      </c>
      <c r="M82" s="3">
        <v>159381986</v>
      </c>
      <c r="N82" s="3">
        <v>8479</v>
      </c>
      <c r="O82" s="36">
        <v>0.99099999999999999</v>
      </c>
      <c r="P82" s="36">
        <v>6.0000000000000001E-3</v>
      </c>
      <c r="Q82" s="36">
        <v>3.0000000000000001E-3</v>
      </c>
      <c r="R82" s="36">
        <v>0.995</v>
      </c>
      <c r="S82" s="36">
        <v>3.0000000000000001E-3</v>
      </c>
      <c r="T82" s="36">
        <v>2E-3</v>
      </c>
      <c r="U82" s="2">
        <v>44</v>
      </c>
      <c r="V82" s="2">
        <v>78</v>
      </c>
      <c r="W82" s="2">
        <v>62</v>
      </c>
      <c r="X82" s="2">
        <v>16</v>
      </c>
      <c r="Y82" s="76">
        <v>626789</v>
      </c>
      <c r="Z82" s="76">
        <v>478657</v>
      </c>
      <c r="AA82" s="76">
        <v>148132</v>
      </c>
      <c r="AB82" s="2">
        <v>89</v>
      </c>
      <c r="AC82" s="2">
        <v>2</v>
      </c>
      <c r="AD82" s="2">
        <v>31</v>
      </c>
      <c r="AE82" s="3">
        <v>704829</v>
      </c>
      <c r="AF82" s="3">
        <v>7919</v>
      </c>
      <c r="AG82" s="36">
        <v>1</v>
      </c>
      <c r="AH82" s="36">
        <v>0</v>
      </c>
      <c r="AI82" s="36">
        <v>0</v>
      </c>
      <c r="AL82" s="83">
        <f t="shared" si="3"/>
        <v>1</v>
      </c>
      <c r="AM82" s="83">
        <f t="shared" si="4"/>
        <v>1</v>
      </c>
      <c r="AN82" s="83">
        <f t="shared" si="5"/>
        <v>1</v>
      </c>
    </row>
    <row r="83" spans="1:40" x14ac:dyDescent="0.45">
      <c r="A83" s="60">
        <v>44136</v>
      </c>
      <c r="B83" s="1" t="s">
        <v>155</v>
      </c>
      <c r="C83" s="1" t="s">
        <v>156</v>
      </c>
      <c r="D83" s="2">
        <v>12279</v>
      </c>
      <c r="E83" s="2">
        <v>7941</v>
      </c>
      <c r="F83" s="2">
        <v>4338</v>
      </c>
      <c r="G83" s="76">
        <v>115364571.3</v>
      </c>
      <c r="H83" s="76">
        <v>73866023.75</v>
      </c>
      <c r="I83" s="76">
        <v>41498547.549999997</v>
      </c>
      <c r="J83" s="2">
        <v>12193</v>
      </c>
      <c r="K83" s="2">
        <v>11</v>
      </c>
      <c r="L83" s="2">
        <v>75</v>
      </c>
      <c r="M83" s="3">
        <v>114566717</v>
      </c>
      <c r="N83" s="3">
        <v>9396</v>
      </c>
      <c r="O83" s="36">
        <v>0.997</v>
      </c>
      <c r="P83" s="36">
        <v>3.0000000000000001E-3</v>
      </c>
      <c r="Q83" s="36">
        <v>0</v>
      </c>
      <c r="R83" s="36">
        <v>0.99299999999999999</v>
      </c>
      <c r="S83" s="36">
        <v>1E-3</v>
      </c>
      <c r="T83" s="36">
        <v>6.0000000000000001E-3</v>
      </c>
      <c r="U83" s="2">
        <v>69</v>
      </c>
      <c r="V83" s="2">
        <v>72</v>
      </c>
      <c r="W83" s="2">
        <v>60</v>
      </c>
      <c r="X83" s="2">
        <v>12</v>
      </c>
      <c r="Y83" s="76">
        <v>661308</v>
      </c>
      <c r="Z83" s="76">
        <v>549508</v>
      </c>
      <c r="AA83" s="76">
        <v>111800</v>
      </c>
      <c r="AB83" s="2">
        <v>66</v>
      </c>
      <c r="AC83" s="2">
        <v>0</v>
      </c>
      <c r="AD83" s="2">
        <v>75</v>
      </c>
      <c r="AE83" s="3">
        <v>611837</v>
      </c>
      <c r="AF83" s="3">
        <v>9270</v>
      </c>
      <c r="AG83" s="36">
        <v>1</v>
      </c>
      <c r="AH83" s="36">
        <v>0</v>
      </c>
      <c r="AI83" s="36">
        <v>0</v>
      </c>
      <c r="AL83" s="83">
        <f t="shared" si="3"/>
        <v>1</v>
      </c>
      <c r="AM83" s="83">
        <f t="shared" si="4"/>
        <v>1</v>
      </c>
      <c r="AN83" s="83">
        <f t="shared" si="5"/>
        <v>1</v>
      </c>
    </row>
    <row r="84" spans="1:40" x14ac:dyDescent="0.45">
      <c r="A84" s="60">
        <v>44136</v>
      </c>
      <c r="B84" s="1" t="s">
        <v>157</v>
      </c>
      <c r="C84" s="1" t="s">
        <v>76</v>
      </c>
      <c r="D84" s="2">
        <v>165415</v>
      </c>
      <c r="E84" s="2">
        <v>116247</v>
      </c>
      <c r="F84" s="2">
        <v>49168</v>
      </c>
      <c r="G84" s="76">
        <v>1288815028</v>
      </c>
      <c r="H84" s="76">
        <v>870541701</v>
      </c>
      <c r="I84" s="76">
        <v>418273327</v>
      </c>
      <c r="J84" s="2">
        <v>156115</v>
      </c>
      <c r="K84" s="2">
        <v>6467</v>
      </c>
      <c r="L84" s="2">
        <v>1985</v>
      </c>
      <c r="M84" s="3">
        <v>1219494960</v>
      </c>
      <c r="N84" s="3">
        <v>7812</v>
      </c>
      <c r="O84" s="36">
        <v>0.94199999999999995</v>
      </c>
      <c r="P84" s="36">
        <v>4.5999999999999999E-2</v>
      </c>
      <c r="Q84" s="36">
        <v>1.0999999999999999E-2</v>
      </c>
      <c r="R84" s="36">
        <v>0.94399999999999995</v>
      </c>
      <c r="S84" s="36">
        <v>3.9E-2</v>
      </c>
      <c r="T84" s="36">
        <v>1.2E-2</v>
      </c>
      <c r="U84" s="2">
        <v>1862</v>
      </c>
      <c r="V84" s="2">
        <v>980</v>
      </c>
      <c r="W84" s="2">
        <v>658</v>
      </c>
      <c r="X84" s="2">
        <v>322</v>
      </c>
      <c r="Y84" s="76">
        <v>7562045</v>
      </c>
      <c r="Z84" s="76">
        <v>5030627</v>
      </c>
      <c r="AA84" s="76">
        <v>2531418</v>
      </c>
      <c r="AB84" s="2">
        <v>825</v>
      </c>
      <c r="AC84" s="2">
        <v>32</v>
      </c>
      <c r="AD84" s="2">
        <v>1985</v>
      </c>
      <c r="AE84" s="3">
        <v>6437069</v>
      </c>
      <c r="AF84" s="3">
        <v>7803</v>
      </c>
      <c r="AG84" s="36">
        <v>0.95899999999999996</v>
      </c>
      <c r="AH84" s="36">
        <v>2.1000000000000001E-2</v>
      </c>
      <c r="AI84" s="36">
        <v>2.1000000000000001E-2</v>
      </c>
      <c r="AL84" s="83">
        <f t="shared" si="3"/>
        <v>0.995</v>
      </c>
      <c r="AM84" s="83">
        <f t="shared" si="4"/>
        <v>0.999</v>
      </c>
      <c r="AN84" s="83">
        <f t="shared" si="5"/>
        <v>1.0009999999999999</v>
      </c>
    </row>
    <row r="85" spans="1:40" x14ac:dyDescent="0.45">
      <c r="A85" s="60">
        <v>44136</v>
      </c>
      <c r="B85" s="1" t="s">
        <v>158</v>
      </c>
      <c r="C85" s="1" t="s">
        <v>76</v>
      </c>
      <c r="D85" s="2">
        <v>3738</v>
      </c>
      <c r="E85" s="2">
        <v>2434</v>
      </c>
      <c r="F85" s="2">
        <v>1304</v>
      </c>
      <c r="G85" s="76">
        <v>35476230</v>
      </c>
      <c r="H85" s="76">
        <v>22999606</v>
      </c>
      <c r="I85" s="76">
        <v>12476624</v>
      </c>
      <c r="J85" s="2">
        <v>3597</v>
      </c>
      <c r="K85" s="2">
        <v>16</v>
      </c>
      <c r="L85" s="2">
        <v>125</v>
      </c>
      <c r="M85" s="3">
        <v>33959705</v>
      </c>
      <c r="N85" s="3">
        <v>9441</v>
      </c>
      <c r="O85" s="36">
        <v>0.89200000000000002</v>
      </c>
      <c r="P85" s="36">
        <v>8.3000000000000004E-2</v>
      </c>
      <c r="Q85" s="36">
        <v>2.5000000000000001E-2</v>
      </c>
      <c r="R85" s="36">
        <v>0.96199999999999997</v>
      </c>
      <c r="S85" s="36">
        <v>4.0000000000000001E-3</v>
      </c>
      <c r="T85" s="36">
        <v>3.3000000000000002E-2</v>
      </c>
      <c r="U85" s="2">
        <v>121</v>
      </c>
      <c r="V85" s="2">
        <v>24</v>
      </c>
      <c r="W85" s="2">
        <v>13</v>
      </c>
      <c r="X85" s="2">
        <v>11</v>
      </c>
      <c r="Y85" s="76">
        <v>228000</v>
      </c>
      <c r="Z85" s="76">
        <v>126000</v>
      </c>
      <c r="AA85" s="76">
        <v>102000</v>
      </c>
      <c r="AB85" s="2">
        <v>19</v>
      </c>
      <c r="AC85" s="2">
        <v>1</v>
      </c>
      <c r="AD85" s="2">
        <v>125</v>
      </c>
      <c r="AE85" s="3">
        <v>167841</v>
      </c>
      <c r="AF85" s="3">
        <v>8834</v>
      </c>
      <c r="AG85" s="36">
        <v>0.89500000000000002</v>
      </c>
      <c r="AH85" s="36">
        <v>0.105</v>
      </c>
      <c r="AI85" s="36">
        <v>0</v>
      </c>
      <c r="AL85" s="83">
        <f t="shared" si="3"/>
        <v>0.999</v>
      </c>
      <c r="AM85" s="83">
        <f t="shared" si="4"/>
        <v>1</v>
      </c>
      <c r="AN85" s="83">
        <f t="shared" si="5"/>
        <v>1</v>
      </c>
    </row>
    <row r="86" spans="1:40" x14ac:dyDescent="0.45">
      <c r="A86" s="60">
        <v>44136</v>
      </c>
      <c r="B86" s="1" t="s">
        <v>159</v>
      </c>
      <c r="C86" s="1" t="s">
        <v>160</v>
      </c>
      <c r="D86" s="2">
        <v>68555</v>
      </c>
      <c r="E86" s="2">
        <v>46589</v>
      </c>
      <c r="F86" s="2">
        <v>21966</v>
      </c>
      <c r="G86" s="76">
        <v>576478223</v>
      </c>
      <c r="H86" s="76">
        <v>386036556</v>
      </c>
      <c r="I86" s="76">
        <v>190441667</v>
      </c>
      <c r="J86" s="2">
        <v>67634</v>
      </c>
      <c r="K86" s="2">
        <v>657</v>
      </c>
      <c r="L86" s="2">
        <v>264</v>
      </c>
      <c r="M86" s="3">
        <v>568704944</v>
      </c>
      <c r="N86" s="3">
        <v>8409</v>
      </c>
      <c r="O86" s="36">
        <v>0.98199999999999998</v>
      </c>
      <c r="P86" s="36">
        <v>0.01</v>
      </c>
      <c r="Q86" s="36">
        <v>8.0000000000000002E-3</v>
      </c>
      <c r="R86" s="36">
        <v>0.98699999999999999</v>
      </c>
      <c r="S86" s="36">
        <v>8.9999999999999993E-3</v>
      </c>
      <c r="T86" s="36">
        <v>4.0000000000000001E-3</v>
      </c>
      <c r="U86" s="2">
        <v>259</v>
      </c>
      <c r="V86" s="2">
        <v>355</v>
      </c>
      <c r="W86" s="2">
        <v>238</v>
      </c>
      <c r="X86" s="2">
        <v>117</v>
      </c>
      <c r="Y86" s="76">
        <v>2762422</v>
      </c>
      <c r="Z86" s="76">
        <v>1900824</v>
      </c>
      <c r="AA86" s="76">
        <v>861598</v>
      </c>
      <c r="AB86" s="2">
        <v>350</v>
      </c>
      <c r="AC86" s="2">
        <v>0</v>
      </c>
      <c r="AD86" s="2">
        <v>264</v>
      </c>
      <c r="AE86" s="3">
        <v>2715113</v>
      </c>
      <c r="AF86" s="3">
        <v>7757</v>
      </c>
      <c r="AG86" s="36">
        <v>0.98899999999999999</v>
      </c>
      <c r="AH86" s="36">
        <v>3.0000000000000001E-3</v>
      </c>
      <c r="AI86" s="36">
        <v>8.9999999999999993E-3</v>
      </c>
      <c r="AL86" s="83">
        <f t="shared" si="3"/>
        <v>1</v>
      </c>
      <c r="AM86" s="83">
        <f t="shared" si="4"/>
        <v>1</v>
      </c>
      <c r="AN86" s="83">
        <f t="shared" si="5"/>
        <v>1.0009999999999999</v>
      </c>
    </row>
    <row r="87" spans="1:40" x14ac:dyDescent="0.45">
      <c r="A87" s="60">
        <v>44136</v>
      </c>
      <c r="B87" s="1" t="s">
        <v>162</v>
      </c>
      <c r="C87" s="1" t="s">
        <v>84</v>
      </c>
      <c r="D87" s="2">
        <v>7188</v>
      </c>
      <c r="E87" s="2">
        <v>5046</v>
      </c>
      <c r="F87" s="2">
        <v>2142</v>
      </c>
      <c r="G87" s="76">
        <v>56920697.810000002</v>
      </c>
      <c r="H87" s="76">
        <v>38947464.810000002</v>
      </c>
      <c r="I87" s="76">
        <v>17973233</v>
      </c>
      <c r="J87" s="2">
        <v>6984</v>
      </c>
      <c r="K87" s="2">
        <v>172</v>
      </c>
      <c r="L87" s="2">
        <v>32</v>
      </c>
      <c r="M87" s="3">
        <v>54352868</v>
      </c>
      <c r="N87" s="3">
        <v>7782</v>
      </c>
      <c r="O87" s="36">
        <v>0.91500000000000004</v>
      </c>
      <c r="P87" s="36">
        <v>0.06</v>
      </c>
      <c r="Q87" s="36">
        <v>2.5000000000000001E-2</v>
      </c>
      <c r="R87" s="36">
        <v>0.97199999999999998</v>
      </c>
      <c r="S87" s="36">
        <v>2.3E-2</v>
      </c>
      <c r="T87" s="36">
        <v>4.0000000000000001E-3</v>
      </c>
      <c r="U87" s="2">
        <v>31</v>
      </c>
      <c r="V87" s="2">
        <v>42</v>
      </c>
      <c r="W87" s="2">
        <v>31</v>
      </c>
      <c r="X87" s="2">
        <v>11</v>
      </c>
      <c r="Y87" s="76">
        <v>289679</v>
      </c>
      <c r="Z87" s="76">
        <v>225893</v>
      </c>
      <c r="AA87" s="76">
        <v>63786</v>
      </c>
      <c r="AB87" s="2">
        <v>35</v>
      </c>
      <c r="AC87" s="2">
        <v>6</v>
      </c>
      <c r="AD87" s="2">
        <v>32</v>
      </c>
      <c r="AE87" s="3">
        <v>265008</v>
      </c>
      <c r="AF87" s="3">
        <v>7572</v>
      </c>
      <c r="AG87" s="36">
        <v>0.94299999999999995</v>
      </c>
      <c r="AH87" s="36">
        <v>2.9000000000000001E-2</v>
      </c>
      <c r="AI87" s="36">
        <v>2.9000000000000001E-2</v>
      </c>
      <c r="AL87" s="83">
        <f t="shared" si="3"/>
        <v>0.999</v>
      </c>
      <c r="AM87" s="83">
        <f t="shared" si="4"/>
        <v>1</v>
      </c>
      <c r="AN87" s="83">
        <f t="shared" si="5"/>
        <v>1.0009999999999999</v>
      </c>
    </row>
    <row r="88" spans="1:40" x14ac:dyDescent="0.45">
      <c r="A88" s="60">
        <v>44136</v>
      </c>
      <c r="B88" s="1" t="s">
        <v>165</v>
      </c>
      <c r="C88" s="1" t="s">
        <v>164</v>
      </c>
      <c r="D88" s="2">
        <v>13217</v>
      </c>
      <c r="E88" s="2">
        <v>8224</v>
      </c>
      <c r="F88" s="2">
        <v>4993</v>
      </c>
      <c r="G88" s="76">
        <v>111684810</v>
      </c>
      <c r="H88" s="76">
        <v>70131213</v>
      </c>
      <c r="I88" s="76">
        <v>41553597</v>
      </c>
      <c r="J88" s="2">
        <v>13083</v>
      </c>
      <c r="K88" s="2">
        <v>258</v>
      </c>
      <c r="L88" s="2">
        <v>76</v>
      </c>
      <c r="M88" s="3">
        <v>109056361</v>
      </c>
      <c r="N88" s="3">
        <v>8336</v>
      </c>
      <c r="O88" s="36">
        <v>0.97399999999999998</v>
      </c>
      <c r="P88" s="36">
        <v>1.4E-2</v>
      </c>
      <c r="Q88" s="36">
        <v>1.2999999999999999E-2</v>
      </c>
      <c r="R88" s="36">
        <v>0.99</v>
      </c>
      <c r="S88" s="36">
        <v>1.9E-2</v>
      </c>
      <c r="T88" s="36">
        <v>6.0000000000000001E-3</v>
      </c>
      <c r="U88" s="2">
        <v>71</v>
      </c>
      <c r="V88" s="2">
        <v>134</v>
      </c>
      <c r="W88" s="2">
        <v>95</v>
      </c>
      <c r="X88" s="2">
        <v>39</v>
      </c>
      <c r="Y88" s="76">
        <v>1037112</v>
      </c>
      <c r="Z88" s="76">
        <v>807341</v>
      </c>
      <c r="AA88" s="76">
        <v>229771</v>
      </c>
      <c r="AB88" s="2">
        <v>127</v>
      </c>
      <c r="AC88" s="2">
        <v>2</v>
      </c>
      <c r="AD88" s="2">
        <v>76</v>
      </c>
      <c r="AE88" s="3">
        <v>963122</v>
      </c>
      <c r="AF88" s="3">
        <v>7584</v>
      </c>
      <c r="AG88" s="36">
        <v>0.98399999999999999</v>
      </c>
      <c r="AH88" s="36">
        <v>0</v>
      </c>
      <c r="AI88" s="36">
        <v>1.6E-2</v>
      </c>
      <c r="AL88" s="83">
        <f t="shared" si="3"/>
        <v>1.0149999999999999</v>
      </c>
      <c r="AM88" s="83">
        <f t="shared" si="4"/>
        <v>1.0009999999999999</v>
      </c>
      <c r="AN88" s="83">
        <f t="shared" si="5"/>
        <v>1</v>
      </c>
    </row>
    <row r="89" spans="1:40" x14ac:dyDescent="0.45">
      <c r="A89" s="60">
        <v>44136</v>
      </c>
      <c r="B89" s="1" t="s">
        <v>166</v>
      </c>
      <c r="C89" s="1" t="s">
        <v>167</v>
      </c>
      <c r="D89" s="2">
        <v>2778</v>
      </c>
      <c r="E89" s="2">
        <v>1890</v>
      </c>
      <c r="F89" s="2">
        <v>888</v>
      </c>
      <c r="G89" s="76">
        <v>23294126</v>
      </c>
      <c r="H89" s="76">
        <v>15492855</v>
      </c>
      <c r="I89" s="76">
        <v>7801271</v>
      </c>
      <c r="J89" s="2">
        <v>2743</v>
      </c>
      <c r="K89" s="2">
        <v>19</v>
      </c>
      <c r="L89" s="2">
        <v>16</v>
      </c>
      <c r="M89" s="3">
        <v>22987682</v>
      </c>
      <c r="N89" s="3">
        <v>8380</v>
      </c>
      <c r="O89" s="36">
        <v>0.98399999999999999</v>
      </c>
      <c r="P89" s="36">
        <v>1.0999999999999999E-2</v>
      </c>
      <c r="Q89" s="36">
        <v>5.0000000000000001E-3</v>
      </c>
      <c r="R89" s="36">
        <v>0.98699999999999999</v>
      </c>
      <c r="S89" s="36">
        <v>7.0000000000000001E-3</v>
      </c>
      <c r="T89" s="36">
        <v>6.0000000000000001E-3</v>
      </c>
      <c r="U89" s="2">
        <v>14</v>
      </c>
      <c r="V89" s="2">
        <v>17</v>
      </c>
      <c r="W89" s="2">
        <v>9</v>
      </c>
      <c r="X89" s="2">
        <v>8</v>
      </c>
      <c r="Y89" s="76">
        <v>120238</v>
      </c>
      <c r="Z89" s="76">
        <v>74144</v>
      </c>
      <c r="AA89" s="76">
        <v>46094</v>
      </c>
      <c r="AB89" s="2">
        <v>15</v>
      </c>
      <c r="AC89" s="2">
        <v>0</v>
      </c>
      <c r="AD89" s="2">
        <v>16</v>
      </c>
      <c r="AE89" s="3">
        <v>124095</v>
      </c>
      <c r="AF89" s="3">
        <v>8273</v>
      </c>
      <c r="AG89" s="36">
        <v>1</v>
      </c>
      <c r="AH89" s="36">
        <v>0</v>
      </c>
      <c r="AI89" s="36">
        <v>0</v>
      </c>
      <c r="AL89" s="83">
        <f t="shared" si="3"/>
        <v>1</v>
      </c>
      <c r="AM89" s="83">
        <f t="shared" si="4"/>
        <v>1</v>
      </c>
      <c r="AN89" s="83">
        <f t="shared" si="5"/>
        <v>1</v>
      </c>
    </row>
    <row r="90" spans="1:40" x14ac:dyDescent="0.45">
      <c r="A90" s="60">
        <v>44136</v>
      </c>
      <c r="B90" s="1" t="s">
        <v>168</v>
      </c>
      <c r="C90" s="1" t="s">
        <v>169</v>
      </c>
      <c r="D90" s="2">
        <v>8148</v>
      </c>
      <c r="E90" s="2">
        <v>5262</v>
      </c>
      <c r="F90" s="2">
        <v>2886</v>
      </c>
      <c r="G90" s="76">
        <v>77132020.249999985</v>
      </c>
      <c r="H90" s="76">
        <v>49769997.319999985</v>
      </c>
      <c r="I90" s="76">
        <v>27362022.93</v>
      </c>
      <c r="J90" s="2">
        <v>8129</v>
      </c>
      <c r="K90" s="2">
        <v>14</v>
      </c>
      <c r="L90" s="2">
        <v>5</v>
      </c>
      <c r="M90" s="3">
        <v>76836282</v>
      </c>
      <c r="N90" s="3">
        <v>9452</v>
      </c>
      <c r="O90" s="36">
        <v>0.97499999999999998</v>
      </c>
      <c r="P90" s="36">
        <v>1.4999999999999999E-2</v>
      </c>
      <c r="Q90" s="36">
        <v>0.01</v>
      </c>
      <c r="R90" s="36">
        <v>0.998</v>
      </c>
      <c r="S90" s="36">
        <v>1E-3</v>
      </c>
      <c r="T90" s="36">
        <v>1E-3</v>
      </c>
      <c r="U90" s="2">
        <v>4</v>
      </c>
      <c r="V90" s="2">
        <v>45</v>
      </c>
      <c r="W90" s="2">
        <v>31</v>
      </c>
      <c r="X90" s="2">
        <v>14</v>
      </c>
      <c r="Y90" s="76">
        <v>429489.69</v>
      </c>
      <c r="Z90" s="76">
        <v>289489.69</v>
      </c>
      <c r="AA90" s="76">
        <v>140000</v>
      </c>
      <c r="AB90" s="2">
        <v>44</v>
      </c>
      <c r="AC90" s="2">
        <v>0</v>
      </c>
      <c r="AD90" s="2">
        <v>5</v>
      </c>
      <c r="AE90" s="3">
        <v>414000</v>
      </c>
      <c r="AF90" s="3">
        <v>9409</v>
      </c>
      <c r="AG90" s="36">
        <v>0.97699999999999998</v>
      </c>
      <c r="AH90" s="36">
        <v>0</v>
      </c>
      <c r="AI90" s="36">
        <v>2.3E-2</v>
      </c>
      <c r="AL90" s="83">
        <f t="shared" si="3"/>
        <v>1</v>
      </c>
      <c r="AM90" s="83">
        <f t="shared" si="4"/>
        <v>1</v>
      </c>
      <c r="AN90" s="83">
        <f t="shared" si="5"/>
        <v>1</v>
      </c>
    </row>
    <row r="91" spans="1:40" x14ac:dyDescent="0.45">
      <c r="A91" s="60">
        <v>44136</v>
      </c>
      <c r="B91" s="1" t="s">
        <v>170</v>
      </c>
      <c r="C91" s="1" t="s">
        <v>171</v>
      </c>
      <c r="D91" s="2">
        <v>10927</v>
      </c>
      <c r="E91" s="2">
        <v>7563</v>
      </c>
      <c r="F91" s="2">
        <v>3364</v>
      </c>
      <c r="G91" s="76">
        <v>89298846.939999968</v>
      </c>
      <c r="H91" s="76">
        <v>60157248.389999971</v>
      </c>
      <c r="I91" s="76">
        <v>29141598.549999997</v>
      </c>
      <c r="J91" s="2">
        <v>10732</v>
      </c>
      <c r="K91" s="2">
        <v>153</v>
      </c>
      <c r="L91" s="2">
        <v>42</v>
      </c>
      <c r="M91" s="3">
        <v>86653344</v>
      </c>
      <c r="N91" s="3">
        <v>8074</v>
      </c>
      <c r="O91" s="36">
        <v>0.94799999999999995</v>
      </c>
      <c r="P91" s="36">
        <v>2.8000000000000001E-2</v>
      </c>
      <c r="Q91" s="36">
        <v>2.4E-2</v>
      </c>
      <c r="R91" s="36">
        <v>0.98299999999999998</v>
      </c>
      <c r="S91" s="36">
        <v>1.2999999999999999E-2</v>
      </c>
      <c r="T91" s="36">
        <v>4.0000000000000001E-3</v>
      </c>
      <c r="U91" s="2">
        <v>54</v>
      </c>
      <c r="V91" s="2">
        <v>65</v>
      </c>
      <c r="W91" s="2">
        <v>41</v>
      </c>
      <c r="X91" s="2">
        <v>24</v>
      </c>
      <c r="Y91" s="76">
        <v>511594.16</v>
      </c>
      <c r="Z91" s="76">
        <v>315791.30999999994</v>
      </c>
      <c r="AA91" s="76">
        <v>195802.85</v>
      </c>
      <c r="AB91" s="2">
        <v>69</v>
      </c>
      <c r="AC91" s="2">
        <v>8</v>
      </c>
      <c r="AD91" s="2">
        <v>42</v>
      </c>
      <c r="AE91" s="3">
        <v>555890</v>
      </c>
      <c r="AF91" s="3">
        <v>8056</v>
      </c>
      <c r="AG91" s="36">
        <v>0.91300000000000003</v>
      </c>
      <c r="AH91" s="36">
        <v>4.2999999999999997E-2</v>
      </c>
      <c r="AI91" s="36">
        <v>4.2999999999999997E-2</v>
      </c>
      <c r="AL91" s="83">
        <f t="shared" si="3"/>
        <v>1</v>
      </c>
      <c r="AM91" s="83">
        <f t="shared" si="4"/>
        <v>1</v>
      </c>
      <c r="AN91" s="83">
        <f t="shared" si="5"/>
        <v>0.99900000000000011</v>
      </c>
    </row>
    <row r="92" spans="1:40" x14ac:dyDescent="0.45">
      <c r="A92" s="60">
        <v>44136</v>
      </c>
      <c r="B92" s="79" t="s">
        <v>268</v>
      </c>
      <c r="C92" s="79" t="s">
        <v>279</v>
      </c>
      <c r="D92" s="2">
        <v>154</v>
      </c>
      <c r="E92" s="2">
        <v>154</v>
      </c>
      <c r="F92" s="2">
        <v>0</v>
      </c>
      <c r="G92" s="76">
        <v>722557</v>
      </c>
      <c r="H92" s="76">
        <v>722557</v>
      </c>
      <c r="I92" s="76">
        <v>0</v>
      </c>
      <c r="J92" s="2">
        <v>0</v>
      </c>
      <c r="K92" s="2">
        <v>154</v>
      </c>
      <c r="L92" s="2">
        <v>0</v>
      </c>
      <c r="M92" s="3">
        <v>0</v>
      </c>
      <c r="N92" s="3">
        <v>0</v>
      </c>
      <c r="O92" s="36">
        <v>0</v>
      </c>
      <c r="P92" s="36">
        <v>0</v>
      </c>
      <c r="Q92" s="36">
        <v>0</v>
      </c>
      <c r="R92" s="36">
        <v>0</v>
      </c>
      <c r="S92" s="36">
        <v>1</v>
      </c>
      <c r="T92" s="36">
        <v>0</v>
      </c>
      <c r="U92" s="2">
        <v>0</v>
      </c>
      <c r="V92" s="2">
        <v>1</v>
      </c>
      <c r="W92" s="2">
        <v>1</v>
      </c>
      <c r="X92" s="2">
        <v>0</v>
      </c>
      <c r="Y92" s="76">
        <v>10000</v>
      </c>
      <c r="Z92" s="76">
        <v>10000</v>
      </c>
      <c r="AA92" s="76">
        <v>0</v>
      </c>
      <c r="AB92" s="2">
        <v>0</v>
      </c>
      <c r="AC92" s="2">
        <v>1</v>
      </c>
      <c r="AD92" s="2">
        <v>0</v>
      </c>
      <c r="AE92" s="3">
        <v>0</v>
      </c>
      <c r="AF92" s="3">
        <v>0</v>
      </c>
      <c r="AG92" s="36">
        <v>0</v>
      </c>
      <c r="AH92" s="36">
        <v>0</v>
      </c>
      <c r="AI92" s="36">
        <v>0</v>
      </c>
      <c r="AL92" s="83">
        <f t="shared" si="3"/>
        <v>1</v>
      </c>
      <c r="AM92" s="83">
        <f t="shared" si="4"/>
        <v>0</v>
      </c>
      <c r="AN92" s="83">
        <f t="shared" si="5"/>
        <v>0</v>
      </c>
    </row>
    <row r="93" spans="1:40" x14ac:dyDescent="0.45">
      <c r="A93" s="60">
        <v>44136</v>
      </c>
      <c r="B93" s="79" t="s">
        <v>173</v>
      </c>
      <c r="C93" s="79" t="s">
        <v>174</v>
      </c>
      <c r="D93" s="2">
        <v>2391</v>
      </c>
      <c r="E93" s="2">
        <v>1579</v>
      </c>
      <c r="F93" s="2">
        <v>812</v>
      </c>
      <c r="G93" s="76">
        <v>22140096</v>
      </c>
      <c r="H93" s="76">
        <v>14617206</v>
      </c>
      <c r="I93" s="76">
        <v>7522890</v>
      </c>
      <c r="J93" s="2">
        <v>2346</v>
      </c>
      <c r="K93" s="2">
        <v>40</v>
      </c>
      <c r="L93" s="2">
        <v>5</v>
      </c>
      <c r="M93" s="3">
        <v>21566305</v>
      </c>
      <c r="N93" s="3">
        <v>9193</v>
      </c>
      <c r="O93" s="36">
        <v>0.55500000000000005</v>
      </c>
      <c r="P93" s="36">
        <v>0.317</v>
      </c>
      <c r="Q93" s="36">
        <v>0.127</v>
      </c>
      <c r="R93" s="36">
        <v>0.98199999999999998</v>
      </c>
      <c r="S93" s="36">
        <v>1.6E-2</v>
      </c>
      <c r="T93" s="36">
        <v>2E-3</v>
      </c>
      <c r="U93" s="2">
        <v>7</v>
      </c>
      <c r="V93" s="2">
        <v>10</v>
      </c>
      <c r="W93" s="2">
        <v>9</v>
      </c>
      <c r="X93" s="2">
        <v>1</v>
      </c>
      <c r="Y93" s="76">
        <v>92000</v>
      </c>
      <c r="Z93" s="76">
        <v>82000</v>
      </c>
      <c r="AA93" s="76">
        <v>10000</v>
      </c>
      <c r="AB93" s="2">
        <v>6</v>
      </c>
      <c r="AC93" s="2">
        <v>6</v>
      </c>
      <c r="AD93" s="2">
        <v>5</v>
      </c>
      <c r="AE93" s="3">
        <v>55000</v>
      </c>
      <c r="AF93" s="3">
        <v>9167</v>
      </c>
      <c r="AG93" s="36">
        <v>1</v>
      </c>
      <c r="AH93" s="36">
        <v>0</v>
      </c>
      <c r="AI93" s="36">
        <v>0</v>
      </c>
      <c r="AL93" s="83">
        <f t="shared" si="3"/>
        <v>1</v>
      </c>
      <c r="AM93" s="83">
        <f t="shared" si="4"/>
        <v>0.99900000000000011</v>
      </c>
      <c r="AN93" s="83">
        <f t="shared" si="5"/>
        <v>1</v>
      </c>
    </row>
    <row r="94" spans="1:40" x14ac:dyDescent="0.45">
      <c r="A94" s="60">
        <v>44136</v>
      </c>
      <c r="B94" s="79" t="s">
        <v>177</v>
      </c>
      <c r="C94" s="79" t="s">
        <v>102</v>
      </c>
      <c r="D94" s="2">
        <v>89</v>
      </c>
      <c r="E94" s="2">
        <v>69</v>
      </c>
      <c r="F94" s="2">
        <v>20</v>
      </c>
      <c r="G94" s="76">
        <v>833871</v>
      </c>
      <c r="H94" s="76">
        <v>648870</v>
      </c>
      <c r="I94" s="76">
        <v>185001</v>
      </c>
      <c r="J94" s="2">
        <v>88</v>
      </c>
      <c r="K94" s="2">
        <v>1</v>
      </c>
      <c r="L94" s="2">
        <v>0</v>
      </c>
      <c r="M94" s="3">
        <v>823871</v>
      </c>
      <c r="N94" s="3">
        <v>9362</v>
      </c>
      <c r="O94" s="36">
        <v>0.97699999999999998</v>
      </c>
      <c r="P94" s="36">
        <v>0</v>
      </c>
      <c r="Q94" s="36">
        <v>2.3E-2</v>
      </c>
      <c r="R94" s="36">
        <v>0.98899999999999999</v>
      </c>
      <c r="S94" s="36">
        <v>1.0999999999999999E-2</v>
      </c>
      <c r="T94" s="36">
        <v>0</v>
      </c>
      <c r="U94" s="2">
        <v>2</v>
      </c>
      <c r="V94" s="2">
        <v>0</v>
      </c>
      <c r="W94" s="2">
        <v>0</v>
      </c>
      <c r="X94" s="2">
        <v>0</v>
      </c>
      <c r="Y94" s="76">
        <v>0</v>
      </c>
      <c r="Z94" s="76">
        <v>0</v>
      </c>
      <c r="AA94" s="76">
        <v>0</v>
      </c>
      <c r="AB94" s="2">
        <v>2</v>
      </c>
      <c r="AC94" s="2">
        <v>0</v>
      </c>
      <c r="AD94" s="2">
        <v>0</v>
      </c>
      <c r="AE94" s="3">
        <v>20000</v>
      </c>
      <c r="AF94" s="3">
        <v>10000</v>
      </c>
      <c r="AG94" s="36">
        <v>1</v>
      </c>
      <c r="AH94" s="36">
        <v>0</v>
      </c>
      <c r="AI94" s="36">
        <v>0</v>
      </c>
      <c r="AL94" s="83">
        <f t="shared" si="3"/>
        <v>1</v>
      </c>
      <c r="AM94" s="83">
        <f t="shared" si="4"/>
        <v>1</v>
      </c>
      <c r="AN94" s="83">
        <f t="shared" si="5"/>
        <v>1</v>
      </c>
    </row>
    <row r="95" spans="1:40" x14ac:dyDescent="0.45">
      <c r="A95" s="60">
        <v>44136</v>
      </c>
      <c r="B95" s="79" t="s">
        <v>179</v>
      </c>
      <c r="C95" s="79" t="s">
        <v>25</v>
      </c>
      <c r="D95" s="2">
        <v>849</v>
      </c>
      <c r="E95" s="2">
        <v>559</v>
      </c>
      <c r="F95" s="2">
        <v>290</v>
      </c>
      <c r="G95" s="76">
        <v>8034144</v>
      </c>
      <c r="H95" s="76">
        <v>5288986</v>
      </c>
      <c r="I95" s="76">
        <v>2745158</v>
      </c>
      <c r="J95" s="2">
        <v>840</v>
      </c>
      <c r="K95" s="2">
        <v>9</v>
      </c>
      <c r="L95" s="2">
        <v>0</v>
      </c>
      <c r="M95" s="3">
        <v>7980662</v>
      </c>
      <c r="N95" s="3">
        <v>9501</v>
      </c>
      <c r="O95" s="36">
        <v>0.96099999999999997</v>
      </c>
      <c r="P95" s="36">
        <v>2.9000000000000001E-2</v>
      </c>
      <c r="Q95" s="36">
        <v>1.0999999999999999E-2</v>
      </c>
      <c r="R95" s="36">
        <v>0.99399999999999999</v>
      </c>
      <c r="S95" s="36">
        <v>6.0000000000000001E-3</v>
      </c>
      <c r="T95" s="36">
        <v>0</v>
      </c>
      <c r="U95" s="2">
        <v>3</v>
      </c>
      <c r="V95" s="2">
        <v>4</v>
      </c>
      <c r="W95" s="2">
        <v>2</v>
      </c>
      <c r="X95" s="2">
        <v>2</v>
      </c>
      <c r="Y95" s="76">
        <v>40000</v>
      </c>
      <c r="Z95" s="76">
        <v>20000</v>
      </c>
      <c r="AA95" s="76">
        <v>20000</v>
      </c>
      <c r="AB95" s="2">
        <v>7</v>
      </c>
      <c r="AC95" s="2">
        <v>0</v>
      </c>
      <c r="AD95" s="2">
        <v>0</v>
      </c>
      <c r="AE95" s="3">
        <v>69665</v>
      </c>
      <c r="AF95" s="3">
        <v>9952</v>
      </c>
      <c r="AG95" s="36">
        <v>0.85699999999999998</v>
      </c>
      <c r="AH95" s="36">
        <v>0</v>
      </c>
      <c r="AI95" s="36">
        <v>0.14299999999999999</v>
      </c>
      <c r="AL95" s="83">
        <f t="shared" si="3"/>
        <v>1</v>
      </c>
      <c r="AM95" s="83">
        <f t="shared" si="4"/>
        <v>1.0009999999999999</v>
      </c>
      <c r="AN95" s="83">
        <f t="shared" si="5"/>
        <v>1</v>
      </c>
    </row>
    <row r="96" spans="1:40" x14ac:dyDescent="0.45">
      <c r="A96" s="60">
        <v>44136</v>
      </c>
      <c r="B96" s="79" t="s">
        <v>180</v>
      </c>
      <c r="C96" s="79" t="s">
        <v>25</v>
      </c>
      <c r="D96" s="2">
        <v>1954</v>
      </c>
      <c r="E96" s="2">
        <v>1502</v>
      </c>
      <c r="F96" s="2">
        <v>452</v>
      </c>
      <c r="G96" s="76">
        <v>13260891</v>
      </c>
      <c r="H96" s="76">
        <v>9712408</v>
      </c>
      <c r="I96" s="76">
        <v>3548483</v>
      </c>
      <c r="J96" s="2">
        <v>1898</v>
      </c>
      <c r="K96" s="2">
        <v>55</v>
      </c>
      <c r="L96" s="2">
        <v>1</v>
      </c>
      <c r="M96" s="3">
        <v>12919176</v>
      </c>
      <c r="N96" s="3">
        <v>6807</v>
      </c>
      <c r="O96" s="36">
        <v>0.94</v>
      </c>
      <c r="P96" s="36">
        <v>3.9E-2</v>
      </c>
      <c r="Q96" s="36">
        <v>2.1000000000000001E-2</v>
      </c>
      <c r="R96" s="36">
        <v>0.99</v>
      </c>
      <c r="S96" s="36">
        <v>0.01</v>
      </c>
      <c r="T96" s="36">
        <v>1E-3</v>
      </c>
      <c r="U96" s="2">
        <v>6</v>
      </c>
      <c r="V96" s="2">
        <v>6</v>
      </c>
      <c r="W96" s="2">
        <v>5</v>
      </c>
      <c r="X96" s="2">
        <v>1</v>
      </c>
      <c r="Y96" s="76">
        <v>54130</v>
      </c>
      <c r="Z96" s="76">
        <v>44130</v>
      </c>
      <c r="AA96" s="76">
        <v>10000</v>
      </c>
      <c r="AB96" s="2">
        <v>7</v>
      </c>
      <c r="AC96" s="2">
        <v>4</v>
      </c>
      <c r="AD96" s="2">
        <v>1</v>
      </c>
      <c r="AE96" s="3">
        <v>64060</v>
      </c>
      <c r="AF96" s="3">
        <v>9151</v>
      </c>
      <c r="AG96" s="36">
        <v>0.85699999999999998</v>
      </c>
      <c r="AH96" s="36">
        <v>0.14299999999999999</v>
      </c>
      <c r="AI96" s="36">
        <v>0</v>
      </c>
      <c r="AL96" s="83">
        <f t="shared" si="3"/>
        <v>1.0009999999999999</v>
      </c>
      <c r="AM96" s="83">
        <f t="shared" si="4"/>
        <v>1</v>
      </c>
      <c r="AN96" s="83">
        <f t="shared" si="5"/>
        <v>1</v>
      </c>
    </row>
    <row r="97" spans="1:40" x14ac:dyDescent="0.45">
      <c r="A97" s="60">
        <v>44136</v>
      </c>
      <c r="B97" s="79" t="s">
        <v>181</v>
      </c>
      <c r="C97" s="79" t="s">
        <v>126</v>
      </c>
      <c r="D97" s="2">
        <v>72</v>
      </c>
      <c r="E97" s="2">
        <v>47</v>
      </c>
      <c r="F97" s="2">
        <v>25</v>
      </c>
      <c r="G97" s="76">
        <v>675744</v>
      </c>
      <c r="H97" s="76">
        <v>438828</v>
      </c>
      <c r="I97" s="76">
        <v>236916</v>
      </c>
      <c r="J97" s="2">
        <v>72</v>
      </c>
      <c r="K97" s="2">
        <v>0</v>
      </c>
      <c r="L97" s="2">
        <v>0</v>
      </c>
      <c r="M97" s="3">
        <v>675744</v>
      </c>
      <c r="N97" s="3">
        <v>9385</v>
      </c>
      <c r="O97" s="36">
        <v>0.625</v>
      </c>
      <c r="P97" s="36">
        <v>0.31900000000000001</v>
      </c>
      <c r="Q97" s="36">
        <v>5.6000000000000001E-2</v>
      </c>
      <c r="R97" s="36">
        <v>1</v>
      </c>
      <c r="S97" s="36">
        <v>0</v>
      </c>
      <c r="T97" s="36">
        <v>0</v>
      </c>
      <c r="U97" s="2">
        <v>0</v>
      </c>
      <c r="V97" s="2">
        <v>1</v>
      </c>
      <c r="W97" s="2">
        <v>0</v>
      </c>
      <c r="X97" s="2">
        <v>1</v>
      </c>
      <c r="Y97" s="76">
        <v>10000</v>
      </c>
      <c r="Z97" s="76">
        <v>0</v>
      </c>
      <c r="AA97" s="76">
        <v>10000</v>
      </c>
      <c r="AB97" s="2">
        <v>1</v>
      </c>
      <c r="AC97" s="2">
        <v>0</v>
      </c>
      <c r="AD97" s="2">
        <v>0</v>
      </c>
      <c r="AE97" s="3">
        <v>10000</v>
      </c>
      <c r="AF97" s="3">
        <v>10000</v>
      </c>
      <c r="AG97" s="36">
        <v>1</v>
      </c>
      <c r="AH97" s="36">
        <v>0</v>
      </c>
      <c r="AI97" s="36">
        <v>0</v>
      </c>
      <c r="AL97" s="83">
        <f t="shared" si="3"/>
        <v>1</v>
      </c>
      <c r="AM97" s="83">
        <f t="shared" si="4"/>
        <v>1</v>
      </c>
      <c r="AN97" s="83">
        <f t="shared" si="5"/>
        <v>1</v>
      </c>
    </row>
    <row r="98" spans="1:40" x14ac:dyDescent="0.45">
      <c r="A98" s="60">
        <v>44136</v>
      </c>
      <c r="B98" s="79" t="s">
        <v>182</v>
      </c>
      <c r="C98" s="79" t="s">
        <v>183</v>
      </c>
      <c r="D98" s="2">
        <v>16</v>
      </c>
      <c r="E98" s="2">
        <v>16</v>
      </c>
      <c r="F98" s="2">
        <v>0</v>
      </c>
      <c r="G98" s="76">
        <v>131079</v>
      </c>
      <c r="H98" s="76">
        <v>131079</v>
      </c>
      <c r="I98" s="76">
        <v>0</v>
      </c>
      <c r="J98" s="2">
        <v>14</v>
      </c>
      <c r="K98" s="2">
        <v>2</v>
      </c>
      <c r="L98" s="2">
        <v>0</v>
      </c>
      <c r="M98" s="3">
        <v>115536</v>
      </c>
      <c r="N98" s="3">
        <v>8253</v>
      </c>
      <c r="O98" s="36">
        <v>0.71399999999999997</v>
      </c>
      <c r="P98" s="36">
        <v>0.28599999999999998</v>
      </c>
      <c r="Q98" s="36">
        <v>0</v>
      </c>
      <c r="R98" s="36">
        <v>0.875</v>
      </c>
      <c r="S98" s="36">
        <v>0.125</v>
      </c>
      <c r="T98" s="36">
        <v>0</v>
      </c>
      <c r="U98" s="2">
        <v>0</v>
      </c>
      <c r="V98" s="2">
        <v>0</v>
      </c>
      <c r="W98" s="2">
        <v>0</v>
      </c>
      <c r="X98" s="2">
        <v>0</v>
      </c>
      <c r="Y98" s="76">
        <v>0</v>
      </c>
      <c r="Z98" s="76">
        <v>0</v>
      </c>
      <c r="AA98" s="76">
        <v>0</v>
      </c>
      <c r="AB98" s="2">
        <v>0</v>
      </c>
      <c r="AC98" s="2">
        <v>0</v>
      </c>
      <c r="AD98" s="2">
        <v>0</v>
      </c>
      <c r="AE98" s="3">
        <v>0</v>
      </c>
      <c r="AF98" s="3">
        <v>0</v>
      </c>
      <c r="AG98" s="36">
        <v>0</v>
      </c>
      <c r="AH98" s="36">
        <v>0</v>
      </c>
      <c r="AI98" s="36">
        <v>0</v>
      </c>
      <c r="AL98" s="83">
        <f t="shared" si="3"/>
        <v>1</v>
      </c>
      <c r="AM98" s="83">
        <f t="shared" si="4"/>
        <v>1</v>
      </c>
      <c r="AN98" s="83">
        <f t="shared" si="5"/>
        <v>0</v>
      </c>
    </row>
    <row r="99" spans="1:40" x14ac:dyDescent="0.45">
      <c r="A99" s="60">
        <v>44136</v>
      </c>
      <c r="B99" s="79" t="s">
        <v>185</v>
      </c>
      <c r="C99" s="79" t="s">
        <v>61</v>
      </c>
      <c r="D99" s="2">
        <v>121</v>
      </c>
      <c r="E99" s="2">
        <v>84</v>
      </c>
      <c r="F99" s="2">
        <v>37</v>
      </c>
      <c r="G99" s="76">
        <v>1078044</v>
      </c>
      <c r="H99" s="76">
        <v>741957</v>
      </c>
      <c r="I99" s="76">
        <v>336087</v>
      </c>
      <c r="J99" s="2">
        <v>120</v>
      </c>
      <c r="K99" s="2">
        <v>0</v>
      </c>
      <c r="L99" s="2">
        <v>1</v>
      </c>
      <c r="M99" s="3">
        <v>1073044</v>
      </c>
      <c r="N99" s="3">
        <v>8942</v>
      </c>
      <c r="O99" s="36">
        <v>0.97499999999999998</v>
      </c>
      <c r="P99" s="36">
        <v>2.5000000000000001E-2</v>
      </c>
      <c r="Q99" s="36">
        <v>0</v>
      </c>
      <c r="R99" s="36">
        <v>0.99199999999999999</v>
      </c>
      <c r="S99" s="36">
        <v>0</v>
      </c>
      <c r="T99" s="36">
        <v>8.0000000000000002E-3</v>
      </c>
      <c r="U99" s="2">
        <v>1</v>
      </c>
      <c r="V99" s="2">
        <v>1</v>
      </c>
      <c r="W99" s="2">
        <v>0</v>
      </c>
      <c r="X99" s="2">
        <v>1</v>
      </c>
      <c r="Y99" s="76">
        <v>5000</v>
      </c>
      <c r="Z99" s="76">
        <v>0</v>
      </c>
      <c r="AA99" s="76">
        <v>5000</v>
      </c>
      <c r="AB99" s="2">
        <v>1</v>
      </c>
      <c r="AC99" s="2">
        <v>0</v>
      </c>
      <c r="AD99" s="2">
        <v>1</v>
      </c>
      <c r="AE99" s="3">
        <v>10000</v>
      </c>
      <c r="AF99" s="3">
        <v>10000</v>
      </c>
      <c r="AG99" s="36">
        <v>1</v>
      </c>
      <c r="AH99" s="36">
        <v>0</v>
      </c>
      <c r="AI99" s="36">
        <v>0</v>
      </c>
      <c r="AL99" s="83">
        <f t="shared" si="3"/>
        <v>1</v>
      </c>
      <c r="AM99" s="83">
        <f t="shared" si="4"/>
        <v>1</v>
      </c>
      <c r="AN99" s="83">
        <f t="shared" si="5"/>
        <v>1</v>
      </c>
    </row>
    <row r="100" spans="1:40" x14ac:dyDescent="0.45">
      <c r="A100" s="60">
        <v>44136</v>
      </c>
      <c r="B100" s="79" t="s">
        <v>186</v>
      </c>
      <c r="C100" s="79" t="s">
        <v>61</v>
      </c>
      <c r="D100" s="2">
        <v>1092</v>
      </c>
      <c r="E100" s="2">
        <v>721</v>
      </c>
      <c r="F100" s="2">
        <v>371</v>
      </c>
      <c r="G100" s="76">
        <v>10370574</v>
      </c>
      <c r="H100" s="76">
        <v>6794003</v>
      </c>
      <c r="I100" s="76">
        <v>3576571</v>
      </c>
      <c r="J100" s="2">
        <v>1066</v>
      </c>
      <c r="K100" s="2">
        <v>26</v>
      </c>
      <c r="L100" s="2">
        <v>0</v>
      </c>
      <c r="M100" s="3">
        <v>10161118</v>
      </c>
      <c r="N100" s="3">
        <v>9532</v>
      </c>
      <c r="O100" s="36">
        <v>0.94699999999999995</v>
      </c>
      <c r="P100" s="36">
        <v>3.1E-2</v>
      </c>
      <c r="Q100" s="36">
        <v>2.3E-2</v>
      </c>
      <c r="R100" s="36">
        <v>0.97699999999999998</v>
      </c>
      <c r="S100" s="36">
        <v>2.3E-2</v>
      </c>
      <c r="T100" s="36">
        <v>0</v>
      </c>
      <c r="U100" s="2">
        <v>0</v>
      </c>
      <c r="V100" s="2">
        <v>8</v>
      </c>
      <c r="W100" s="2">
        <v>8</v>
      </c>
      <c r="X100" s="2">
        <v>0</v>
      </c>
      <c r="Y100" s="76">
        <v>71763</v>
      </c>
      <c r="Z100" s="76">
        <v>71763</v>
      </c>
      <c r="AA100" s="76">
        <v>0</v>
      </c>
      <c r="AB100" s="2">
        <v>7</v>
      </c>
      <c r="AC100" s="2">
        <v>1</v>
      </c>
      <c r="AD100" s="2">
        <v>0</v>
      </c>
      <c r="AE100" s="3">
        <v>69563</v>
      </c>
      <c r="AF100" s="3">
        <v>9938</v>
      </c>
      <c r="AG100" s="36">
        <v>0.57099999999999995</v>
      </c>
      <c r="AH100" s="36">
        <v>0</v>
      </c>
      <c r="AI100" s="36">
        <v>0.42899999999999999</v>
      </c>
      <c r="AL100" s="83">
        <f t="shared" si="3"/>
        <v>1</v>
      </c>
      <c r="AM100" s="83">
        <f t="shared" si="4"/>
        <v>1.0009999999999999</v>
      </c>
      <c r="AN100" s="83">
        <f t="shared" si="5"/>
        <v>1</v>
      </c>
    </row>
    <row r="101" spans="1:40" x14ac:dyDescent="0.45">
      <c r="A101" s="60">
        <v>44136</v>
      </c>
      <c r="B101" s="79" t="s">
        <v>187</v>
      </c>
      <c r="C101" s="79" t="s">
        <v>76</v>
      </c>
      <c r="D101" s="2">
        <v>113</v>
      </c>
      <c r="E101" s="2">
        <v>74</v>
      </c>
      <c r="F101" s="2">
        <v>39</v>
      </c>
      <c r="G101" s="76">
        <v>1082031</v>
      </c>
      <c r="H101" s="76">
        <v>697031</v>
      </c>
      <c r="I101" s="76">
        <v>385000</v>
      </c>
      <c r="J101" s="2">
        <v>101</v>
      </c>
      <c r="K101" s="2">
        <v>0</v>
      </c>
      <c r="L101" s="2">
        <v>12</v>
      </c>
      <c r="M101" s="3">
        <v>959030</v>
      </c>
      <c r="N101" s="3">
        <v>9495</v>
      </c>
      <c r="O101" s="36">
        <v>0.90100000000000002</v>
      </c>
      <c r="P101" s="36">
        <v>6.9000000000000006E-2</v>
      </c>
      <c r="Q101" s="36">
        <v>0.03</v>
      </c>
      <c r="R101" s="36">
        <v>0.89400000000000002</v>
      </c>
      <c r="S101" s="36">
        <v>0</v>
      </c>
      <c r="T101" s="36">
        <v>0.106</v>
      </c>
      <c r="U101" s="2">
        <v>12</v>
      </c>
      <c r="V101" s="2">
        <v>1</v>
      </c>
      <c r="W101" s="2">
        <v>0</v>
      </c>
      <c r="X101" s="2">
        <v>1</v>
      </c>
      <c r="Y101" s="76">
        <v>10000</v>
      </c>
      <c r="Z101" s="76">
        <v>0</v>
      </c>
      <c r="AA101" s="76">
        <v>10000</v>
      </c>
      <c r="AB101" s="2">
        <v>1</v>
      </c>
      <c r="AC101" s="2">
        <v>0</v>
      </c>
      <c r="AD101" s="2">
        <v>12</v>
      </c>
      <c r="AE101" s="3">
        <v>10000</v>
      </c>
      <c r="AF101" s="3">
        <v>10000</v>
      </c>
      <c r="AG101" s="36">
        <v>1</v>
      </c>
      <c r="AH101" s="36">
        <v>0</v>
      </c>
      <c r="AI101" s="36">
        <v>0</v>
      </c>
      <c r="AL101" s="83">
        <f t="shared" si="3"/>
        <v>1</v>
      </c>
      <c r="AM101" s="83">
        <f t="shared" si="4"/>
        <v>1</v>
      </c>
      <c r="AN101" s="83">
        <f t="shared" si="5"/>
        <v>1</v>
      </c>
    </row>
    <row r="102" spans="1:40" x14ac:dyDescent="0.45">
      <c r="A102" s="60">
        <v>44136</v>
      </c>
      <c r="B102" s="79" t="s">
        <v>188</v>
      </c>
      <c r="C102" s="79" t="s">
        <v>189</v>
      </c>
      <c r="D102" s="2">
        <v>28448</v>
      </c>
      <c r="E102" s="2">
        <v>20940</v>
      </c>
      <c r="F102" s="2">
        <v>7508</v>
      </c>
      <c r="G102" s="76">
        <v>195437966</v>
      </c>
      <c r="H102" s="76">
        <v>135941154</v>
      </c>
      <c r="I102" s="76">
        <v>59496812</v>
      </c>
      <c r="J102" s="2">
        <v>27977</v>
      </c>
      <c r="K102" s="2">
        <v>339</v>
      </c>
      <c r="L102" s="2">
        <v>132</v>
      </c>
      <c r="M102" s="3">
        <v>190456797</v>
      </c>
      <c r="N102" s="3">
        <v>6808</v>
      </c>
      <c r="O102" s="36">
        <v>0.97799999999999998</v>
      </c>
      <c r="P102" s="36">
        <v>1.2E-2</v>
      </c>
      <c r="Q102" s="36">
        <v>0.01</v>
      </c>
      <c r="R102" s="36">
        <v>0.98399999999999999</v>
      </c>
      <c r="S102" s="36">
        <v>1.2E-2</v>
      </c>
      <c r="T102" s="36">
        <v>5.0000000000000001E-3</v>
      </c>
      <c r="U102" s="2">
        <v>141</v>
      </c>
      <c r="V102" s="2">
        <v>115</v>
      </c>
      <c r="W102" s="2">
        <v>86</v>
      </c>
      <c r="X102" s="2">
        <v>29</v>
      </c>
      <c r="Y102" s="76">
        <v>801029</v>
      </c>
      <c r="Z102" s="76">
        <v>605501</v>
      </c>
      <c r="AA102" s="76">
        <v>195528</v>
      </c>
      <c r="AB102" s="2">
        <v>117</v>
      </c>
      <c r="AC102" s="2">
        <v>7</v>
      </c>
      <c r="AD102" s="2">
        <v>132</v>
      </c>
      <c r="AE102" s="3">
        <v>810296</v>
      </c>
      <c r="AF102" s="3">
        <v>6926</v>
      </c>
      <c r="AG102" s="36">
        <v>0.98299999999999998</v>
      </c>
      <c r="AH102" s="36">
        <v>8.9999999999999993E-3</v>
      </c>
      <c r="AI102" s="36">
        <v>8.9999999999999993E-3</v>
      </c>
      <c r="AL102" s="83">
        <f t="shared" si="3"/>
        <v>1.0009999999999999</v>
      </c>
      <c r="AM102" s="83">
        <f t="shared" si="4"/>
        <v>1</v>
      </c>
      <c r="AN102" s="83">
        <f t="shared" si="5"/>
        <v>1.0009999999999999</v>
      </c>
    </row>
    <row r="103" spans="1:40" x14ac:dyDescent="0.45">
      <c r="A103" s="60">
        <v>44136</v>
      </c>
      <c r="B103" s="1" t="s">
        <v>190</v>
      </c>
      <c r="C103" s="1" t="s">
        <v>23</v>
      </c>
      <c r="D103" s="2">
        <v>13293</v>
      </c>
      <c r="E103" s="2">
        <v>8876</v>
      </c>
      <c r="F103" s="2">
        <v>4417</v>
      </c>
      <c r="G103" s="76">
        <v>116828493</v>
      </c>
      <c r="H103" s="76">
        <v>76749605</v>
      </c>
      <c r="I103" s="76">
        <v>40078888</v>
      </c>
      <c r="J103" s="2">
        <v>13106</v>
      </c>
      <c r="K103" s="2">
        <v>121</v>
      </c>
      <c r="L103" s="2">
        <v>66</v>
      </c>
      <c r="M103" s="3">
        <v>114201846</v>
      </c>
      <c r="N103" s="3">
        <v>8714</v>
      </c>
      <c r="O103" s="36">
        <v>0.99099999999999999</v>
      </c>
      <c r="P103" s="36">
        <v>6.0000000000000001E-3</v>
      </c>
      <c r="Q103" s="36">
        <v>3.0000000000000001E-3</v>
      </c>
      <c r="R103" s="36">
        <v>0.98799999999999999</v>
      </c>
      <c r="S103" s="36">
        <v>7.0000000000000001E-3</v>
      </c>
      <c r="T103" s="36">
        <v>5.0000000000000001E-3</v>
      </c>
      <c r="U103" s="2">
        <v>79</v>
      </c>
      <c r="V103" s="2">
        <v>80</v>
      </c>
      <c r="W103" s="2">
        <v>61</v>
      </c>
      <c r="X103" s="2">
        <v>19</v>
      </c>
      <c r="Y103" s="76">
        <v>616469</v>
      </c>
      <c r="Z103" s="76">
        <v>481410</v>
      </c>
      <c r="AA103" s="76">
        <v>135059</v>
      </c>
      <c r="AB103" s="2">
        <v>77</v>
      </c>
      <c r="AC103" s="2">
        <v>16</v>
      </c>
      <c r="AD103" s="2">
        <v>66</v>
      </c>
      <c r="AE103" s="3">
        <v>562721</v>
      </c>
      <c r="AF103" s="3">
        <v>7308</v>
      </c>
      <c r="AG103" s="36">
        <v>0.98699999999999999</v>
      </c>
      <c r="AH103" s="36">
        <v>0</v>
      </c>
      <c r="AI103" s="36">
        <v>1.2999999999999999E-2</v>
      </c>
      <c r="AL103" s="83">
        <f t="shared" si="3"/>
        <v>1</v>
      </c>
      <c r="AM103" s="83">
        <f t="shared" si="4"/>
        <v>1</v>
      </c>
      <c r="AN103" s="83">
        <f t="shared" si="5"/>
        <v>1</v>
      </c>
    </row>
    <row r="104" spans="1:40" x14ac:dyDescent="0.45">
      <c r="A104" s="60">
        <v>44136</v>
      </c>
      <c r="B104" s="1" t="s">
        <v>191</v>
      </c>
      <c r="C104" s="1" t="s">
        <v>23</v>
      </c>
      <c r="D104" s="2">
        <v>9633</v>
      </c>
      <c r="E104" s="2">
        <v>6476</v>
      </c>
      <c r="F104" s="2">
        <v>3157</v>
      </c>
      <c r="G104" s="76">
        <v>87662113</v>
      </c>
      <c r="H104" s="76">
        <v>57830401</v>
      </c>
      <c r="I104" s="76">
        <v>29831712</v>
      </c>
      <c r="J104" s="2">
        <v>9496</v>
      </c>
      <c r="K104" s="2">
        <v>89</v>
      </c>
      <c r="L104" s="2">
        <v>48</v>
      </c>
      <c r="M104" s="3">
        <v>85540593</v>
      </c>
      <c r="N104" s="3">
        <v>9008</v>
      </c>
      <c r="O104" s="36">
        <v>0.93</v>
      </c>
      <c r="P104" s="36">
        <v>5.5E-2</v>
      </c>
      <c r="Q104" s="36">
        <v>1.4999999999999999E-2</v>
      </c>
      <c r="R104" s="36">
        <v>0.99399999999999999</v>
      </c>
      <c r="S104" s="36">
        <v>1E-3</v>
      </c>
      <c r="T104" s="36">
        <v>5.0000000000000001E-3</v>
      </c>
      <c r="U104" s="2">
        <v>54</v>
      </c>
      <c r="V104" s="2">
        <v>45</v>
      </c>
      <c r="W104" s="2">
        <v>32</v>
      </c>
      <c r="X104" s="2">
        <v>13</v>
      </c>
      <c r="Y104" s="76">
        <v>397626</v>
      </c>
      <c r="Z104" s="76">
        <v>275831</v>
      </c>
      <c r="AA104" s="76">
        <v>121795</v>
      </c>
      <c r="AB104" s="2">
        <v>51</v>
      </c>
      <c r="AC104" s="2">
        <v>0</v>
      </c>
      <c r="AD104" s="2">
        <v>48</v>
      </c>
      <c r="AE104" s="3">
        <v>446010</v>
      </c>
      <c r="AF104" s="3">
        <v>8745</v>
      </c>
      <c r="AG104" s="36">
        <v>0.94099999999999995</v>
      </c>
      <c r="AH104" s="36">
        <v>0.02</v>
      </c>
      <c r="AI104" s="36">
        <v>3.9E-2</v>
      </c>
      <c r="AL104" s="83">
        <f t="shared" si="3"/>
        <v>1</v>
      </c>
      <c r="AM104" s="83">
        <f t="shared" si="4"/>
        <v>1</v>
      </c>
      <c r="AN104" s="83">
        <f t="shared" si="5"/>
        <v>1</v>
      </c>
    </row>
    <row r="105" spans="1:40" x14ac:dyDescent="0.45">
      <c r="A105" s="60">
        <v>44136</v>
      </c>
      <c r="B105" s="1" t="s">
        <v>192</v>
      </c>
      <c r="C105" s="1" t="s">
        <v>193</v>
      </c>
      <c r="D105" s="2">
        <v>12650</v>
      </c>
      <c r="E105" s="2">
        <v>7818</v>
      </c>
      <c r="F105" s="2">
        <v>4832</v>
      </c>
      <c r="G105" s="76">
        <v>119942295.89000002</v>
      </c>
      <c r="H105" s="76">
        <v>73613223.76000002</v>
      </c>
      <c r="I105" s="76">
        <v>46329072.130000003</v>
      </c>
      <c r="J105" s="2">
        <v>12470</v>
      </c>
      <c r="K105" s="2">
        <v>144</v>
      </c>
      <c r="L105" s="2">
        <v>36</v>
      </c>
      <c r="M105" s="3">
        <v>117931582</v>
      </c>
      <c r="N105" s="3">
        <v>9457</v>
      </c>
      <c r="O105" s="36">
        <v>0.81499999999999995</v>
      </c>
      <c r="P105" s="36">
        <v>0.14499999999999999</v>
      </c>
      <c r="Q105" s="36">
        <v>3.9E-2</v>
      </c>
      <c r="R105" s="36">
        <v>0.98699999999999999</v>
      </c>
      <c r="S105" s="36">
        <v>1.0999999999999999E-2</v>
      </c>
      <c r="T105" s="36">
        <v>3.0000000000000001E-3</v>
      </c>
      <c r="U105" s="2">
        <v>44</v>
      </c>
      <c r="V105" s="2">
        <v>54</v>
      </c>
      <c r="W105" s="2">
        <v>25</v>
      </c>
      <c r="X105" s="2">
        <v>29</v>
      </c>
      <c r="Y105" s="76">
        <v>491782.24</v>
      </c>
      <c r="Z105" s="76">
        <v>238485.97</v>
      </c>
      <c r="AA105" s="76">
        <v>253296.27</v>
      </c>
      <c r="AB105" s="2">
        <v>62</v>
      </c>
      <c r="AC105" s="2">
        <v>0</v>
      </c>
      <c r="AD105" s="2">
        <v>36</v>
      </c>
      <c r="AE105" s="3">
        <v>563940</v>
      </c>
      <c r="AF105" s="3">
        <v>9096</v>
      </c>
      <c r="AG105" s="36">
        <v>0.88700000000000001</v>
      </c>
      <c r="AH105" s="36">
        <v>3.2000000000000001E-2</v>
      </c>
      <c r="AI105" s="36">
        <v>8.1000000000000003E-2</v>
      </c>
      <c r="AL105" s="83">
        <f t="shared" si="3"/>
        <v>1.0009999999999999</v>
      </c>
      <c r="AM105" s="83">
        <f t="shared" si="4"/>
        <v>0.999</v>
      </c>
      <c r="AN105" s="83">
        <f t="shared" si="5"/>
        <v>1</v>
      </c>
    </row>
    <row r="106" spans="1:40" x14ac:dyDescent="0.45">
      <c r="A106" s="60">
        <v>44136</v>
      </c>
      <c r="B106" s="1" t="s">
        <v>194</v>
      </c>
      <c r="C106" s="1" t="s">
        <v>195</v>
      </c>
      <c r="D106" s="2">
        <v>97240</v>
      </c>
      <c r="E106" s="2">
        <v>68198</v>
      </c>
      <c r="F106" s="2">
        <v>29042</v>
      </c>
      <c r="G106" s="76">
        <v>758514118.74000001</v>
      </c>
      <c r="H106" s="76">
        <v>488129973.32999998</v>
      </c>
      <c r="I106" s="76">
        <v>270384145.41000003</v>
      </c>
      <c r="J106" s="2">
        <v>96397</v>
      </c>
      <c r="K106" s="2">
        <v>684</v>
      </c>
      <c r="L106" s="2">
        <v>177</v>
      </c>
      <c r="M106" s="3">
        <v>750620959</v>
      </c>
      <c r="N106" s="3">
        <v>7787</v>
      </c>
      <c r="O106" s="36">
        <v>0.92400000000000004</v>
      </c>
      <c r="P106" s="36">
        <v>5.0999999999999997E-2</v>
      </c>
      <c r="Q106" s="36">
        <v>2.5000000000000001E-2</v>
      </c>
      <c r="R106" s="36">
        <v>0.99099999999999999</v>
      </c>
      <c r="S106" s="36">
        <v>7.0000000000000001E-3</v>
      </c>
      <c r="T106" s="36">
        <v>2E-3</v>
      </c>
      <c r="U106" s="2">
        <v>197</v>
      </c>
      <c r="V106" s="2">
        <v>548</v>
      </c>
      <c r="W106" s="2">
        <v>392</v>
      </c>
      <c r="X106" s="2">
        <v>156</v>
      </c>
      <c r="Y106" s="76">
        <v>3901134.04</v>
      </c>
      <c r="Z106" s="76">
        <v>2530111.5</v>
      </c>
      <c r="AA106" s="76">
        <v>1371022.54</v>
      </c>
      <c r="AB106" s="2">
        <v>561</v>
      </c>
      <c r="AC106" s="2">
        <v>7</v>
      </c>
      <c r="AD106" s="2">
        <v>177</v>
      </c>
      <c r="AE106" s="3">
        <v>4026257</v>
      </c>
      <c r="AF106" s="3">
        <v>7177</v>
      </c>
      <c r="AG106" s="36">
        <v>0.94499999999999995</v>
      </c>
      <c r="AH106" s="36">
        <v>0.02</v>
      </c>
      <c r="AI106" s="36">
        <v>3.5999999999999997E-2</v>
      </c>
      <c r="AL106" s="83">
        <f t="shared" si="3"/>
        <v>1</v>
      </c>
      <c r="AM106" s="83">
        <f t="shared" si="4"/>
        <v>1</v>
      </c>
      <c r="AN106" s="83">
        <f t="shared" si="5"/>
        <v>1.0009999999999999</v>
      </c>
    </row>
    <row r="107" spans="1:40" x14ac:dyDescent="0.45">
      <c r="A107" s="60">
        <v>44136</v>
      </c>
      <c r="B107" s="1" t="s">
        <v>196</v>
      </c>
      <c r="C107" s="1" t="s">
        <v>197</v>
      </c>
      <c r="D107" s="2">
        <v>7070</v>
      </c>
      <c r="E107" s="2">
        <v>4651</v>
      </c>
      <c r="F107" s="2">
        <v>2419</v>
      </c>
      <c r="G107" s="76">
        <v>60614921.780000001</v>
      </c>
      <c r="H107" s="76">
        <v>39254282.75</v>
      </c>
      <c r="I107" s="76">
        <v>21360639.030000005</v>
      </c>
      <c r="J107" s="2">
        <v>6924</v>
      </c>
      <c r="K107" s="2">
        <v>122</v>
      </c>
      <c r="L107" s="2">
        <v>24</v>
      </c>
      <c r="M107" s="3">
        <v>58935299</v>
      </c>
      <c r="N107" s="3">
        <v>8512</v>
      </c>
      <c r="O107" s="36">
        <v>0.82599999999999996</v>
      </c>
      <c r="P107" s="36">
        <v>0.125</v>
      </c>
      <c r="Q107" s="36">
        <v>4.9000000000000002E-2</v>
      </c>
      <c r="R107" s="36">
        <v>0.98</v>
      </c>
      <c r="S107" s="36">
        <v>1.6E-2</v>
      </c>
      <c r="T107" s="36">
        <v>3.0000000000000001E-3</v>
      </c>
      <c r="U107" s="2">
        <v>24</v>
      </c>
      <c r="V107" s="2">
        <v>30</v>
      </c>
      <c r="W107" s="2">
        <v>20</v>
      </c>
      <c r="X107" s="2">
        <v>10</v>
      </c>
      <c r="Y107" s="76">
        <v>262420.45</v>
      </c>
      <c r="Z107" s="76">
        <v>182700</v>
      </c>
      <c r="AA107" s="76">
        <v>79720.45</v>
      </c>
      <c r="AB107" s="2">
        <v>27</v>
      </c>
      <c r="AC107" s="2">
        <v>3</v>
      </c>
      <c r="AD107" s="2">
        <v>24</v>
      </c>
      <c r="AE107" s="3">
        <v>220634</v>
      </c>
      <c r="AF107" s="3">
        <v>8172</v>
      </c>
      <c r="AG107" s="36">
        <v>0.92600000000000005</v>
      </c>
      <c r="AH107" s="36">
        <v>7.3999999999999996E-2</v>
      </c>
      <c r="AI107" s="36">
        <v>0</v>
      </c>
      <c r="AL107" s="83">
        <f t="shared" si="3"/>
        <v>0.999</v>
      </c>
      <c r="AM107" s="83">
        <f t="shared" si="4"/>
        <v>1</v>
      </c>
      <c r="AN107" s="83">
        <f t="shared" si="5"/>
        <v>1</v>
      </c>
    </row>
    <row r="108" spans="1:40" x14ac:dyDescent="0.45">
      <c r="A108" s="60">
        <v>44136</v>
      </c>
      <c r="B108" s="1" t="s">
        <v>198</v>
      </c>
      <c r="C108" s="1" t="s">
        <v>199</v>
      </c>
      <c r="D108" s="2">
        <v>443889</v>
      </c>
      <c r="E108" s="2">
        <v>323649</v>
      </c>
      <c r="F108" s="2">
        <v>120240</v>
      </c>
      <c r="G108" s="76">
        <v>3192416432</v>
      </c>
      <c r="H108" s="76">
        <v>2281061581</v>
      </c>
      <c r="I108" s="76">
        <v>911354851</v>
      </c>
      <c r="J108" s="2">
        <v>434342</v>
      </c>
      <c r="K108" s="2">
        <v>7455</v>
      </c>
      <c r="L108" s="2">
        <v>2092</v>
      </c>
      <c r="M108" s="3">
        <v>3125007827</v>
      </c>
      <c r="N108" s="3">
        <v>7195</v>
      </c>
      <c r="O108" s="36">
        <v>0.97599999999999998</v>
      </c>
      <c r="P108" s="36">
        <v>1.0999999999999999E-2</v>
      </c>
      <c r="Q108" s="36">
        <v>1.2999999999999999E-2</v>
      </c>
      <c r="R108" s="36">
        <v>0.97899999999999998</v>
      </c>
      <c r="S108" s="36">
        <v>1.7000000000000001E-2</v>
      </c>
      <c r="T108" s="36">
        <v>5.0000000000000001E-3</v>
      </c>
      <c r="U108" s="2">
        <v>1623</v>
      </c>
      <c r="V108" s="2">
        <v>2906</v>
      </c>
      <c r="W108" s="2">
        <v>1952</v>
      </c>
      <c r="X108" s="2">
        <v>954</v>
      </c>
      <c r="Y108" s="76">
        <v>18440280</v>
      </c>
      <c r="Z108" s="76">
        <v>13302297</v>
      </c>
      <c r="AA108" s="76">
        <v>5137983</v>
      </c>
      <c r="AB108" s="2">
        <v>2410</v>
      </c>
      <c r="AC108" s="2">
        <v>27</v>
      </c>
      <c r="AD108" s="2">
        <v>2092</v>
      </c>
      <c r="AE108" s="3">
        <v>15729600</v>
      </c>
      <c r="AF108" s="3">
        <v>6527</v>
      </c>
      <c r="AG108" s="36">
        <v>0.98899999999999999</v>
      </c>
      <c r="AH108" s="36">
        <v>3.0000000000000001E-3</v>
      </c>
      <c r="AI108" s="36">
        <v>8.0000000000000002E-3</v>
      </c>
      <c r="AL108" s="83">
        <f t="shared" si="3"/>
        <v>1.0009999999999999</v>
      </c>
      <c r="AM108" s="83">
        <f t="shared" si="4"/>
        <v>1</v>
      </c>
      <c r="AN108" s="83">
        <f t="shared" si="5"/>
        <v>1</v>
      </c>
    </row>
    <row r="109" spans="1:40" x14ac:dyDescent="0.45">
      <c r="A109" s="60">
        <v>44136</v>
      </c>
      <c r="B109" s="1" t="s">
        <v>272</v>
      </c>
      <c r="C109" s="1" t="s">
        <v>281</v>
      </c>
      <c r="D109" s="2">
        <v>466</v>
      </c>
      <c r="E109" s="2">
        <v>372</v>
      </c>
      <c r="F109" s="2">
        <v>94</v>
      </c>
      <c r="G109" s="76">
        <v>3174998</v>
      </c>
      <c r="H109" s="76">
        <v>2486490</v>
      </c>
      <c r="I109" s="76">
        <v>688508</v>
      </c>
      <c r="J109" s="2">
        <v>438</v>
      </c>
      <c r="K109" s="2">
        <v>25</v>
      </c>
      <c r="L109" s="2">
        <v>3</v>
      </c>
      <c r="M109" s="3">
        <v>2870335</v>
      </c>
      <c r="N109" s="3">
        <v>6553</v>
      </c>
      <c r="O109" s="36">
        <v>0.749</v>
      </c>
      <c r="P109" s="36">
        <v>0.16700000000000001</v>
      </c>
      <c r="Q109" s="36">
        <v>8.4000000000000005E-2</v>
      </c>
      <c r="R109" s="36">
        <v>0.94399999999999995</v>
      </c>
      <c r="S109" s="36">
        <v>0.05</v>
      </c>
      <c r="T109" s="36">
        <v>6.0000000000000001E-3</v>
      </c>
      <c r="U109" s="2">
        <v>6</v>
      </c>
      <c r="V109" s="2">
        <v>0</v>
      </c>
      <c r="W109" s="2">
        <v>0</v>
      </c>
      <c r="X109" s="2">
        <v>0</v>
      </c>
      <c r="Y109" s="76">
        <v>0</v>
      </c>
      <c r="Z109" s="76">
        <v>0</v>
      </c>
      <c r="AA109" s="76">
        <v>0</v>
      </c>
      <c r="AB109" s="2">
        <v>3</v>
      </c>
      <c r="AC109" s="2">
        <v>0</v>
      </c>
      <c r="AD109" s="2">
        <v>3</v>
      </c>
      <c r="AE109" s="3">
        <v>21203</v>
      </c>
      <c r="AF109" s="3">
        <v>7068</v>
      </c>
      <c r="AG109" s="36">
        <v>1</v>
      </c>
      <c r="AH109" s="36">
        <v>0</v>
      </c>
      <c r="AI109" s="36">
        <v>0</v>
      </c>
      <c r="AL109" s="83">
        <f t="shared" si="3"/>
        <v>1</v>
      </c>
      <c r="AM109" s="83">
        <f t="shared" si="4"/>
        <v>1</v>
      </c>
      <c r="AN109" s="83">
        <f t="shared" si="5"/>
        <v>1</v>
      </c>
    </row>
    <row r="110" spans="1:40" x14ac:dyDescent="0.45">
      <c r="A110" s="60">
        <v>44136</v>
      </c>
      <c r="B110" s="1" t="s">
        <v>200</v>
      </c>
      <c r="C110" s="1" t="s">
        <v>176</v>
      </c>
      <c r="D110" s="2">
        <v>137692</v>
      </c>
      <c r="E110" s="2">
        <v>99472</v>
      </c>
      <c r="F110" s="2">
        <v>38220</v>
      </c>
      <c r="G110" s="76">
        <v>1049846177</v>
      </c>
      <c r="H110" s="76">
        <v>732636129</v>
      </c>
      <c r="I110" s="76">
        <v>317210048</v>
      </c>
      <c r="J110" s="2">
        <v>136209</v>
      </c>
      <c r="K110" s="2">
        <v>1160</v>
      </c>
      <c r="L110" s="2">
        <v>323</v>
      </c>
      <c r="M110" s="3">
        <v>1037613305</v>
      </c>
      <c r="N110" s="3">
        <v>7618</v>
      </c>
      <c r="O110" s="36">
        <v>0.86099999999999999</v>
      </c>
      <c r="P110" s="36">
        <v>0.104</v>
      </c>
      <c r="Q110" s="36">
        <v>3.5000000000000003E-2</v>
      </c>
      <c r="R110" s="36">
        <v>0.98899999999999999</v>
      </c>
      <c r="S110" s="36">
        <v>8.0000000000000002E-3</v>
      </c>
      <c r="T110" s="36">
        <v>2E-3</v>
      </c>
      <c r="U110" s="2">
        <v>299</v>
      </c>
      <c r="V110" s="2">
        <v>611</v>
      </c>
      <c r="W110" s="2">
        <v>407</v>
      </c>
      <c r="X110" s="2">
        <v>204</v>
      </c>
      <c r="Y110" s="76">
        <v>4548070</v>
      </c>
      <c r="Z110" s="76">
        <v>3109905</v>
      </c>
      <c r="AA110" s="76">
        <v>1438165</v>
      </c>
      <c r="AB110" s="2">
        <v>582</v>
      </c>
      <c r="AC110" s="2">
        <v>5</v>
      </c>
      <c r="AD110" s="2">
        <v>323</v>
      </c>
      <c r="AE110" s="3">
        <v>4318212</v>
      </c>
      <c r="AF110" s="3">
        <v>7420</v>
      </c>
      <c r="AG110" s="36">
        <v>0.96899999999999997</v>
      </c>
      <c r="AH110" s="36">
        <v>8.9999999999999993E-3</v>
      </c>
      <c r="AI110" s="36">
        <v>2.1999999999999999E-2</v>
      </c>
      <c r="AL110" s="83">
        <f t="shared" si="3"/>
        <v>0.999</v>
      </c>
      <c r="AM110" s="83">
        <f t="shared" si="4"/>
        <v>1</v>
      </c>
      <c r="AN110" s="83">
        <f t="shared" si="5"/>
        <v>1</v>
      </c>
    </row>
    <row r="111" spans="1:40" x14ac:dyDescent="0.45">
      <c r="A111" s="60">
        <v>44136</v>
      </c>
      <c r="B111" s="1" t="s">
        <v>201</v>
      </c>
      <c r="C111" s="1" t="s">
        <v>3</v>
      </c>
      <c r="D111" s="2">
        <v>204491</v>
      </c>
      <c r="E111" s="2">
        <v>141699</v>
      </c>
      <c r="F111" s="2">
        <v>62792</v>
      </c>
      <c r="G111" s="76">
        <v>1628500265.26</v>
      </c>
      <c r="H111" s="76">
        <v>1103445762.8899999</v>
      </c>
      <c r="I111" s="76">
        <v>525054502.37</v>
      </c>
      <c r="J111" s="2">
        <v>201439</v>
      </c>
      <c r="K111" s="2">
        <v>2811</v>
      </c>
      <c r="L111" s="2">
        <v>241</v>
      </c>
      <c r="M111" s="3">
        <v>1601388761</v>
      </c>
      <c r="N111" s="3">
        <v>7950</v>
      </c>
      <c r="O111" s="36">
        <v>0.90500000000000003</v>
      </c>
      <c r="P111" s="36">
        <v>6.7000000000000004E-2</v>
      </c>
      <c r="Q111" s="36">
        <v>2.8000000000000001E-2</v>
      </c>
      <c r="R111" s="36">
        <v>0.98599999999999999</v>
      </c>
      <c r="S111" s="36">
        <v>1.2E-2</v>
      </c>
      <c r="T111" s="36">
        <v>1E-3</v>
      </c>
      <c r="U111" s="2">
        <v>300</v>
      </c>
      <c r="V111" s="2">
        <v>861</v>
      </c>
      <c r="W111" s="2">
        <v>531</v>
      </c>
      <c r="X111" s="2">
        <v>330</v>
      </c>
      <c r="Y111" s="76">
        <v>6625372</v>
      </c>
      <c r="Z111" s="76">
        <v>4225349</v>
      </c>
      <c r="AA111" s="76">
        <v>2400023</v>
      </c>
      <c r="AB111" s="2">
        <v>878</v>
      </c>
      <c r="AC111" s="2">
        <v>42</v>
      </c>
      <c r="AD111" s="2">
        <v>241</v>
      </c>
      <c r="AE111" s="3">
        <v>6738675</v>
      </c>
      <c r="AF111" s="3">
        <v>7675</v>
      </c>
      <c r="AG111" s="36">
        <v>0.96599999999999997</v>
      </c>
      <c r="AH111" s="36">
        <v>2.1000000000000001E-2</v>
      </c>
      <c r="AI111" s="36">
        <v>1.4E-2</v>
      </c>
      <c r="AL111" s="83">
        <f t="shared" si="3"/>
        <v>0.999</v>
      </c>
      <c r="AM111" s="83">
        <f t="shared" si="4"/>
        <v>1</v>
      </c>
      <c r="AN111" s="83">
        <f t="shared" si="5"/>
        <v>1.0009999999999999</v>
      </c>
    </row>
    <row r="112" spans="1:40" x14ac:dyDescent="0.45">
      <c r="A112" s="60">
        <v>44136</v>
      </c>
      <c r="B112" s="1" t="s">
        <v>203</v>
      </c>
      <c r="C112" s="1" t="s">
        <v>204</v>
      </c>
      <c r="D112" s="2">
        <v>14710</v>
      </c>
      <c r="E112" s="2">
        <v>10234</v>
      </c>
      <c r="F112" s="2">
        <v>4476</v>
      </c>
      <c r="G112" s="76">
        <v>123792494.98999999</v>
      </c>
      <c r="H112" s="76">
        <v>84627969.799999997</v>
      </c>
      <c r="I112" s="76">
        <v>39164525.189999998</v>
      </c>
      <c r="J112" s="2">
        <v>14394</v>
      </c>
      <c r="K112" s="2">
        <v>259</v>
      </c>
      <c r="L112" s="2">
        <v>57</v>
      </c>
      <c r="M112" s="3">
        <v>121041961</v>
      </c>
      <c r="N112" s="3">
        <v>8409</v>
      </c>
      <c r="O112" s="36">
        <v>0.97499999999999998</v>
      </c>
      <c r="P112" s="36">
        <v>1.2999999999999999E-2</v>
      </c>
      <c r="Q112" s="36">
        <v>1.2999999999999999E-2</v>
      </c>
      <c r="R112" s="36">
        <v>0.97899999999999998</v>
      </c>
      <c r="S112" s="36">
        <v>1.7000000000000001E-2</v>
      </c>
      <c r="T112" s="36">
        <v>4.0000000000000001E-3</v>
      </c>
      <c r="U112" s="2">
        <v>61</v>
      </c>
      <c r="V112" s="2">
        <v>75</v>
      </c>
      <c r="W112" s="2">
        <v>61</v>
      </c>
      <c r="X112" s="2">
        <v>14</v>
      </c>
      <c r="Y112" s="76">
        <v>658414</v>
      </c>
      <c r="Z112" s="76">
        <v>543002</v>
      </c>
      <c r="AA112" s="76">
        <v>115412</v>
      </c>
      <c r="AB112" s="2">
        <v>79</v>
      </c>
      <c r="AC112" s="2">
        <v>0</v>
      </c>
      <c r="AD112" s="2">
        <v>57</v>
      </c>
      <c r="AE112" s="3">
        <v>629171</v>
      </c>
      <c r="AF112" s="3">
        <v>7964</v>
      </c>
      <c r="AG112" s="36">
        <v>0.98699999999999999</v>
      </c>
      <c r="AH112" s="36">
        <v>1.2999999999999999E-2</v>
      </c>
      <c r="AI112" s="36">
        <v>0</v>
      </c>
      <c r="AL112" s="83">
        <f t="shared" si="3"/>
        <v>1</v>
      </c>
      <c r="AM112" s="83">
        <f t="shared" si="4"/>
        <v>1.0009999999999999</v>
      </c>
      <c r="AN112" s="83">
        <f t="shared" si="5"/>
        <v>1</v>
      </c>
    </row>
    <row r="113" spans="1:40" x14ac:dyDescent="0.45">
      <c r="A113" s="60">
        <v>44136</v>
      </c>
      <c r="B113" s="1" t="s">
        <v>273</v>
      </c>
      <c r="C113" s="1" t="s">
        <v>282</v>
      </c>
      <c r="D113" s="2">
        <v>535</v>
      </c>
      <c r="E113" s="2">
        <v>345</v>
      </c>
      <c r="F113" s="2">
        <v>190</v>
      </c>
      <c r="G113" s="76">
        <v>5167617.5600000005</v>
      </c>
      <c r="H113" s="76">
        <v>3347341.5600000005</v>
      </c>
      <c r="I113" s="76">
        <v>1820276</v>
      </c>
      <c r="J113" s="2">
        <v>431</v>
      </c>
      <c r="K113" s="2">
        <v>34</v>
      </c>
      <c r="L113" s="2">
        <v>19</v>
      </c>
      <c r="M113" s="3">
        <v>4216332</v>
      </c>
      <c r="N113" s="3">
        <v>9783</v>
      </c>
      <c r="O113" s="36">
        <v>5.0999999999999997E-2</v>
      </c>
      <c r="P113" s="36">
        <v>0.19700000000000001</v>
      </c>
      <c r="Q113" s="36">
        <v>0.752</v>
      </c>
      <c r="R113" s="36">
        <v>0.80900000000000005</v>
      </c>
      <c r="S113" s="36">
        <v>0.06</v>
      </c>
      <c r="T113" s="36">
        <v>3.5999999999999997E-2</v>
      </c>
      <c r="U113" s="2">
        <v>22</v>
      </c>
      <c r="V113" s="2">
        <v>3</v>
      </c>
      <c r="W113" s="2">
        <v>2</v>
      </c>
      <c r="X113" s="2">
        <v>1</v>
      </c>
      <c r="Y113" s="76">
        <v>22000</v>
      </c>
      <c r="Z113" s="76">
        <v>12000</v>
      </c>
      <c r="AA113" s="76">
        <v>10000</v>
      </c>
      <c r="AB113" s="2">
        <v>5</v>
      </c>
      <c r="AC113" s="2">
        <v>1</v>
      </c>
      <c r="AD113" s="2">
        <v>19</v>
      </c>
      <c r="AE113" s="3">
        <v>50000</v>
      </c>
      <c r="AF113" s="3">
        <v>10000</v>
      </c>
      <c r="AG113" s="36">
        <v>0</v>
      </c>
      <c r="AH113" s="36">
        <v>0</v>
      </c>
      <c r="AI113" s="36">
        <v>1</v>
      </c>
      <c r="AL113" s="83">
        <f t="shared" si="3"/>
        <v>0.90500000000000003</v>
      </c>
      <c r="AM113" s="83">
        <f t="shared" si="4"/>
        <v>1</v>
      </c>
      <c r="AN113" s="83">
        <f t="shared" si="5"/>
        <v>1</v>
      </c>
    </row>
    <row r="114" spans="1:40" x14ac:dyDescent="0.45">
      <c r="A114" s="60">
        <v>44136</v>
      </c>
      <c r="B114" s="1" t="s">
        <v>205</v>
      </c>
      <c r="C114" s="1" t="s">
        <v>61</v>
      </c>
      <c r="D114" s="2">
        <v>1668</v>
      </c>
      <c r="E114" s="2">
        <v>1192</v>
      </c>
      <c r="F114" s="2">
        <v>476</v>
      </c>
      <c r="G114" s="76">
        <v>12566971.749999998</v>
      </c>
      <c r="H114" s="76">
        <v>8694926.8199999984</v>
      </c>
      <c r="I114" s="76">
        <v>3872044.93</v>
      </c>
      <c r="J114" s="2">
        <v>1605</v>
      </c>
      <c r="K114" s="2">
        <v>63</v>
      </c>
      <c r="L114" s="2">
        <v>0</v>
      </c>
      <c r="M114" s="3">
        <v>12175910</v>
      </c>
      <c r="N114" s="3">
        <v>7586</v>
      </c>
      <c r="O114" s="36">
        <v>0.81</v>
      </c>
      <c r="P114" s="36">
        <v>0.11700000000000001</v>
      </c>
      <c r="Q114" s="36">
        <v>7.2999999999999995E-2</v>
      </c>
      <c r="R114" s="36">
        <v>0.96199999999999997</v>
      </c>
      <c r="S114" s="36">
        <v>3.7999999999999999E-2</v>
      </c>
      <c r="T114" s="36">
        <v>0</v>
      </c>
      <c r="U114" s="2">
        <v>3</v>
      </c>
      <c r="V114" s="2">
        <v>24</v>
      </c>
      <c r="W114" s="2">
        <v>16</v>
      </c>
      <c r="X114" s="2">
        <v>8</v>
      </c>
      <c r="Y114" s="76">
        <v>165484</v>
      </c>
      <c r="Z114" s="76">
        <v>126772</v>
      </c>
      <c r="AA114" s="76">
        <v>38712</v>
      </c>
      <c r="AB114" s="2">
        <v>25</v>
      </c>
      <c r="AC114" s="2">
        <v>2</v>
      </c>
      <c r="AD114" s="2">
        <v>0</v>
      </c>
      <c r="AE114" s="3">
        <v>160530</v>
      </c>
      <c r="AF114" s="3">
        <v>6421</v>
      </c>
      <c r="AG114" s="36">
        <v>0.88</v>
      </c>
      <c r="AH114" s="36">
        <v>0.08</v>
      </c>
      <c r="AI114" s="36">
        <v>0.04</v>
      </c>
      <c r="AL114" s="83">
        <f t="shared" si="3"/>
        <v>1</v>
      </c>
      <c r="AM114" s="83">
        <f t="shared" si="4"/>
        <v>1</v>
      </c>
      <c r="AN114" s="83">
        <f t="shared" si="5"/>
        <v>1</v>
      </c>
    </row>
    <row r="115" spans="1:40" x14ac:dyDescent="0.45">
      <c r="A115" s="60">
        <v>44136</v>
      </c>
      <c r="B115" s="1" t="s">
        <v>206</v>
      </c>
      <c r="C115" s="1" t="s">
        <v>39</v>
      </c>
      <c r="D115" s="2">
        <v>226</v>
      </c>
      <c r="E115" s="2">
        <v>181</v>
      </c>
      <c r="F115" s="2">
        <v>45</v>
      </c>
      <c r="G115" s="76">
        <v>1674622</v>
      </c>
      <c r="H115" s="76">
        <v>1364537</v>
      </c>
      <c r="I115" s="76">
        <v>310085</v>
      </c>
      <c r="J115" s="2">
        <v>219</v>
      </c>
      <c r="K115" s="2">
        <v>7</v>
      </c>
      <c r="L115" s="2">
        <v>0</v>
      </c>
      <c r="M115" s="3">
        <v>1637518</v>
      </c>
      <c r="N115" s="3">
        <v>7477</v>
      </c>
      <c r="O115" s="36">
        <v>0.97699999999999998</v>
      </c>
      <c r="P115" s="36">
        <v>5.0000000000000001E-3</v>
      </c>
      <c r="Q115" s="36">
        <v>1.7999999999999999E-2</v>
      </c>
      <c r="R115" s="36">
        <v>0.96899999999999997</v>
      </c>
      <c r="S115" s="36">
        <v>3.1E-2</v>
      </c>
      <c r="T115" s="36">
        <v>0</v>
      </c>
      <c r="U115" s="2">
        <v>0</v>
      </c>
      <c r="V115" s="2">
        <v>0</v>
      </c>
      <c r="W115" s="2">
        <v>0</v>
      </c>
      <c r="X115" s="2">
        <v>0</v>
      </c>
      <c r="Y115" s="76">
        <v>0</v>
      </c>
      <c r="Z115" s="76">
        <v>0</v>
      </c>
      <c r="AA115" s="76">
        <v>0</v>
      </c>
      <c r="AB115" s="2">
        <v>0</v>
      </c>
      <c r="AC115" s="2">
        <v>0</v>
      </c>
      <c r="AD115" s="2">
        <v>0</v>
      </c>
      <c r="AE115" s="3">
        <v>0</v>
      </c>
      <c r="AF115" s="3">
        <v>0</v>
      </c>
      <c r="AG115" s="36">
        <v>0</v>
      </c>
      <c r="AH115" s="36">
        <v>0</v>
      </c>
      <c r="AI115" s="36">
        <v>0</v>
      </c>
      <c r="AL115" s="83">
        <f t="shared" si="3"/>
        <v>1</v>
      </c>
      <c r="AM115" s="83">
        <f t="shared" si="4"/>
        <v>1</v>
      </c>
      <c r="AN115" s="83">
        <f t="shared" si="5"/>
        <v>0</v>
      </c>
    </row>
    <row r="116" spans="1:40" x14ac:dyDescent="0.45">
      <c r="A116" s="60">
        <v>44136</v>
      </c>
      <c r="B116" s="1" t="s">
        <v>207</v>
      </c>
      <c r="C116" s="1" t="s">
        <v>35</v>
      </c>
      <c r="D116" s="2">
        <v>34</v>
      </c>
      <c r="E116" s="2">
        <v>22</v>
      </c>
      <c r="F116" s="2">
        <v>12</v>
      </c>
      <c r="G116" s="76">
        <v>324000</v>
      </c>
      <c r="H116" s="76">
        <v>208500</v>
      </c>
      <c r="I116" s="76">
        <v>115500</v>
      </c>
      <c r="J116" s="2">
        <v>32</v>
      </c>
      <c r="K116" s="2">
        <v>0</v>
      </c>
      <c r="L116" s="2">
        <v>2</v>
      </c>
      <c r="M116" s="3">
        <v>304000</v>
      </c>
      <c r="N116" s="3">
        <v>9500</v>
      </c>
      <c r="O116" s="36">
        <v>0.46899999999999997</v>
      </c>
      <c r="P116" s="36">
        <v>0.219</v>
      </c>
      <c r="Q116" s="36">
        <v>0.313</v>
      </c>
      <c r="R116" s="36">
        <v>0.94099999999999995</v>
      </c>
      <c r="S116" s="36">
        <v>0</v>
      </c>
      <c r="T116" s="36">
        <v>5.8999999999999997E-2</v>
      </c>
      <c r="U116" s="2">
        <v>2</v>
      </c>
      <c r="V116" s="2">
        <v>0</v>
      </c>
      <c r="W116" s="2">
        <v>0</v>
      </c>
      <c r="X116" s="2">
        <v>0</v>
      </c>
      <c r="Y116" s="76">
        <v>0</v>
      </c>
      <c r="Z116" s="76">
        <v>0</v>
      </c>
      <c r="AA116" s="76">
        <v>0</v>
      </c>
      <c r="AB116" s="2">
        <v>0</v>
      </c>
      <c r="AC116" s="2">
        <v>0</v>
      </c>
      <c r="AD116" s="2">
        <v>2</v>
      </c>
      <c r="AE116" s="3">
        <v>0</v>
      </c>
      <c r="AF116" s="3">
        <v>0</v>
      </c>
      <c r="AG116" s="36">
        <v>0</v>
      </c>
      <c r="AH116" s="36">
        <v>0</v>
      </c>
      <c r="AI116" s="36">
        <v>0</v>
      </c>
      <c r="AL116" s="83">
        <f t="shared" si="3"/>
        <v>1</v>
      </c>
      <c r="AM116" s="83">
        <f t="shared" si="4"/>
        <v>1.0009999999999999</v>
      </c>
      <c r="AN116" s="83">
        <f t="shared" si="5"/>
        <v>0</v>
      </c>
    </row>
    <row r="117" spans="1:40" x14ac:dyDescent="0.45">
      <c r="A117" s="60">
        <v>44136</v>
      </c>
      <c r="B117" s="1" t="s">
        <v>210</v>
      </c>
      <c r="C117" s="1" t="s">
        <v>211</v>
      </c>
      <c r="D117" s="2">
        <v>30366</v>
      </c>
      <c r="E117" s="2">
        <v>22684</v>
      </c>
      <c r="F117" s="2">
        <v>7682</v>
      </c>
      <c r="G117" s="76">
        <v>234417493</v>
      </c>
      <c r="H117" s="76">
        <v>170479991</v>
      </c>
      <c r="I117" s="76">
        <v>63937502</v>
      </c>
      <c r="J117" s="2">
        <v>29665</v>
      </c>
      <c r="K117" s="2">
        <v>523</v>
      </c>
      <c r="L117" s="2">
        <v>178</v>
      </c>
      <c r="M117" s="3">
        <v>229229779</v>
      </c>
      <c r="N117" s="3">
        <v>7727</v>
      </c>
      <c r="O117" s="36">
        <v>0.879</v>
      </c>
      <c r="P117" s="36">
        <v>8.6999999999999994E-2</v>
      </c>
      <c r="Q117" s="36">
        <v>3.4000000000000002E-2</v>
      </c>
      <c r="R117" s="36">
        <v>0.97699999999999998</v>
      </c>
      <c r="S117" s="36">
        <v>1.7000000000000001E-2</v>
      </c>
      <c r="T117" s="36">
        <v>6.0000000000000001E-3</v>
      </c>
      <c r="U117" s="2">
        <v>190</v>
      </c>
      <c r="V117" s="2">
        <v>140</v>
      </c>
      <c r="W117" s="2">
        <v>104</v>
      </c>
      <c r="X117" s="2">
        <v>36</v>
      </c>
      <c r="Y117" s="76">
        <v>1002688</v>
      </c>
      <c r="Z117" s="76">
        <v>784643</v>
      </c>
      <c r="AA117" s="76">
        <v>218045</v>
      </c>
      <c r="AB117" s="2">
        <v>152</v>
      </c>
      <c r="AC117" s="2">
        <v>0</v>
      </c>
      <c r="AD117" s="2">
        <v>178</v>
      </c>
      <c r="AE117" s="3">
        <v>1072381</v>
      </c>
      <c r="AF117" s="3">
        <v>7055</v>
      </c>
      <c r="AG117" s="36">
        <v>0.90800000000000003</v>
      </c>
      <c r="AH117" s="36">
        <v>2.5999999999999999E-2</v>
      </c>
      <c r="AI117" s="36">
        <v>6.6000000000000003E-2</v>
      </c>
      <c r="AL117" s="83">
        <f t="shared" si="3"/>
        <v>1</v>
      </c>
      <c r="AM117" s="83">
        <f t="shared" si="4"/>
        <v>1</v>
      </c>
      <c r="AN117" s="83">
        <f t="shared" si="5"/>
        <v>1</v>
      </c>
    </row>
    <row r="118" spans="1:40" x14ac:dyDescent="0.45">
      <c r="A118" s="60">
        <v>44136</v>
      </c>
      <c r="B118" s="1" t="s">
        <v>212</v>
      </c>
      <c r="C118" s="1" t="s">
        <v>213</v>
      </c>
      <c r="D118" s="2">
        <v>25372</v>
      </c>
      <c r="E118" s="2">
        <v>17760</v>
      </c>
      <c r="F118" s="2">
        <v>7612</v>
      </c>
      <c r="G118" s="76">
        <v>194513825.56999999</v>
      </c>
      <c r="H118" s="76">
        <v>133705552.41</v>
      </c>
      <c r="I118" s="76">
        <v>60808273.159999996</v>
      </c>
      <c r="J118" s="2">
        <v>24791</v>
      </c>
      <c r="K118" s="2">
        <v>590</v>
      </c>
      <c r="L118" s="2">
        <v>139</v>
      </c>
      <c r="M118" s="3">
        <v>190985945</v>
      </c>
      <c r="N118" s="3">
        <v>7704</v>
      </c>
      <c r="O118" s="36">
        <v>0.91700000000000004</v>
      </c>
      <c r="P118" s="36">
        <v>4.3999999999999997E-2</v>
      </c>
      <c r="Q118" s="36">
        <v>3.9E-2</v>
      </c>
      <c r="R118" s="36">
        <v>0.97799999999999998</v>
      </c>
      <c r="S118" s="36">
        <v>2.3E-2</v>
      </c>
      <c r="T118" s="36">
        <v>5.0000000000000001E-3</v>
      </c>
      <c r="U118" s="2">
        <v>127</v>
      </c>
      <c r="V118" s="2">
        <v>120</v>
      </c>
      <c r="W118" s="2">
        <v>73</v>
      </c>
      <c r="X118" s="2">
        <v>47</v>
      </c>
      <c r="Y118" s="76">
        <v>903230.87</v>
      </c>
      <c r="Z118" s="76">
        <v>555601.14</v>
      </c>
      <c r="AA118" s="76">
        <v>347629.73</v>
      </c>
      <c r="AB118" s="2">
        <v>104</v>
      </c>
      <c r="AC118" s="2">
        <v>4</v>
      </c>
      <c r="AD118" s="2">
        <v>139</v>
      </c>
      <c r="AE118" s="3">
        <v>776041</v>
      </c>
      <c r="AF118" s="3">
        <v>7462</v>
      </c>
      <c r="AG118" s="36">
        <v>0.98099999999999998</v>
      </c>
      <c r="AH118" s="36">
        <v>0.01</v>
      </c>
      <c r="AI118" s="36">
        <v>0.01</v>
      </c>
      <c r="AL118" s="83">
        <f t="shared" si="3"/>
        <v>1.0059999999999998</v>
      </c>
      <c r="AM118" s="83">
        <f t="shared" si="4"/>
        <v>1</v>
      </c>
      <c r="AN118" s="83">
        <f t="shared" si="5"/>
        <v>1.0009999999999999</v>
      </c>
    </row>
    <row r="119" spans="1:40" x14ac:dyDescent="0.45">
      <c r="A119" s="60">
        <v>44136</v>
      </c>
      <c r="B119" s="1" t="s">
        <v>214</v>
      </c>
      <c r="C119" s="1" t="s">
        <v>215</v>
      </c>
      <c r="D119" s="2">
        <v>485669</v>
      </c>
      <c r="E119" s="2">
        <v>342378</v>
      </c>
      <c r="F119" s="2">
        <v>143291</v>
      </c>
      <c r="G119" s="76">
        <v>3530213857.6299996</v>
      </c>
      <c r="H119" s="76">
        <v>2376279635.7599998</v>
      </c>
      <c r="I119" s="76">
        <v>1153934221.8699999</v>
      </c>
      <c r="J119" s="2">
        <v>461609</v>
      </c>
      <c r="K119" s="2">
        <v>23274</v>
      </c>
      <c r="L119" s="2">
        <v>785</v>
      </c>
      <c r="M119" s="3">
        <v>3336473794</v>
      </c>
      <c r="N119" s="3">
        <v>7228</v>
      </c>
      <c r="O119" s="36">
        <v>0.96099999999999997</v>
      </c>
      <c r="P119" s="36">
        <v>1.7999999999999999E-2</v>
      </c>
      <c r="Q119" s="36">
        <v>2.1000000000000001E-2</v>
      </c>
      <c r="R119" s="36">
        <v>0.96399999999999997</v>
      </c>
      <c r="S119" s="36">
        <v>3.5000000000000003E-2</v>
      </c>
      <c r="T119" s="36">
        <v>2E-3</v>
      </c>
      <c r="U119" s="2">
        <v>646</v>
      </c>
      <c r="V119" s="2">
        <v>2548</v>
      </c>
      <c r="W119" s="2">
        <v>1769</v>
      </c>
      <c r="X119" s="2">
        <v>779</v>
      </c>
      <c r="Y119" s="76">
        <v>17096404.68</v>
      </c>
      <c r="Z119" s="76">
        <v>12318694.5</v>
      </c>
      <c r="AA119" s="76">
        <v>4777710.18</v>
      </c>
      <c r="AB119" s="2">
        <v>2192</v>
      </c>
      <c r="AC119" s="2">
        <v>217</v>
      </c>
      <c r="AD119" s="2">
        <v>785</v>
      </c>
      <c r="AE119" s="3">
        <v>14470467</v>
      </c>
      <c r="AF119" s="3">
        <v>6601</v>
      </c>
      <c r="AG119" s="36">
        <v>0.93600000000000005</v>
      </c>
      <c r="AH119" s="36">
        <v>2.4E-2</v>
      </c>
      <c r="AI119" s="36">
        <v>0.04</v>
      </c>
      <c r="AL119" s="83">
        <f t="shared" si="3"/>
        <v>1.0009999999999999</v>
      </c>
      <c r="AM119" s="83">
        <f t="shared" si="4"/>
        <v>1</v>
      </c>
      <c r="AN119" s="83">
        <f t="shared" si="5"/>
        <v>1</v>
      </c>
    </row>
    <row r="120" spans="1:40" x14ac:dyDescent="0.45">
      <c r="A120" s="60">
        <v>44136</v>
      </c>
      <c r="B120" s="1" t="s">
        <v>216</v>
      </c>
      <c r="C120" s="1" t="s">
        <v>164</v>
      </c>
      <c r="D120" s="2">
        <v>123824</v>
      </c>
      <c r="E120" s="2">
        <v>72875</v>
      </c>
      <c r="F120" s="2">
        <v>50949</v>
      </c>
      <c r="G120" s="76">
        <v>1019342814.1200001</v>
      </c>
      <c r="H120" s="76">
        <v>575670057.58000016</v>
      </c>
      <c r="I120" s="76">
        <v>443672756.54000002</v>
      </c>
      <c r="J120" s="2">
        <v>121805</v>
      </c>
      <c r="K120" s="2">
        <v>2696</v>
      </c>
      <c r="L120" s="2">
        <v>406</v>
      </c>
      <c r="M120" s="3">
        <v>987245712</v>
      </c>
      <c r="N120" s="3">
        <v>8105</v>
      </c>
      <c r="O120" s="36">
        <v>0.98199999999999998</v>
      </c>
      <c r="P120" s="36">
        <v>1.2E-2</v>
      </c>
      <c r="Q120" s="36">
        <v>6.0000000000000001E-3</v>
      </c>
      <c r="R120" s="36">
        <v>0.98399999999999999</v>
      </c>
      <c r="S120" s="36">
        <v>2.1999999999999999E-2</v>
      </c>
      <c r="T120" s="36">
        <v>3.0000000000000001E-3</v>
      </c>
      <c r="U120" s="2">
        <v>385</v>
      </c>
      <c r="V120" s="2">
        <v>933</v>
      </c>
      <c r="W120" s="2">
        <v>655</v>
      </c>
      <c r="X120" s="2">
        <v>278</v>
      </c>
      <c r="Y120" s="76">
        <v>6999456.21</v>
      </c>
      <c r="Z120" s="76">
        <v>4919771.0600000005</v>
      </c>
      <c r="AA120" s="76">
        <v>2079685.15</v>
      </c>
      <c r="AB120" s="2">
        <v>898</v>
      </c>
      <c r="AC120" s="2">
        <v>14</v>
      </c>
      <c r="AD120" s="2">
        <v>406</v>
      </c>
      <c r="AE120" s="3">
        <v>6732756</v>
      </c>
      <c r="AF120" s="3">
        <v>7498</v>
      </c>
      <c r="AG120" s="36">
        <v>0.98</v>
      </c>
      <c r="AH120" s="36">
        <v>7.0000000000000001E-3</v>
      </c>
      <c r="AI120" s="36">
        <v>1.2999999999999999E-2</v>
      </c>
      <c r="AL120" s="83">
        <f t="shared" si="3"/>
        <v>1.0089999999999999</v>
      </c>
      <c r="AM120" s="83">
        <f t="shared" si="4"/>
        <v>1</v>
      </c>
      <c r="AN120" s="83">
        <f t="shared" si="5"/>
        <v>1</v>
      </c>
    </row>
    <row r="121" spans="1:40" x14ac:dyDescent="0.45">
      <c r="A121" s="60">
        <v>44136</v>
      </c>
      <c r="B121" s="1" t="s">
        <v>217</v>
      </c>
      <c r="C121" s="1" t="s">
        <v>61</v>
      </c>
      <c r="D121" s="2">
        <v>317</v>
      </c>
      <c r="E121" s="2">
        <v>305</v>
      </c>
      <c r="F121" s="2">
        <v>12</v>
      </c>
      <c r="G121" s="76">
        <v>688672</v>
      </c>
      <c r="H121" s="76">
        <v>639643</v>
      </c>
      <c r="I121" s="76">
        <v>49029</v>
      </c>
      <c r="J121" s="2">
        <v>287</v>
      </c>
      <c r="K121" s="2">
        <v>30</v>
      </c>
      <c r="L121" s="2">
        <v>0</v>
      </c>
      <c r="M121" s="3">
        <v>367753</v>
      </c>
      <c r="N121" s="3">
        <v>1281</v>
      </c>
      <c r="O121" s="36">
        <v>0.97599999999999998</v>
      </c>
      <c r="P121" s="36">
        <v>3.0000000000000001E-3</v>
      </c>
      <c r="Q121" s="36">
        <v>2.1000000000000001E-2</v>
      </c>
      <c r="R121" s="36">
        <v>0.90500000000000003</v>
      </c>
      <c r="S121" s="36">
        <v>9.5000000000000001E-2</v>
      </c>
      <c r="T121" s="36">
        <v>0</v>
      </c>
      <c r="U121" s="2">
        <v>1</v>
      </c>
      <c r="V121" s="2">
        <v>1</v>
      </c>
      <c r="W121" s="2">
        <v>0</v>
      </c>
      <c r="X121" s="2">
        <v>1</v>
      </c>
      <c r="Y121" s="76">
        <v>1</v>
      </c>
      <c r="Z121" s="76">
        <v>0</v>
      </c>
      <c r="AA121" s="76">
        <v>1</v>
      </c>
      <c r="AB121" s="2">
        <v>2</v>
      </c>
      <c r="AC121" s="2">
        <v>0</v>
      </c>
      <c r="AD121" s="2">
        <v>0</v>
      </c>
      <c r="AE121" s="3">
        <v>59</v>
      </c>
      <c r="AF121" s="3">
        <v>30</v>
      </c>
      <c r="AG121" s="36">
        <v>1</v>
      </c>
      <c r="AH121" s="36">
        <v>0</v>
      </c>
      <c r="AI121" s="36">
        <v>0</v>
      </c>
      <c r="AL121" s="83">
        <f t="shared" si="3"/>
        <v>1</v>
      </c>
      <c r="AM121" s="83">
        <f t="shared" si="4"/>
        <v>1</v>
      </c>
      <c r="AN121" s="83">
        <f t="shared" si="5"/>
        <v>1</v>
      </c>
    </row>
    <row r="122" spans="1:40" x14ac:dyDescent="0.45">
      <c r="A122" s="60">
        <v>44136</v>
      </c>
      <c r="B122" s="1" t="s">
        <v>218</v>
      </c>
      <c r="C122" s="1" t="s">
        <v>7</v>
      </c>
      <c r="D122" s="2">
        <v>7049</v>
      </c>
      <c r="E122" s="2">
        <v>6242</v>
      </c>
      <c r="F122" s="2">
        <v>807</v>
      </c>
      <c r="G122" s="76">
        <v>27560138</v>
      </c>
      <c r="H122" s="76">
        <v>22802018</v>
      </c>
      <c r="I122" s="76">
        <v>4758120</v>
      </c>
      <c r="J122" s="2">
        <v>6195</v>
      </c>
      <c r="K122" s="2">
        <v>798</v>
      </c>
      <c r="L122" s="2">
        <v>56</v>
      </c>
      <c r="M122" s="3">
        <v>24942049</v>
      </c>
      <c r="N122" s="3">
        <v>4026</v>
      </c>
      <c r="O122" s="36">
        <v>0.92</v>
      </c>
      <c r="P122" s="36">
        <v>3.2000000000000001E-2</v>
      </c>
      <c r="Q122" s="36">
        <v>4.8000000000000001E-2</v>
      </c>
      <c r="R122" s="36">
        <v>0.879</v>
      </c>
      <c r="S122" s="36">
        <v>0.113</v>
      </c>
      <c r="T122" s="36">
        <v>8.0000000000000002E-3</v>
      </c>
      <c r="U122" s="2">
        <v>64</v>
      </c>
      <c r="V122" s="2">
        <v>31</v>
      </c>
      <c r="W122" s="2">
        <v>29</v>
      </c>
      <c r="X122" s="2">
        <v>2</v>
      </c>
      <c r="Y122" s="76">
        <v>187665</v>
      </c>
      <c r="Z122" s="76">
        <v>172032</v>
      </c>
      <c r="AA122" s="76">
        <v>15633</v>
      </c>
      <c r="AB122" s="2">
        <v>26</v>
      </c>
      <c r="AC122" s="2">
        <v>13</v>
      </c>
      <c r="AD122" s="2">
        <v>56</v>
      </c>
      <c r="AE122" s="3">
        <v>129396</v>
      </c>
      <c r="AF122" s="3">
        <v>4977</v>
      </c>
      <c r="AG122" s="36">
        <v>0.88500000000000001</v>
      </c>
      <c r="AH122" s="36">
        <v>3.7999999999999999E-2</v>
      </c>
      <c r="AI122" s="36">
        <v>7.6999999999999999E-2</v>
      </c>
      <c r="AL122" s="83">
        <f t="shared" si="3"/>
        <v>1</v>
      </c>
      <c r="AM122" s="83">
        <f t="shared" si="4"/>
        <v>1</v>
      </c>
      <c r="AN122" s="83">
        <f t="shared" si="5"/>
        <v>1</v>
      </c>
    </row>
    <row r="123" spans="1:40" x14ac:dyDescent="0.45">
      <c r="A123" s="60">
        <v>44136</v>
      </c>
      <c r="B123" s="1" t="s">
        <v>219</v>
      </c>
      <c r="C123" s="1" t="s">
        <v>35</v>
      </c>
      <c r="D123" s="2">
        <v>208</v>
      </c>
      <c r="E123" s="2">
        <v>142</v>
      </c>
      <c r="F123" s="2">
        <v>66</v>
      </c>
      <c r="G123" s="76">
        <v>1913652</v>
      </c>
      <c r="H123" s="76">
        <v>1290506</v>
      </c>
      <c r="I123" s="76">
        <v>623146</v>
      </c>
      <c r="J123" s="2">
        <v>199</v>
      </c>
      <c r="K123" s="2">
        <v>7</v>
      </c>
      <c r="L123" s="2">
        <v>2</v>
      </c>
      <c r="M123" s="3">
        <v>1848341</v>
      </c>
      <c r="N123" s="3">
        <v>9288</v>
      </c>
      <c r="O123" s="36">
        <v>0.65300000000000002</v>
      </c>
      <c r="P123" s="36">
        <v>0.156</v>
      </c>
      <c r="Q123" s="36">
        <v>0.191</v>
      </c>
      <c r="R123" s="36">
        <v>0.95699999999999996</v>
      </c>
      <c r="S123" s="36">
        <v>3.4000000000000002E-2</v>
      </c>
      <c r="T123" s="36">
        <v>0.01</v>
      </c>
      <c r="U123" s="2">
        <v>2</v>
      </c>
      <c r="V123" s="2">
        <v>1</v>
      </c>
      <c r="W123" s="2">
        <v>1</v>
      </c>
      <c r="X123" s="2">
        <v>0</v>
      </c>
      <c r="Y123" s="76">
        <v>10000</v>
      </c>
      <c r="Z123" s="76">
        <v>10000</v>
      </c>
      <c r="AA123" s="76">
        <v>0</v>
      </c>
      <c r="AB123" s="2">
        <v>1</v>
      </c>
      <c r="AC123" s="2">
        <v>0</v>
      </c>
      <c r="AD123" s="2">
        <v>2</v>
      </c>
      <c r="AE123" s="3">
        <v>8000</v>
      </c>
      <c r="AF123" s="3">
        <v>8000</v>
      </c>
      <c r="AG123" s="36">
        <v>0</v>
      </c>
      <c r="AH123" s="36">
        <v>0</v>
      </c>
      <c r="AI123" s="36">
        <v>1</v>
      </c>
      <c r="AL123" s="83">
        <f t="shared" si="3"/>
        <v>1.0009999999999999</v>
      </c>
      <c r="AM123" s="83">
        <f t="shared" si="4"/>
        <v>1</v>
      </c>
      <c r="AN123" s="83">
        <f t="shared" si="5"/>
        <v>1</v>
      </c>
    </row>
    <row r="124" spans="1:40" x14ac:dyDescent="0.45">
      <c r="A124" s="60">
        <v>44136</v>
      </c>
      <c r="B124" s="1" t="s">
        <v>220</v>
      </c>
      <c r="C124" s="1" t="s">
        <v>221</v>
      </c>
      <c r="D124" s="2">
        <v>3057</v>
      </c>
      <c r="E124" s="2">
        <v>2131</v>
      </c>
      <c r="F124" s="2">
        <v>926</v>
      </c>
      <c r="G124" s="76">
        <v>27388919</v>
      </c>
      <c r="H124" s="76">
        <v>19337953</v>
      </c>
      <c r="I124" s="76">
        <v>8050966</v>
      </c>
      <c r="J124" s="2">
        <v>2997</v>
      </c>
      <c r="K124" s="2">
        <v>13</v>
      </c>
      <c r="L124" s="2">
        <v>47</v>
      </c>
      <c r="M124" s="3">
        <v>26653038</v>
      </c>
      <c r="N124" s="3">
        <v>8893</v>
      </c>
      <c r="O124" s="36">
        <v>0.89800000000000002</v>
      </c>
      <c r="P124" s="36">
        <v>2.5999999999999999E-2</v>
      </c>
      <c r="Q124" s="36">
        <v>7.4999999999999997E-2</v>
      </c>
      <c r="R124" s="36">
        <v>0.98099999999999998</v>
      </c>
      <c r="S124" s="36">
        <v>4.0000000000000001E-3</v>
      </c>
      <c r="T124" s="36">
        <v>1.4999999999999999E-2</v>
      </c>
      <c r="U124" s="2">
        <v>50</v>
      </c>
      <c r="V124" s="2">
        <v>18</v>
      </c>
      <c r="W124" s="2">
        <v>10</v>
      </c>
      <c r="X124" s="2">
        <v>8</v>
      </c>
      <c r="Y124" s="76">
        <v>124087</v>
      </c>
      <c r="Z124" s="76">
        <v>85341</v>
      </c>
      <c r="AA124" s="76">
        <v>38746</v>
      </c>
      <c r="AB124" s="2">
        <v>21</v>
      </c>
      <c r="AC124" s="2">
        <v>0</v>
      </c>
      <c r="AD124" s="2">
        <v>47</v>
      </c>
      <c r="AE124" s="3">
        <v>168685</v>
      </c>
      <c r="AF124" s="3">
        <v>8033</v>
      </c>
      <c r="AG124" s="36">
        <v>0.61899999999999999</v>
      </c>
      <c r="AH124" s="36">
        <v>4.8000000000000001E-2</v>
      </c>
      <c r="AI124" s="36">
        <v>0.33300000000000002</v>
      </c>
      <c r="AL124" s="83">
        <f t="shared" si="3"/>
        <v>1</v>
      </c>
      <c r="AM124" s="83">
        <f t="shared" si="4"/>
        <v>0.999</v>
      </c>
      <c r="AN124" s="83">
        <f t="shared" si="5"/>
        <v>1</v>
      </c>
    </row>
    <row r="125" spans="1:40" x14ac:dyDescent="0.45">
      <c r="A125" s="60">
        <v>44136</v>
      </c>
      <c r="B125" s="1" t="s">
        <v>222</v>
      </c>
      <c r="C125" s="1" t="s">
        <v>223</v>
      </c>
      <c r="D125" s="2">
        <v>27479</v>
      </c>
      <c r="E125" s="2">
        <v>18925</v>
      </c>
      <c r="F125" s="2">
        <v>8554</v>
      </c>
      <c r="G125" s="76">
        <v>218595540</v>
      </c>
      <c r="H125" s="76">
        <v>146405910</v>
      </c>
      <c r="I125" s="76">
        <v>72189630</v>
      </c>
      <c r="J125" s="2">
        <v>25989</v>
      </c>
      <c r="K125" s="2">
        <v>1433</v>
      </c>
      <c r="L125" s="2">
        <v>57</v>
      </c>
      <c r="M125" s="3">
        <v>207904479</v>
      </c>
      <c r="N125" s="3">
        <v>8000</v>
      </c>
      <c r="O125" s="36">
        <v>0.996</v>
      </c>
      <c r="P125" s="36">
        <v>4.0000000000000001E-3</v>
      </c>
      <c r="Q125" s="36">
        <v>0</v>
      </c>
      <c r="R125" s="36">
        <v>0.94799999999999995</v>
      </c>
      <c r="S125" s="36">
        <v>0.05</v>
      </c>
      <c r="T125" s="36">
        <v>2E-3</v>
      </c>
      <c r="U125" s="2">
        <v>57</v>
      </c>
      <c r="V125" s="2">
        <v>140</v>
      </c>
      <c r="W125" s="2">
        <v>92</v>
      </c>
      <c r="X125" s="2">
        <v>48</v>
      </c>
      <c r="Y125" s="76">
        <v>965020</v>
      </c>
      <c r="Z125" s="76">
        <v>678839</v>
      </c>
      <c r="AA125" s="76">
        <v>286181</v>
      </c>
      <c r="AB125" s="2">
        <v>123</v>
      </c>
      <c r="AC125" s="2">
        <v>17</v>
      </c>
      <c r="AD125" s="2">
        <v>57</v>
      </c>
      <c r="AE125" s="3">
        <v>862339</v>
      </c>
      <c r="AF125" s="3">
        <v>7011</v>
      </c>
      <c r="AG125" s="36">
        <v>1</v>
      </c>
      <c r="AH125" s="36">
        <v>0</v>
      </c>
      <c r="AI125" s="36">
        <v>0</v>
      </c>
      <c r="AL125" s="83">
        <f t="shared" si="3"/>
        <v>1</v>
      </c>
      <c r="AM125" s="83">
        <f t="shared" si="4"/>
        <v>1</v>
      </c>
      <c r="AN125" s="83">
        <f t="shared" si="5"/>
        <v>1</v>
      </c>
    </row>
    <row r="126" spans="1:40" x14ac:dyDescent="0.45">
      <c r="A126" s="60">
        <v>44136</v>
      </c>
      <c r="B126" s="1" t="s">
        <v>224</v>
      </c>
      <c r="C126" s="1" t="s">
        <v>225</v>
      </c>
      <c r="D126" s="2">
        <v>12489</v>
      </c>
      <c r="E126" s="2">
        <v>8141</v>
      </c>
      <c r="F126" s="2">
        <v>4348</v>
      </c>
      <c r="G126" s="76">
        <v>114417735.35000001</v>
      </c>
      <c r="H126" s="76">
        <v>73777830.900000006</v>
      </c>
      <c r="I126" s="76">
        <v>40639904.449999996</v>
      </c>
      <c r="J126" s="2">
        <v>12371</v>
      </c>
      <c r="K126" s="2">
        <v>136</v>
      </c>
      <c r="L126" s="2">
        <v>68</v>
      </c>
      <c r="M126" s="3">
        <v>113300139</v>
      </c>
      <c r="N126" s="3">
        <v>9159</v>
      </c>
      <c r="O126" s="36">
        <v>0.85499999999999998</v>
      </c>
      <c r="P126" s="36">
        <v>5.5E-2</v>
      </c>
      <c r="Q126" s="36">
        <v>0.09</v>
      </c>
      <c r="R126" s="36">
        <v>0.99099999999999999</v>
      </c>
      <c r="S126" s="36">
        <v>1.0999999999999999E-2</v>
      </c>
      <c r="T126" s="36">
        <v>5.0000000000000001E-3</v>
      </c>
      <c r="U126" s="2">
        <v>64</v>
      </c>
      <c r="V126" s="2">
        <v>79</v>
      </c>
      <c r="W126" s="2">
        <v>51</v>
      </c>
      <c r="X126" s="2">
        <v>28</v>
      </c>
      <c r="Y126" s="76">
        <v>705335.37</v>
      </c>
      <c r="Z126" s="76">
        <v>458987.37</v>
      </c>
      <c r="AA126" s="76">
        <v>246348</v>
      </c>
      <c r="AB126" s="2">
        <v>75</v>
      </c>
      <c r="AC126" s="2">
        <v>0</v>
      </c>
      <c r="AD126" s="2">
        <v>68</v>
      </c>
      <c r="AE126" s="3">
        <v>656548</v>
      </c>
      <c r="AF126" s="3">
        <v>8754</v>
      </c>
      <c r="AG126" s="36">
        <v>0.81299999999999994</v>
      </c>
      <c r="AH126" s="36">
        <v>1.2999999999999999E-2</v>
      </c>
      <c r="AI126" s="36">
        <v>0.17299999999999999</v>
      </c>
      <c r="AL126" s="83">
        <f t="shared" si="3"/>
        <v>1.0069999999999999</v>
      </c>
      <c r="AM126" s="83">
        <f t="shared" si="4"/>
        <v>1</v>
      </c>
      <c r="AN126" s="83">
        <f t="shared" si="5"/>
        <v>0.99899999999999989</v>
      </c>
    </row>
    <row r="127" spans="1:40" x14ac:dyDescent="0.45">
      <c r="A127" s="60">
        <v>44136</v>
      </c>
      <c r="B127" s="1" t="s">
        <v>226</v>
      </c>
      <c r="C127" s="1" t="s">
        <v>227</v>
      </c>
      <c r="D127" s="2">
        <v>3679</v>
      </c>
      <c r="E127" s="2">
        <v>2591</v>
      </c>
      <c r="F127" s="2">
        <v>1088</v>
      </c>
      <c r="G127" s="76">
        <v>27169717</v>
      </c>
      <c r="H127" s="76">
        <v>18582322</v>
      </c>
      <c r="I127" s="76">
        <v>8587395</v>
      </c>
      <c r="J127" s="2">
        <v>3610</v>
      </c>
      <c r="K127" s="2">
        <v>63</v>
      </c>
      <c r="L127" s="2">
        <v>6</v>
      </c>
      <c r="M127" s="3">
        <v>26702077</v>
      </c>
      <c r="N127" s="3">
        <v>7397</v>
      </c>
      <c r="O127" s="36">
        <v>0.875</v>
      </c>
      <c r="P127" s="36">
        <v>5.8999999999999997E-2</v>
      </c>
      <c r="Q127" s="36">
        <v>6.6000000000000003E-2</v>
      </c>
      <c r="R127" s="36">
        <v>0.98299999999999998</v>
      </c>
      <c r="S127" s="36">
        <v>1.6E-2</v>
      </c>
      <c r="T127" s="36">
        <v>2E-3</v>
      </c>
      <c r="U127" s="2">
        <v>15</v>
      </c>
      <c r="V127" s="2">
        <v>20</v>
      </c>
      <c r="W127" s="2">
        <v>13</v>
      </c>
      <c r="X127" s="2">
        <v>7</v>
      </c>
      <c r="Y127" s="76">
        <v>164000</v>
      </c>
      <c r="Z127" s="76">
        <v>114000</v>
      </c>
      <c r="AA127" s="76">
        <v>50000</v>
      </c>
      <c r="AB127" s="2">
        <v>28</v>
      </c>
      <c r="AC127" s="2">
        <v>1</v>
      </c>
      <c r="AD127" s="2">
        <v>6</v>
      </c>
      <c r="AE127" s="3">
        <v>205171</v>
      </c>
      <c r="AF127" s="3">
        <v>7328</v>
      </c>
      <c r="AG127" s="36">
        <v>0.96399999999999997</v>
      </c>
      <c r="AH127" s="36">
        <v>0</v>
      </c>
      <c r="AI127" s="36">
        <v>3.5999999999999997E-2</v>
      </c>
      <c r="AL127" s="83">
        <f t="shared" si="3"/>
        <v>1.0009999999999999</v>
      </c>
      <c r="AM127" s="83">
        <f t="shared" si="4"/>
        <v>1</v>
      </c>
      <c r="AN127" s="83">
        <f t="shared" si="5"/>
        <v>1</v>
      </c>
    </row>
    <row r="128" spans="1:40" x14ac:dyDescent="0.45">
      <c r="A128" s="60">
        <v>44136</v>
      </c>
      <c r="B128" s="1" t="s">
        <v>232</v>
      </c>
      <c r="C128" s="1" t="s">
        <v>61</v>
      </c>
      <c r="D128" s="2">
        <v>276</v>
      </c>
      <c r="E128" s="2">
        <v>249</v>
      </c>
      <c r="F128" s="2">
        <v>27</v>
      </c>
      <c r="G128" s="76">
        <v>1467489</v>
      </c>
      <c r="H128" s="76">
        <v>1252671</v>
      </c>
      <c r="I128" s="76">
        <v>214818</v>
      </c>
      <c r="J128" s="2">
        <v>243</v>
      </c>
      <c r="K128" s="2">
        <v>33</v>
      </c>
      <c r="L128" s="2">
        <v>0</v>
      </c>
      <c r="M128" s="3">
        <v>1342129</v>
      </c>
      <c r="N128" s="3">
        <v>5523</v>
      </c>
      <c r="O128" s="36">
        <v>0.65800000000000003</v>
      </c>
      <c r="P128" s="36">
        <v>0.152</v>
      </c>
      <c r="Q128" s="36">
        <v>0.189</v>
      </c>
      <c r="R128" s="36">
        <v>0.88</v>
      </c>
      <c r="S128" s="36">
        <v>0.12</v>
      </c>
      <c r="T128" s="36">
        <v>0</v>
      </c>
      <c r="U128" s="2">
        <v>0</v>
      </c>
      <c r="V128" s="2">
        <v>4</v>
      </c>
      <c r="W128" s="2">
        <v>4</v>
      </c>
      <c r="X128" s="2">
        <v>0</v>
      </c>
      <c r="Y128" s="76">
        <v>24544</v>
      </c>
      <c r="Z128" s="76">
        <v>24544</v>
      </c>
      <c r="AA128" s="76">
        <v>0</v>
      </c>
      <c r="AB128" s="2">
        <v>1</v>
      </c>
      <c r="AC128" s="2">
        <v>3</v>
      </c>
      <c r="AD128" s="2">
        <v>0</v>
      </c>
      <c r="AE128" s="3">
        <v>2272</v>
      </c>
      <c r="AF128" s="3">
        <v>2272</v>
      </c>
      <c r="AG128" s="36">
        <v>1</v>
      </c>
      <c r="AH128" s="36">
        <v>0</v>
      </c>
      <c r="AI128" s="36">
        <v>0</v>
      </c>
      <c r="AL128" s="83">
        <f t="shared" si="3"/>
        <v>1</v>
      </c>
      <c r="AM128" s="83">
        <f t="shared" si="4"/>
        <v>0.99900000000000011</v>
      </c>
      <c r="AN128" s="83">
        <f t="shared" si="5"/>
        <v>1</v>
      </c>
    </row>
    <row r="129" spans="1:40" x14ac:dyDescent="0.45">
      <c r="A129" s="60">
        <v>44136</v>
      </c>
      <c r="B129" s="1" t="s">
        <v>239</v>
      </c>
      <c r="C129" s="1" t="s">
        <v>240</v>
      </c>
      <c r="D129" s="2">
        <v>659</v>
      </c>
      <c r="E129" s="2">
        <v>473</v>
      </c>
      <c r="F129" s="2">
        <v>186</v>
      </c>
      <c r="G129" s="76">
        <v>5198261</v>
      </c>
      <c r="H129" s="76">
        <v>3628271</v>
      </c>
      <c r="I129" s="76">
        <v>1569990</v>
      </c>
      <c r="J129" s="2">
        <v>638</v>
      </c>
      <c r="K129" s="2">
        <v>19</v>
      </c>
      <c r="L129" s="2">
        <v>2</v>
      </c>
      <c r="M129" s="3">
        <v>5074960</v>
      </c>
      <c r="N129" s="3">
        <v>7954</v>
      </c>
      <c r="O129" s="36">
        <v>0.99199999999999999</v>
      </c>
      <c r="P129" s="36">
        <v>5.0000000000000001E-3</v>
      </c>
      <c r="Q129" s="36">
        <v>3.0000000000000001E-3</v>
      </c>
      <c r="R129" s="36">
        <v>0.96799999999999997</v>
      </c>
      <c r="S129" s="36">
        <v>2.9000000000000001E-2</v>
      </c>
      <c r="T129" s="36">
        <v>3.0000000000000001E-3</v>
      </c>
      <c r="U129" s="2">
        <v>7</v>
      </c>
      <c r="V129" s="2">
        <v>2</v>
      </c>
      <c r="W129" s="2">
        <v>0</v>
      </c>
      <c r="X129" s="2">
        <v>2</v>
      </c>
      <c r="Y129" s="76">
        <v>14500</v>
      </c>
      <c r="Z129" s="76">
        <v>0</v>
      </c>
      <c r="AA129" s="76">
        <v>14500</v>
      </c>
      <c r="AB129" s="2">
        <v>7</v>
      </c>
      <c r="AC129" s="2">
        <v>0</v>
      </c>
      <c r="AD129" s="2">
        <v>2</v>
      </c>
      <c r="AE129" s="3">
        <v>57052</v>
      </c>
      <c r="AF129" s="3">
        <v>8150</v>
      </c>
      <c r="AG129" s="36">
        <v>1</v>
      </c>
      <c r="AH129" s="36">
        <v>0</v>
      </c>
      <c r="AI129" s="36">
        <v>0</v>
      </c>
      <c r="AL129" s="83">
        <f t="shared" si="3"/>
        <v>1</v>
      </c>
      <c r="AM129" s="83">
        <f t="shared" si="4"/>
        <v>1</v>
      </c>
      <c r="AN129" s="83">
        <f t="shared" si="5"/>
        <v>1</v>
      </c>
    </row>
    <row r="130" spans="1:40" x14ac:dyDescent="0.45">
      <c r="A130" s="60">
        <v>44136</v>
      </c>
      <c r="B130" s="1" t="s">
        <v>241</v>
      </c>
      <c r="C130" s="1" t="s">
        <v>144</v>
      </c>
      <c r="D130" s="2">
        <v>13592</v>
      </c>
      <c r="E130" s="2">
        <v>11111</v>
      </c>
      <c r="F130" s="2">
        <v>2481</v>
      </c>
      <c r="G130" s="76">
        <v>88666517</v>
      </c>
      <c r="H130" s="76">
        <v>70860443</v>
      </c>
      <c r="I130" s="76">
        <v>17806074</v>
      </c>
      <c r="J130" s="2">
        <v>12498</v>
      </c>
      <c r="K130" s="2">
        <v>766</v>
      </c>
      <c r="L130" s="2">
        <v>328</v>
      </c>
      <c r="M130" s="3">
        <v>77523977</v>
      </c>
      <c r="N130" s="3">
        <v>6203</v>
      </c>
      <c r="O130" s="36">
        <v>0.90100000000000002</v>
      </c>
      <c r="P130" s="36">
        <v>4.4999999999999998E-2</v>
      </c>
      <c r="Q130" s="36">
        <v>5.3999999999999999E-2</v>
      </c>
      <c r="R130" s="36">
        <v>0.92</v>
      </c>
      <c r="S130" s="36">
        <v>5.6000000000000001E-2</v>
      </c>
      <c r="T130" s="36">
        <v>2.4E-2</v>
      </c>
      <c r="U130" s="2">
        <v>343</v>
      </c>
      <c r="V130" s="2">
        <v>46</v>
      </c>
      <c r="W130" s="2">
        <v>38</v>
      </c>
      <c r="X130" s="2">
        <v>8</v>
      </c>
      <c r="Y130" s="76">
        <v>271945</v>
      </c>
      <c r="Z130" s="76">
        <v>232646</v>
      </c>
      <c r="AA130" s="76">
        <v>39299</v>
      </c>
      <c r="AB130" s="2">
        <v>60</v>
      </c>
      <c r="AC130" s="2">
        <v>1</v>
      </c>
      <c r="AD130" s="2">
        <v>328</v>
      </c>
      <c r="AE130" s="3">
        <v>328101</v>
      </c>
      <c r="AF130" s="3">
        <v>5468</v>
      </c>
      <c r="AG130" s="36">
        <v>0.86699999999999999</v>
      </c>
      <c r="AH130" s="36">
        <v>1.7000000000000001E-2</v>
      </c>
      <c r="AI130" s="36">
        <v>0.11700000000000001</v>
      </c>
      <c r="AL130" s="83">
        <f t="shared" si="3"/>
        <v>1</v>
      </c>
      <c r="AM130" s="83">
        <f t="shared" si="4"/>
        <v>1</v>
      </c>
      <c r="AN130" s="83">
        <f t="shared" si="5"/>
        <v>1.0010000000000001</v>
      </c>
    </row>
    <row r="131" spans="1:40" x14ac:dyDescent="0.45">
      <c r="A131" s="60">
        <v>44136</v>
      </c>
      <c r="B131" s="1" t="s">
        <v>242</v>
      </c>
      <c r="C131" s="1" t="s">
        <v>243</v>
      </c>
      <c r="D131" s="2">
        <v>1344</v>
      </c>
      <c r="E131" s="2">
        <v>884</v>
      </c>
      <c r="F131" s="2">
        <v>460</v>
      </c>
      <c r="G131" s="76">
        <v>12518447.659999998</v>
      </c>
      <c r="H131" s="76">
        <v>8131613.0099999988</v>
      </c>
      <c r="I131" s="76">
        <v>4386834.6499999994</v>
      </c>
      <c r="J131" s="2">
        <v>1326</v>
      </c>
      <c r="K131" s="2">
        <v>14</v>
      </c>
      <c r="L131" s="2">
        <v>4</v>
      </c>
      <c r="M131" s="3">
        <v>12351940</v>
      </c>
      <c r="N131" s="3">
        <v>9315</v>
      </c>
      <c r="O131" s="36">
        <v>0.94099999999999995</v>
      </c>
      <c r="P131" s="36">
        <v>2.7E-2</v>
      </c>
      <c r="Q131" s="36">
        <v>3.2000000000000001E-2</v>
      </c>
      <c r="R131" s="36">
        <v>0.98699999999999999</v>
      </c>
      <c r="S131" s="36">
        <v>0.01</v>
      </c>
      <c r="T131" s="36">
        <v>3.0000000000000001E-3</v>
      </c>
      <c r="U131" s="2">
        <v>4</v>
      </c>
      <c r="V131" s="2">
        <v>4</v>
      </c>
      <c r="W131" s="2">
        <v>1</v>
      </c>
      <c r="X131" s="2">
        <v>3</v>
      </c>
      <c r="Y131" s="76">
        <v>31800</v>
      </c>
      <c r="Z131" s="76">
        <v>10000</v>
      </c>
      <c r="AA131" s="76">
        <v>21800</v>
      </c>
      <c r="AB131" s="2">
        <v>3</v>
      </c>
      <c r="AC131" s="2">
        <v>1</v>
      </c>
      <c r="AD131" s="2">
        <v>4</v>
      </c>
      <c r="AE131" s="3">
        <v>21800</v>
      </c>
      <c r="AF131" s="3">
        <v>7267</v>
      </c>
      <c r="AG131" s="36">
        <v>0.66700000000000004</v>
      </c>
      <c r="AH131" s="36">
        <v>0.33300000000000002</v>
      </c>
      <c r="AI131" s="36">
        <v>0</v>
      </c>
      <c r="AL131" s="83">
        <f t="shared" ref="AL131:AL141" si="6">R131+S131+T131</f>
        <v>1</v>
      </c>
      <c r="AM131" s="83">
        <f t="shared" ref="AM131:AM141" si="7">O131+P131+Q131</f>
        <v>1</v>
      </c>
      <c r="AN131" s="83">
        <f t="shared" ref="AN131:AN141" si="8">AG131+AH131+AI131</f>
        <v>1</v>
      </c>
    </row>
    <row r="132" spans="1:40" x14ac:dyDescent="0.45">
      <c r="A132" s="60">
        <v>44136</v>
      </c>
      <c r="B132" s="1" t="s">
        <v>244</v>
      </c>
      <c r="C132" s="1" t="s">
        <v>245</v>
      </c>
      <c r="D132" s="2">
        <v>42830</v>
      </c>
      <c r="E132" s="2">
        <v>29650</v>
      </c>
      <c r="F132" s="2">
        <v>13180</v>
      </c>
      <c r="G132" s="76">
        <v>327516835.58999991</v>
      </c>
      <c r="H132" s="76">
        <v>214537673.01999995</v>
      </c>
      <c r="I132" s="76">
        <v>112979162.56999996</v>
      </c>
      <c r="J132" s="2">
        <v>41254</v>
      </c>
      <c r="K132" s="2">
        <v>1257</v>
      </c>
      <c r="L132" s="2">
        <v>312</v>
      </c>
      <c r="M132" s="3">
        <v>314567424</v>
      </c>
      <c r="N132" s="3">
        <v>7625</v>
      </c>
      <c r="O132" s="36">
        <v>0.85</v>
      </c>
      <c r="P132" s="36">
        <v>5.0999999999999997E-2</v>
      </c>
      <c r="Q132" s="36">
        <v>9.9000000000000005E-2</v>
      </c>
      <c r="R132" s="36">
        <v>0.96399999999999997</v>
      </c>
      <c r="S132" s="36">
        <v>2.8000000000000001E-2</v>
      </c>
      <c r="T132" s="36">
        <v>7.0000000000000001E-3</v>
      </c>
      <c r="U132" s="2">
        <v>338</v>
      </c>
      <c r="V132" s="2">
        <v>186</v>
      </c>
      <c r="W132" s="2">
        <v>121</v>
      </c>
      <c r="X132" s="2">
        <v>65</v>
      </c>
      <c r="Y132" s="76">
        <v>1337949.33</v>
      </c>
      <c r="Z132" s="76">
        <v>900673.70000000007</v>
      </c>
      <c r="AA132" s="76">
        <v>437275.63</v>
      </c>
      <c r="AB132" s="2">
        <v>197</v>
      </c>
      <c r="AC132" s="2">
        <v>15</v>
      </c>
      <c r="AD132" s="2">
        <v>312</v>
      </c>
      <c r="AE132" s="3">
        <v>1546665</v>
      </c>
      <c r="AF132" s="3">
        <v>7851</v>
      </c>
      <c r="AG132" s="36">
        <v>0.79200000000000004</v>
      </c>
      <c r="AH132" s="36">
        <v>0.112</v>
      </c>
      <c r="AI132" s="36">
        <v>9.6000000000000002E-2</v>
      </c>
      <c r="AL132" s="83">
        <f t="shared" si="6"/>
        <v>0.999</v>
      </c>
      <c r="AM132" s="83">
        <f t="shared" si="7"/>
        <v>1</v>
      </c>
      <c r="AN132" s="83">
        <f t="shared" si="8"/>
        <v>1</v>
      </c>
    </row>
    <row r="133" spans="1:40" x14ac:dyDescent="0.45">
      <c r="A133" s="60">
        <v>44136</v>
      </c>
      <c r="B133" s="1" t="s">
        <v>246</v>
      </c>
      <c r="C133" s="1" t="s">
        <v>35</v>
      </c>
      <c r="D133" s="2">
        <v>101</v>
      </c>
      <c r="E133" s="2">
        <v>70</v>
      </c>
      <c r="F133" s="2">
        <v>31</v>
      </c>
      <c r="G133" s="76">
        <v>980827.65</v>
      </c>
      <c r="H133" s="76">
        <v>678190.65</v>
      </c>
      <c r="I133" s="76">
        <v>302637</v>
      </c>
      <c r="J133" s="2">
        <v>99</v>
      </c>
      <c r="K133" s="2">
        <v>2</v>
      </c>
      <c r="L133" s="2">
        <v>0</v>
      </c>
      <c r="M133" s="3">
        <v>960828</v>
      </c>
      <c r="N133" s="3">
        <v>9705</v>
      </c>
      <c r="O133" s="36">
        <v>0.55600000000000005</v>
      </c>
      <c r="P133" s="36">
        <v>0.182</v>
      </c>
      <c r="Q133" s="36">
        <v>0.26300000000000001</v>
      </c>
      <c r="R133" s="36">
        <v>0.98</v>
      </c>
      <c r="S133" s="36">
        <v>0.02</v>
      </c>
      <c r="T133" s="36">
        <v>0</v>
      </c>
      <c r="U133" s="2">
        <v>0</v>
      </c>
      <c r="V133" s="2">
        <v>0</v>
      </c>
      <c r="W133" s="2">
        <v>0</v>
      </c>
      <c r="X133" s="2">
        <v>0</v>
      </c>
      <c r="Y133" s="76">
        <v>0</v>
      </c>
      <c r="Z133" s="76">
        <v>0</v>
      </c>
      <c r="AA133" s="76">
        <v>0</v>
      </c>
      <c r="AB133" s="2">
        <v>0</v>
      </c>
      <c r="AC133" s="2">
        <v>0</v>
      </c>
      <c r="AD133" s="2">
        <v>0</v>
      </c>
      <c r="AE133" s="3">
        <v>0</v>
      </c>
      <c r="AF133" s="3">
        <v>0</v>
      </c>
      <c r="AG133" s="36">
        <v>0</v>
      </c>
      <c r="AH133" s="36">
        <v>0</v>
      </c>
      <c r="AI133" s="36">
        <v>0</v>
      </c>
      <c r="AL133" s="83">
        <f t="shared" si="6"/>
        <v>1</v>
      </c>
      <c r="AM133" s="83">
        <f t="shared" si="7"/>
        <v>1.0009999999999999</v>
      </c>
      <c r="AN133" s="83">
        <f t="shared" si="8"/>
        <v>0</v>
      </c>
    </row>
    <row r="134" spans="1:40" x14ac:dyDescent="0.45">
      <c r="A134" s="60">
        <v>44136</v>
      </c>
      <c r="B134" s="1" t="s">
        <v>247</v>
      </c>
      <c r="C134" s="1" t="s">
        <v>248</v>
      </c>
      <c r="D134" s="2">
        <v>31138</v>
      </c>
      <c r="E134" s="2">
        <v>22149</v>
      </c>
      <c r="F134" s="2">
        <v>8989</v>
      </c>
      <c r="G134" s="76">
        <v>254321257.83000001</v>
      </c>
      <c r="H134" s="76">
        <v>171651401.69</v>
      </c>
      <c r="I134" s="76">
        <v>82669856.140000001</v>
      </c>
      <c r="J134" s="2">
        <v>30845</v>
      </c>
      <c r="K134" s="2">
        <v>216</v>
      </c>
      <c r="L134" s="2">
        <v>75</v>
      </c>
      <c r="M134" s="3">
        <v>251232752</v>
      </c>
      <c r="N134" s="3">
        <v>8145</v>
      </c>
      <c r="O134" s="36">
        <v>0.996</v>
      </c>
      <c r="P134" s="36">
        <v>2E-3</v>
      </c>
      <c r="Q134" s="36">
        <v>2E-3</v>
      </c>
      <c r="R134" s="36">
        <v>0.99099999999999999</v>
      </c>
      <c r="S134" s="36">
        <v>7.0000000000000001E-3</v>
      </c>
      <c r="T134" s="36">
        <v>2E-3</v>
      </c>
      <c r="U134" s="2">
        <v>72</v>
      </c>
      <c r="V134" s="2">
        <v>217</v>
      </c>
      <c r="W134" s="2">
        <v>158</v>
      </c>
      <c r="X134" s="2">
        <v>59</v>
      </c>
      <c r="Y134" s="76">
        <v>1771270</v>
      </c>
      <c r="Z134" s="76">
        <v>1296341</v>
      </c>
      <c r="AA134" s="76">
        <v>474929</v>
      </c>
      <c r="AB134" s="2">
        <v>214</v>
      </c>
      <c r="AC134" s="2">
        <v>0</v>
      </c>
      <c r="AD134" s="2">
        <v>75</v>
      </c>
      <c r="AE134" s="3">
        <v>1742291</v>
      </c>
      <c r="AF134" s="3">
        <v>8142</v>
      </c>
      <c r="AG134" s="36">
        <v>1</v>
      </c>
      <c r="AH134" s="36">
        <v>0</v>
      </c>
      <c r="AI134" s="36">
        <v>0</v>
      </c>
      <c r="AL134" s="83">
        <f t="shared" si="6"/>
        <v>1</v>
      </c>
      <c r="AM134" s="83">
        <f t="shared" si="7"/>
        <v>1</v>
      </c>
      <c r="AN134" s="83">
        <f t="shared" si="8"/>
        <v>1</v>
      </c>
    </row>
    <row r="135" spans="1:40" x14ac:dyDescent="0.45">
      <c r="A135" s="60">
        <v>44136</v>
      </c>
      <c r="B135" s="1" t="s">
        <v>249</v>
      </c>
      <c r="C135" s="1" t="s">
        <v>102</v>
      </c>
      <c r="D135" s="2">
        <v>50</v>
      </c>
      <c r="E135" s="2">
        <v>50</v>
      </c>
      <c r="F135" s="2">
        <v>0</v>
      </c>
      <c r="G135" s="76">
        <v>463264</v>
      </c>
      <c r="H135" s="76">
        <v>463264</v>
      </c>
      <c r="I135" s="76">
        <v>0</v>
      </c>
      <c r="J135" s="2">
        <v>50</v>
      </c>
      <c r="K135" s="2">
        <v>0</v>
      </c>
      <c r="L135" s="2">
        <v>0</v>
      </c>
      <c r="M135" s="3">
        <v>463264</v>
      </c>
      <c r="N135" s="3">
        <v>9265</v>
      </c>
      <c r="O135" s="36">
        <v>0.86</v>
      </c>
      <c r="P135" s="36">
        <v>0.1</v>
      </c>
      <c r="Q135" s="36">
        <v>0.04</v>
      </c>
      <c r="R135" s="36">
        <v>1</v>
      </c>
      <c r="S135" s="36">
        <v>0</v>
      </c>
      <c r="T135" s="36">
        <v>0</v>
      </c>
      <c r="U135" s="2">
        <v>0</v>
      </c>
      <c r="V135" s="2">
        <v>0</v>
      </c>
      <c r="W135" s="2">
        <v>0</v>
      </c>
      <c r="X135" s="2">
        <v>0</v>
      </c>
      <c r="Y135" s="76">
        <v>0</v>
      </c>
      <c r="Z135" s="76">
        <v>0</v>
      </c>
      <c r="AA135" s="76">
        <v>0</v>
      </c>
      <c r="AB135" s="2">
        <v>0</v>
      </c>
      <c r="AC135" s="2">
        <v>0</v>
      </c>
      <c r="AD135" s="2">
        <v>0</v>
      </c>
      <c r="AE135" s="3">
        <v>0</v>
      </c>
      <c r="AF135" s="3">
        <v>0</v>
      </c>
      <c r="AG135" s="36">
        <v>0</v>
      </c>
      <c r="AH135" s="36">
        <v>0</v>
      </c>
      <c r="AI135" s="36">
        <v>0</v>
      </c>
      <c r="AL135" s="83">
        <f t="shared" si="6"/>
        <v>1</v>
      </c>
      <c r="AM135" s="83">
        <f t="shared" si="7"/>
        <v>1</v>
      </c>
      <c r="AN135" s="83">
        <f t="shared" si="8"/>
        <v>0</v>
      </c>
    </row>
    <row r="136" spans="1:40" x14ac:dyDescent="0.45">
      <c r="A136" s="60">
        <v>44136</v>
      </c>
      <c r="B136" s="1" t="s">
        <v>250</v>
      </c>
      <c r="C136" s="1" t="s">
        <v>251</v>
      </c>
      <c r="D136" s="2">
        <v>10755</v>
      </c>
      <c r="E136" s="2">
        <v>10755</v>
      </c>
      <c r="F136" s="2">
        <v>0</v>
      </c>
      <c r="G136" s="76">
        <v>86000528</v>
      </c>
      <c r="H136" s="76">
        <v>86000528</v>
      </c>
      <c r="I136" s="76">
        <v>0</v>
      </c>
      <c r="J136" s="2">
        <v>10541</v>
      </c>
      <c r="K136" s="2">
        <v>32</v>
      </c>
      <c r="L136" s="2">
        <v>0</v>
      </c>
      <c r="M136" s="3">
        <v>84335184</v>
      </c>
      <c r="N136" s="3">
        <v>8001</v>
      </c>
      <c r="O136" s="36">
        <v>0.98199999999999998</v>
      </c>
      <c r="P136" s="36">
        <v>1.2999999999999999E-2</v>
      </c>
      <c r="Q136" s="36">
        <v>5.0000000000000001E-3</v>
      </c>
      <c r="R136" s="36">
        <v>0.98</v>
      </c>
      <c r="S136" s="36">
        <v>3.0000000000000001E-3</v>
      </c>
      <c r="T136" s="36">
        <v>0</v>
      </c>
      <c r="U136" s="2">
        <v>0</v>
      </c>
      <c r="V136" s="2">
        <v>0</v>
      </c>
      <c r="W136" s="2">
        <v>0</v>
      </c>
      <c r="X136" s="2">
        <v>0</v>
      </c>
      <c r="Y136" s="76">
        <v>0</v>
      </c>
      <c r="Z136" s="76">
        <v>0</v>
      </c>
      <c r="AA136" s="76">
        <v>0</v>
      </c>
      <c r="AB136" s="2">
        <v>0</v>
      </c>
      <c r="AC136" s="2">
        <v>0</v>
      </c>
      <c r="AD136" s="2">
        <v>0</v>
      </c>
      <c r="AE136" s="3">
        <v>0</v>
      </c>
      <c r="AF136" s="3">
        <v>0</v>
      </c>
      <c r="AG136" s="36">
        <v>0</v>
      </c>
      <c r="AH136" s="36">
        <v>0</v>
      </c>
      <c r="AI136" s="36">
        <v>0</v>
      </c>
      <c r="AL136" s="83">
        <f t="shared" si="6"/>
        <v>0.98299999999999998</v>
      </c>
      <c r="AM136" s="83">
        <f t="shared" si="7"/>
        <v>1</v>
      </c>
      <c r="AN136" s="83">
        <f t="shared" si="8"/>
        <v>0</v>
      </c>
    </row>
    <row r="137" spans="1:40" x14ac:dyDescent="0.45">
      <c r="A137" s="60">
        <v>44136</v>
      </c>
      <c r="B137" s="1" t="s">
        <v>252</v>
      </c>
      <c r="C137" s="1" t="s">
        <v>253</v>
      </c>
      <c r="D137" s="2">
        <v>9867</v>
      </c>
      <c r="E137" s="2">
        <v>7103</v>
      </c>
      <c r="F137" s="2">
        <v>2764</v>
      </c>
      <c r="G137" s="76">
        <v>79313981</v>
      </c>
      <c r="H137" s="76">
        <v>59453659</v>
      </c>
      <c r="I137" s="76">
        <v>19860322</v>
      </c>
      <c r="J137" s="2">
        <v>9632</v>
      </c>
      <c r="K137" s="2">
        <v>166</v>
      </c>
      <c r="L137" s="2">
        <v>69</v>
      </c>
      <c r="M137" s="3">
        <v>78128921</v>
      </c>
      <c r="N137" s="3">
        <v>8111</v>
      </c>
      <c r="O137" s="36">
        <v>0.80200000000000005</v>
      </c>
      <c r="P137" s="36">
        <v>0.124</v>
      </c>
      <c r="Q137" s="36">
        <v>7.3999999999999996E-2</v>
      </c>
      <c r="R137" s="36">
        <v>0.98</v>
      </c>
      <c r="S137" s="36">
        <v>1.2999999999999999E-2</v>
      </c>
      <c r="T137" s="36">
        <v>7.0000000000000001E-3</v>
      </c>
      <c r="U137" s="2">
        <v>68</v>
      </c>
      <c r="V137" s="2">
        <v>80</v>
      </c>
      <c r="W137" s="2">
        <v>55</v>
      </c>
      <c r="X137" s="2">
        <v>25</v>
      </c>
      <c r="Y137" s="76">
        <v>570775</v>
      </c>
      <c r="Z137" s="76">
        <v>406480</v>
      </c>
      <c r="AA137" s="76">
        <v>164295</v>
      </c>
      <c r="AB137" s="2">
        <v>73</v>
      </c>
      <c r="AC137" s="2">
        <v>6</v>
      </c>
      <c r="AD137" s="2">
        <v>69</v>
      </c>
      <c r="AE137" s="3">
        <v>527176</v>
      </c>
      <c r="AF137" s="3">
        <v>7222</v>
      </c>
      <c r="AG137" s="36">
        <v>0.91800000000000004</v>
      </c>
      <c r="AH137" s="36">
        <v>1.4E-2</v>
      </c>
      <c r="AI137" s="36">
        <v>6.8000000000000005E-2</v>
      </c>
      <c r="AL137" s="83">
        <f t="shared" si="6"/>
        <v>1</v>
      </c>
      <c r="AM137" s="83">
        <f t="shared" si="7"/>
        <v>1</v>
      </c>
      <c r="AN137" s="83">
        <f t="shared" si="8"/>
        <v>1</v>
      </c>
    </row>
    <row r="138" spans="1:40" x14ac:dyDescent="0.45">
      <c r="A138" s="60">
        <v>44136</v>
      </c>
      <c r="B138" s="1" t="s">
        <v>254</v>
      </c>
      <c r="C138" s="1" t="s">
        <v>164</v>
      </c>
      <c r="D138" s="2">
        <v>26662</v>
      </c>
      <c r="E138" s="2">
        <v>17662</v>
      </c>
      <c r="F138" s="2">
        <v>9000</v>
      </c>
      <c r="G138" s="76">
        <v>244237511.08000001</v>
      </c>
      <c r="H138" s="76">
        <v>159265149.28000003</v>
      </c>
      <c r="I138" s="76">
        <v>84972361.799999982</v>
      </c>
      <c r="J138" s="2">
        <v>26344</v>
      </c>
      <c r="K138" s="2">
        <v>295</v>
      </c>
      <c r="L138" s="2">
        <v>23</v>
      </c>
      <c r="M138" s="3">
        <v>239791635</v>
      </c>
      <c r="N138" s="3">
        <v>9102</v>
      </c>
      <c r="O138" s="36">
        <v>0.93799999999999994</v>
      </c>
      <c r="P138" s="36">
        <v>3.6999999999999998E-2</v>
      </c>
      <c r="Q138" s="36">
        <v>2.5000000000000001E-2</v>
      </c>
      <c r="R138" s="36">
        <v>0.98799999999999999</v>
      </c>
      <c r="S138" s="36">
        <v>1.0999999999999999E-2</v>
      </c>
      <c r="T138" s="36">
        <v>1E-3</v>
      </c>
      <c r="U138" s="2">
        <v>11</v>
      </c>
      <c r="V138" s="2">
        <v>131</v>
      </c>
      <c r="W138" s="2">
        <v>98</v>
      </c>
      <c r="X138" s="2">
        <v>33</v>
      </c>
      <c r="Y138" s="76">
        <v>1183367.95</v>
      </c>
      <c r="Z138" s="76">
        <v>892652.6</v>
      </c>
      <c r="AA138" s="76">
        <v>290715.34999999998</v>
      </c>
      <c r="AB138" s="2">
        <v>118</v>
      </c>
      <c r="AC138" s="2">
        <v>1</v>
      </c>
      <c r="AD138" s="2">
        <v>23</v>
      </c>
      <c r="AE138" s="3">
        <v>1096028</v>
      </c>
      <c r="AF138" s="3">
        <v>9288</v>
      </c>
      <c r="AG138" s="36">
        <v>0.94099999999999995</v>
      </c>
      <c r="AH138" s="36">
        <v>3.4000000000000002E-2</v>
      </c>
      <c r="AI138" s="36">
        <v>2.5000000000000001E-2</v>
      </c>
      <c r="AL138" s="83">
        <f t="shared" si="6"/>
        <v>1</v>
      </c>
      <c r="AM138" s="83">
        <f t="shared" si="7"/>
        <v>1</v>
      </c>
      <c r="AN138" s="83">
        <f t="shared" si="8"/>
        <v>1</v>
      </c>
    </row>
    <row r="139" spans="1:40" x14ac:dyDescent="0.45">
      <c r="A139" s="60">
        <v>44136</v>
      </c>
      <c r="B139" s="1" t="s">
        <v>255</v>
      </c>
      <c r="C139" s="1" t="s">
        <v>256</v>
      </c>
      <c r="D139" s="2">
        <v>1274</v>
      </c>
      <c r="E139" s="2">
        <v>863</v>
      </c>
      <c r="F139" s="2">
        <v>411</v>
      </c>
      <c r="G139" s="76">
        <v>11976255.1</v>
      </c>
      <c r="H139" s="76">
        <v>8049514.0999999996</v>
      </c>
      <c r="I139" s="76">
        <v>3926741</v>
      </c>
      <c r="J139" s="2">
        <v>1185</v>
      </c>
      <c r="K139" s="2">
        <v>89</v>
      </c>
      <c r="L139" s="2">
        <v>0</v>
      </c>
      <c r="M139" s="3">
        <v>11154083</v>
      </c>
      <c r="N139" s="3">
        <v>9413</v>
      </c>
      <c r="O139" s="36">
        <v>0.84499999999999997</v>
      </c>
      <c r="P139" s="36">
        <v>6.8000000000000005E-2</v>
      </c>
      <c r="Q139" s="36">
        <v>8.6999999999999994E-2</v>
      </c>
      <c r="R139" s="36">
        <v>0.93200000000000005</v>
      </c>
      <c r="S139" s="36">
        <v>6.8000000000000005E-2</v>
      </c>
      <c r="T139" s="36">
        <v>0</v>
      </c>
      <c r="U139" s="2">
        <v>0</v>
      </c>
      <c r="V139" s="2">
        <v>0</v>
      </c>
      <c r="W139" s="2">
        <v>0</v>
      </c>
      <c r="X139" s="2">
        <v>0</v>
      </c>
      <c r="Y139" s="76">
        <v>0</v>
      </c>
      <c r="Z139" s="76">
        <v>0</v>
      </c>
      <c r="AA139" s="76">
        <v>0</v>
      </c>
      <c r="AB139" s="2">
        <v>0</v>
      </c>
      <c r="AC139" s="2">
        <v>0</v>
      </c>
      <c r="AD139" s="2">
        <v>0</v>
      </c>
      <c r="AE139" s="3">
        <v>0</v>
      </c>
      <c r="AF139" s="3">
        <v>0</v>
      </c>
      <c r="AG139" s="36">
        <v>0</v>
      </c>
      <c r="AH139" s="36">
        <v>0</v>
      </c>
      <c r="AI139" s="36">
        <v>0</v>
      </c>
      <c r="AL139" s="83">
        <f t="shared" si="6"/>
        <v>1</v>
      </c>
      <c r="AM139" s="83">
        <f t="shared" si="7"/>
        <v>1</v>
      </c>
      <c r="AN139" s="83">
        <f t="shared" si="8"/>
        <v>0</v>
      </c>
    </row>
    <row r="140" spans="1:40" x14ac:dyDescent="0.45">
      <c r="A140" s="60">
        <v>44136</v>
      </c>
      <c r="B140" s="1" t="s">
        <v>257</v>
      </c>
      <c r="C140" s="1" t="s">
        <v>256</v>
      </c>
      <c r="D140" s="2">
        <v>355</v>
      </c>
      <c r="E140" s="2">
        <v>240</v>
      </c>
      <c r="F140" s="2">
        <v>115</v>
      </c>
      <c r="G140" s="76">
        <v>3332713.63</v>
      </c>
      <c r="H140" s="76">
        <v>2246740.63</v>
      </c>
      <c r="I140" s="76">
        <v>1085973</v>
      </c>
      <c r="J140" s="2">
        <v>348</v>
      </c>
      <c r="K140" s="2">
        <v>7</v>
      </c>
      <c r="L140" s="2">
        <v>0</v>
      </c>
      <c r="M140" s="3">
        <v>3261866</v>
      </c>
      <c r="N140" s="3">
        <v>9373</v>
      </c>
      <c r="O140" s="36">
        <v>0.79300000000000004</v>
      </c>
      <c r="P140" s="36">
        <v>9.8000000000000004E-2</v>
      </c>
      <c r="Q140" s="36">
        <v>0.109</v>
      </c>
      <c r="R140" s="36">
        <v>0.98599999999999999</v>
      </c>
      <c r="S140" s="36">
        <v>1.4E-2</v>
      </c>
      <c r="T140" s="36">
        <v>0</v>
      </c>
      <c r="U140" s="2">
        <v>0</v>
      </c>
      <c r="V140" s="2">
        <v>0</v>
      </c>
      <c r="W140" s="2">
        <v>0</v>
      </c>
      <c r="X140" s="79">
        <v>0</v>
      </c>
      <c r="Y140" s="76">
        <v>0</v>
      </c>
      <c r="Z140" s="76">
        <v>0</v>
      </c>
      <c r="AA140" s="76">
        <v>0</v>
      </c>
      <c r="AB140" s="2">
        <v>0</v>
      </c>
      <c r="AC140" s="2">
        <v>0</v>
      </c>
      <c r="AD140" s="2">
        <v>0</v>
      </c>
      <c r="AE140" s="3">
        <v>0</v>
      </c>
      <c r="AF140" s="3">
        <v>0</v>
      </c>
      <c r="AG140" s="36">
        <v>0</v>
      </c>
      <c r="AH140" s="36">
        <v>0</v>
      </c>
      <c r="AI140" s="36">
        <v>0</v>
      </c>
      <c r="AL140" s="83">
        <f t="shared" si="6"/>
        <v>1</v>
      </c>
      <c r="AM140" s="83">
        <f t="shared" si="7"/>
        <v>1</v>
      </c>
      <c r="AN140" s="83">
        <f t="shared" si="8"/>
        <v>0</v>
      </c>
    </row>
    <row r="141" spans="1:40" x14ac:dyDescent="0.45">
      <c r="A141" s="60">
        <v>44136</v>
      </c>
      <c r="B141" s="1" t="s">
        <v>258</v>
      </c>
      <c r="C141" s="1" t="s">
        <v>7</v>
      </c>
      <c r="D141" s="2">
        <v>1256</v>
      </c>
      <c r="E141" s="2">
        <v>841</v>
      </c>
      <c r="F141" s="2">
        <v>415</v>
      </c>
      <c r="G141" s="76">
        <v>11832976</v>
      </c>
      <c r="H141" s="76">
        <v>7922292</v>
      </c>
      <c r="I141" s="76">
        <v>3910684</v>
      </c>
      <c r="J141" s="2">
        <v>1250</v>
      </c>
      <c r="K141" s="2">
        <v>3</v>
      </c>
      <c r="L141" s="2">
        <v>3</v>
      </c>
      <c r="M141" s="3">
        <v>11708853</v>
      </c>
      <c r="N141" s="3">
        <v>9367</v>
      </c>
      <c r="O141" s="36">
        <v>0.998</v>
      </c>
      <c r="P141" s="36">
        <v>2E-3</v>
      </c>
      <c r="Q141" s="36">
        <v>0</v>
      </c>
      <c r="R141" s="36">
        <v>0.998</v>
      </c>
      <c r="S141" s="36">
        <v>0</v>
      </c>
      <c r="T141" s="36">
        <v>2E-3</v>
      </c>
      <c r="U141" s="2">
        <v>2</v>
      </c>
      <c r="V141" s="2">
        <v>10</v>
      </c>
      <c r="W141" s="2">
        <v>8</v>
      </c>
      <c r="X141" s="79">
        <v>2</v>
      </c>
      <c r="Y141" s="76">
        <v>100000</v>
      </c>
      <c r="Z141" s="76">
        <v>80000</v>
      </c>
      <c r="AA141" s="76">
        <v>20000</v>
      </c>
      <c r="AB141" s="2">
        <v>9</v>
      </c>
      <c r="AC141" s="2">
        <v>0</v>
      </c>
      <c r="AD141" s="2">
        <v>3</v>
      </c>
      <c r="AE141" s="3">
        <v>90000</v>
      </c>
      <c r="AF141" s="3">
        <v>10000</v>
      </c>
      <c r="AG141" s="36">
        <v>1</v>
      </c>
      <c r="AH141" s="36">
        <v>0</v>
      </c>
      <c r="AI141" s="36">
        <v>0</v>
      </c>
      <c r="AL141" s="83">
        <f t="shared" si="6"/>
        <v>1</v>
      </c>
      <c r="AM141" s="83">
        <f t="shared" si="7"/>
        <v>1</v>
      </c>
      <c r="AN141" s="83">
        <f t="shared" si="8"/>
        <v>1</v>
      </c>
    </row>
    <row r="142" spans="1:40" x14ac:dyDescent="0.45">
      <c r="B142" s="1"/>
      <c r="C142" s="1"/>
      <c r="D142" s="2"/>
      <c r="E142" s="2"/>
      <c r="F142" s="2"/>
      <c r="G142" s="76"/>
      <c r="H142" s="76"/>
      <c r="I142" s="76"/>
      <c r="J142" s="2"/>
      <c r="K142" s="2"/>
      <c r="L142" s="2"/>
      <c r="M142" s="3"/>
      <c r="N142" s="3"/>
      <c r="O142" s="36"/>
      <c r="P142" s="36"/>
      <c r="Q142" s="36"/>
      <c r="R142" s="36"/>
      <c r="S142" s="36"/>
      <c r="T142" s="36"/>
      <c r="U142" s="2"/>
      <c r="V142" s="2"/>
      <c r="W142" s="2"/>
      <c r="X142" s="79"/>
      <c r="Y142" s="76"/>
      <c r="Z142" s="76"/>
      <c r="AA142" s="76"/>
      <c r="AB142" s="2"/>
      <c r="AC142" s="2"/>
      <c r="AD142" s="2"/>
      <c r="AE142" s="3"/>
      <c r="AF142" s="3"/>
      <c r="AG142" s="36"/>
      <c r="AH142" s="36"/>
      <c r="AI142" s="36"/>
    </row>
    <row r="143" spans="1:40" x14ac:dyDescent="0.45">
      <c r="B143" s="1"/>
      <c r="C143" s="1"/>
      <c r="D143" s="2"/>
      <c r="E143" s="2"/>
      <c r="F143" s="2"/>
      <c r="G143" s="76"/>
      <c r="H143" s="76"/>
      <c r="I143" s="76"/>
      <c r="J143" s="2"/>
      <c r="K143" s="2"/>
      <c r="L143" s="2"/>
      <c r="M143" s="3"/>
      <c r="N143" s="3"/>
      <c r="O143" s="36"/>
      <c r="P143" s="36"/>
      <c r="Q143" s="36"/>
      <c r="R143" s="36"/>
      <c r="S143" s="36"/>
      <c r="T143" s="36"/>
      <c r="U143" s="2"/>
      <c r="V143" s="2"/>
      <c r="W143" s="2"/>
      <c r="X143" s="79"/>
      <c r="Y143" s="76"/>
      <c r="Z143" s="76"/>
      <c r="AA143" s="76"/>
      <c r="AB143" s="2"/>
      <c r="AC143" s="2"/>
      <c r="AD143" s="2"/>
      <c r="AE143" s="3"/>
      <c r="AF143" s="3"/>
      <c r="AG143" s="36"/>
      <c r="AH143" s="36"/>
      <c r="AI143" s="36"/>
    </row>
    <row r="144" spans="1:40" x14ac:dyDescent="0.45">
      <c r="B144" s="1"/>
      <c r="C144" s="1"/>
      <c r="D144" s="2"/>
      <c r="E144" s="2"/>
      <c r="F144" s="2"/>
      <c r="G144" s="2"/>
      <c r="H144" s="2"/>
      <c r="I144" s="2"/>
      <c r="J144" s="2"/>
      <c r="K144" s="2"/>
      <c r="L144" s="2"/>
      <c r="M144" s="3"/>
      <c r="N144" s="3"/>
      <c r="O144" s="36"/>
      <c r="P144" s="36"/>
      <c r="Q144" s="36"/>
      <c r="R144" s="36"/>
      <c r="S144" s="36"/>
      <c r="T144" s="36"/>
      <c r="U144" s="2"/>
      <c r="V144" s="2"/>
      <c r="W144" s="2"/>
      <c r="AB144" s="2"/>
      <c r="AC144" s="2"/>
      <c r="AD144" s="2"/>
      <c r="AE144" s="3"/>
      <c r="AF144" s="3"/>
      <c r="AG144" s="36"/>
      <c r="AH144" s="36"/>
      <c r="AI144" s="36"/>
    </row>
    <row r="145" spans="2:35" x14ac:dyDescent="0.45">
      <c r="B145" s="1"/>
      <c r="C145" s="1"/>
      <c r="D145" s="2"/>
      <c r="E145" s="2"/>
      <c r="F145" s="2"/>
      <c r="G145" s="2"/>
      <c r="H145" s="2"/>
      <c r="I145" s="2"/>
      <c r="J145" s="2"/>
      <c r="K145" s="2"/>
      <c r="L145" s="2"/>
      <c r="M145" s="3"/>
      <c r="N145" s="3"/>
      <c r="O145" s="36"/>
      <c r="P145" s="36"/>
      <c r="Q145" s="36"/>
      <c r="R145" s="36"/>
      <c r="S145" s="36"/>
      <c r="T145" s="36"/>
      <c r="U145" s="2"/>
      <c r="V145" s="2"/>
      <c r="W145" s="2"/>
      <c r="AB145" s="2"/>
      <c r="AC145" s="2"/>
      <c r="AD145" s="2"/>
      <c r="AE145" s="3"/>
      <c r="AF145" s="3"/>
      <c r="AG145" s="36"/>
      <c r="AH145" s="36"/>
      <c r="AI145" s="36"/>
    </row>
    <row r="146" spans="2:35" x14ac:dyDescent="0.45">
      <c r="B146" s="1"/>
      <c r="C146" s="1"/>
      <c r="D146" s="2"/>
      <c r="E146" s="2"/>
      <c r="F146" s="2"/>
      <c r="G146" s="2"/>
      <c r="H146" s="2"/>
      <c r="I146" s="2"/>
      <c r="J146" s="2"/>
      <c r="K146" s="2"/>
      <c r="L146" s="2"/>
      <c r="M146" s="3"/>
      <c r="N146" s="3"/>
      <c r="O146" s="36"/>
      <c r="P146" s="36"/>
      <c r="Q146" s="36"/>
      <c r="R146" s="36"/>
      <c r="S146" s="36"/>
      <c r="T146" s="36"/>
      <c r="U146" s="2"/>
      <c r="V146" s="2"/>
      <c r="W146" s="2"/>
      <c r="AB146" s="2"/>
      <c r="AC146" s="2"/>
      <c r="AD146" s="2"/>
      <c r="AE146" s="3"/>
      <c r="AF146" s="3"/>
      <c r="AG146" s="36"/>
      <c r="AH146" s="36"/>
      <c r="AI146" s="36"/>
    </row>
    <row r="147" spans="2:35" x14ac:dyDescent="0.45">
      <c r="B147" s="1"/>
      <c r="C147" s="1"/>
      <c r="D147" s="2"/>
      <c r="E147" s="2"/>
      <c r="F147" s="2"/>
      <c r="G147" s="2"/>
      <c r="H147" s="2"/>
      <c r="I147" s="2"/>
      <c r="J147" s="2"/>
      <c r="K147" s="2"/>
      <c r="L147" s="2"/>
      <c r="M147" s="3"/>
      <c r="N147" s="3"/>
      <c r="O147" s="36"/>
      <c r="P147" s="36"/>
      <c r="Q147" s="36"/>
      <c r="R147" s="36"/>
      <c r="S147" s="36"/>
      <c r="T147" s="36"/>
      <c r="U147" s="2"/>
      <c r="V147" s="2"/>
      <c r="W147" s="2"/>
      <c r="AB147" s="2"/>
      <c r="AC147" s="2"/>
      <c r="AD147" s="2"/>
      <c r="AE147" s="3"/>
      <c r="AF147" s="3"/>
      <c r="AG147" s="36"/>
      <c r="AH147" s="36"/>
      <c r="AI147" s="36"/>
    </row>
    <row r="148" spans="2:35" x14ac:dyDescent="0.45">
      <c r="B148" s="1"/>
      <c r="C148" s="1"/>
      <c r="D148" s="2"/>
      <c r="E148" s="2"/>
      <c r="F148" s="2"/>
      <c r="G148" s="2"/>
      <c r="H148" s="2"/>
      <c r="I148" s="2"/>
      <c r="J148" s="2"/>
      <c r="K148" s="2"/>
      <c r="L148" s="2"/>
      <c r="M148" s="3"/>
      <c r="N148" s="3"/>
      <c r="O148" s="36"/>
      <c r="P148" s="36"/>
      <c r="Q148" s="36"/>
      <c r="R148" s="36"/>
      <c r="S148" s="36"/>
      <c r="T148" s="36"/>
      <c r="U148" s="2"/>
      <c r="V148" s="2"/>
      <c r="W148" s="2"/>
      <c r="AB148" s="2"/>
      <c r="AC148" s="2"/>
      <c r="AD148" s="2"/>
      <c r="AE148" s="3"/>
      <c r="AF148" s="3"/>
      <c r="AG148" s="36"/>
      <c r="AH148" s="36"/>
      <c r="AI148" s="36"/>
    </row>
    <row r="149" spans="2:35" x14ac:dyDescent="0.45">
      <c r="B149" s="1"/>
      <c r="C149" s="1"/>
      <c r="D149" s="2"/>
      <c r="E149" s="2"/>
      <c r="F149" s="2"/>
      <c r="G149" s="2"/>
      <c r="H149" s="2"/>
      <c r="I149" s="2"/>
      <c r="J149" s="2"/>
      <c r="K149" s="2"/>
      <c r="L149" s="2"/>
      <c r="M149" s="3"/>
      <c r="N149" s="3"/>
      <c r="O149" s="36"/>
      <c r="P149" s="36"/>
      <c r="Q149" s="36"/>
      <c r="R149" s="36"/>
      <c r="S149" s="36"/>
      <c r="T149" s="36"/>
      <c r="U149" s="2"/>
      <c r="V149" s="2"/>
      <c r="W149" s="2"/>
      <c r="AB149" s="2"/>
      <c r="AC149" s="2"/>
      <c r="AD149" s="2"/>
      <c r="AE149" s="3"/>
      <c r="AF149" s="3"/>
      <c r="AG149" s="36"/>
      <c r="AH149" s="36"/>
      <c r="AI149" s="36"/>
    </row>
    <row r="150" spans="2:35" x14ac:dyDescent="0.45">
      <c r="B150" s="1"/>
      <c r="C150" s="1"/>
      <c r="D150" s="2"/>
      <c r="E150" s="2"/>
      <c r="F150" s="2"/>
      <c r="G150" s="2"/>
      <c r="H150" s="2"/>
      <c r="I150" s="2"/>
      <c r="J150" s="2"/>
      <c r="K150" s="2"/>
      <c r="L150" s="2"/>
      <c r="M150" s="3"/>
      <c r="N150" s="3"/>
      <c r="O150" s="36"/>
      <c r="P150" s="36"/>
      <c r="Q150" s="36"/>
      <c r="R150" s="36"/>
      <c r="S150" s="36"/>
      <c r="T150" s="36"/>
      <c r="U150" s="2"/>
      <c r="V150" s="2"/>
      <c r="W150" s="2"/>
      <c r="AB150" s="2"/>
      <c r="AC150" s="2"/>
      <c r="AD150" s="2"/>
      <c r="AE150" s="3"/>
      <c r="AF150" s="3"/>
      <c r="AG150" s="36"/>
      <c r="AH150" s="36"/>
      <c r="AI150" s="36"/>
    </row>
    <row r="151" spans="2:35" x14ac:dyDescent="0.45">
      <c r="B151" s="1"/>
      <c r="C151" s="1"/>
      <c r="D151" s="2"/>
      <c r="E151" s="2"/>
      <c r="F151" s="2"/>
      <c r="G151" s="2"/>
      <c r="H151" s="2"/>
      <c r="I151" s="2"/>
      <c r="J151" s="2"/>
      <c r="K151" s="2"/>
      <c r="L151" s="2"/>
      <c r="M151" s="3"/>
      <c r="N151" s="3"/>
      <c r="O151" s="36"/>
      <c r="P151" s="36"/>
      <c r="Q151" s="36"/>
      <c r="R151" s="36"/>
      <c r="S151" s="36"/>
      <c r="T151" s="36"/>
      <c r="U151" s="2"/>
      <c r="V151" s="2"/>
      <c r="W151" s="2"/>
      <c r="AB151" s="2"/>
      <c r="AC151" s="2"/>
      <c r="AD151" s="2"/>
      <c r="AE151" s="3"/>
      <c r="AF151" s="3"/>
      <c r="AG151" s="36"/>
      <c r="AH151" s="36"/>
      <c r="AI151" s="36"/>
    </row>
    <row r="152" spans="2:35" x14ac:dyDescent="0.45">
      <c r="B152" s="1"/>
      <c r="C152" s="1"/>
      <c r="D152" s="2"/>
      <c r="E152" s="2"/>
      <c r="F152" s="2"/>
      <c r="G152" s="2"/>
      <c r="H152" s="2"/>
      <c r="I152" s="2"/>
      <c r="J152" s="2"/>
      <c r="K152" s="2"/>
      <c r="L152" s="2"/>
      <c r="M152" s="3"/>
      <c r="N152" s="3"/>
      <c r="O152" s="36"/>
      <c r="P152" s="36"/>
      <c r="Q152" s="36"/>
      <c r="R152" s="36"/>
      <c r="S152" s="36"/>
      <c r="T152" s="36"/>
      <c r="U152" s="2"/>
      <c r="V152" s="2"/>
      <c r="W152" s="2"/>
      <c r="AB152" s="2"/>
      <c r="AC152" s="2"/>
      <c r="AD152" s="2"/>
      <c r="AE152" s="3"/>
      <c r="AF152" s="3"/>
      <c r="AG152" s="36"/>
      <c r="AH152" s="36"/>
      <c r="AI152" s="36"/>
    </row>
    <row r="153" spans="2:35" x14ac:dyDescent="0.45">
      <c r="B153" s="1"/>
      <c r="C153" s="1"/>
      <c r="D153" s="2"/>
      <c r="E153" s="2"/>
      <c r="F153" s="2"/>
      <c r="G153" s="2"/>
      <c r="H153" s="2"/>
      <c r="I153" s="2"/>
      <c r="J153" s="2"/>
      <c r="K153" s="2"/>
      <c r="L153" s="2"/>
      <c r="M153" s="3"/>
      <c r="N153" s="3"/>
      <c r="O153" s="36"/>
      <c r="P153" s="36"/>
      <c r="Q153" s="36"/>
      <c r="R153" s="36"/>
      <c r="S153" s="36"/>
      <c r="T153" s="36"/>
      <c r="U153" s="2"/>
      <c r="V153" s="2"/>
      <c r="W153" s="2"/>
      <c r="AB153" s="2"/>
      <c r="AC153" s="2"/>
      <c r="AD153" s="2"/>
      <c r="AE153" s="3"/>
      <c r="AF153" s="3"/>
      <c r="AG153" s="36"/>
      <c r="AH153" s="36"/>
      <c r="AI153" s="36"/>
    </row>
    <row r="154" spans="2:35" x14ac:dyDescent="0.45">
      <c r="B154" s="1"/>
      <c r="C154" s="1"/>
      <c r="D154" s="2"/>
      <c r="E154" s="2"/>
      <c r="F154" s="2"/>
      <c r="G154" s="2"/>
      <c r="H154" s="2"/>
      <c r="I154" s="2"/>
      <c r="J154" s="2"/>
      <c r="K154" s="2"/>
      <c r="L154" s="2"/>
      <c r="M154" s="3"/>
      <c r="N154" s="3"/>
      <c r="O154" s="36"/>
      <c r="P154" s="36"/>
      <c r="Q154" s="36"/>
      <c r="R154" s="36"/>
      <c r="S154" s="36"/>
      <c r="T154" s="36"/>
      <c r="U154" s="2"/>
      <c r="V154" s="2"/>
      <c r="W154" s="2"/>
      <c r="AB154" s="2"/>
      <c r="AC154" s="2"/>
      <c r="AD154" s="2"/>
      <c r="AE154" s="3"/>
      <c r="AF154" s="3"/>
      <c r="AG154" s="36"/>
      <c r="AH154" s="36"/>
      <c r="AI154" s="36"/>
    </row>
    <row r="155" spans="2:35" x14ac:dyDescent="0.45">
      <c r="B155" s="1"/>
      <c r="C155" s="1"/>
      <c r="D155" s="2"/>
      <c r="E155" s="2"/>
      <c r="F155" s="2"/>
      <c r="G155" s="2"/>
      <c r="H155" s="2"/>
      <c r="I155" s="2"/>
      <c r="J155" s="2"/>
      <c r="K155" s="2"/>
      <c r="L155" s="2"/>
      <c r="M155" s="3"/>
      <c r="N155" s="3"/>
      <c r="O155" s="36"/>
      <c r="P155" s="36"/>
      <c r="Q155" s="36"/>
      <c r="R155" s="36"/>
      <c r="S155" s="36"/>
      <c r="T155" s="36"/>
      <c r="U155" s="2"/>
      <c r="V155" s="2"/>
      <c r="W155" s="2"/>
      <c r="AB155" s="2"/>
      <c r="AC155" s="2"/>
      <c r="AD155" s="2"/>
      <c r="AE155" s="3"/>
      <c r="AF155" s="3"/>
      <c r="AG155" s="36"/>
      <c r="AH155" s="36"/>
      <c r="AI155" s="36"/>
    </row>
  </sheetData>
  <autoFilter ref="A1:AN143" xr:uid="{00000000-0009-0000-0000-000004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ec487c86-a28d-4df4-95c6-809f0e294a92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3bdfa827-0ab3-4627-b9bb-4ae3526a675b</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OFFICIAL</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11</Value>
      <Value>32</Value>
      <Value>694</Value>
      <Value>36</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VQVUQ2WUPSKA-1683173573-69815</_dlc_DocId>
    <_dlc_DocIdUrl xmlns="814d62cb-2db6-4c25-ab62-b9075facbc11">
      <Url>https://im/teams/DA/_layouts/15/DocIdRedir.aspx?ID=VQVUQ2WUPSKA-1683173573-69815</Url>
      <Description>VQVUQ2WUPSKA-1683173573-69815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40" ma:contentTypeDescription="Create a new document." ma:contentTypeScope="" ma:versionID="6d03dec311a0d511b215a3769f1529ff">
  <xsd:schema xmlns:xsd="http://www.w3.org/2001/XMLSchema" xmlns:xs="http://www.w3.org/2001/XMLSchema" xmlns:p="http://schemas.microsoft.com/office/2006/metadata/properties" xmlns:ns1="814d62cb-2db6-4c25-ab62-b9075facbc11" targetNamespace="http://schemas.microsoft.com/office/2006/metadata/properties" ma:root="true" ma:fieldsID="03bb663243ab6f3fe44c2f9b677122c7"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OFFICIAL: Sensitive" ma:hidden="true" ma:internalName="APRASecurityClassification" ma:readOnly="false">
      <xsd:simpleType>
        <xsd:restriction base="dms:Choice">
          <xsd:enumeration value="OFFICIAL"/>
          <xsd:enumeration value="OFFICIAL: Sensitive"/>
          <xsd:enumeration value="OFFICIAL: Sensitive (APRA Act s56)"/>
          <xsd:enumeration value="OFFICIAL: Sensitive (Personal privacy)"/>
          <xsd:enumeration value="OFFICIAL: Sensitive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8aef97a4-ded2-4e4a-9fbc-e666dae3ecd2" ContentTypeId="0x0101008CA7A4F8331B45C7B0D3158B4994D0CA02"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813443-39E8-4464-AD55-AC1E14616F92}">
  <ds:schemaRefs>
    <ds:schemaRef ds:uri="http://www.w3.org/XML/1998/namespac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terms/"/>
    <ds:schemaRef ds:uri="814d62cb-2db6-4c25-ab62-b9075facbc11"/>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4ECC1DF6-017D-4685-9E5E-A941225F81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DEB0E4-6C2D-4F50-A726-A410C9BD5712}">
  <ds:schemaRefs>
    <ds:schemaRef ds:uri="Microsoft.SharePoint.Taxonomy.ContentTypeSync"/>
  </ds:schemaRefs>
</ds:datastoreItem>
</file>

<file path=customXml/itemProps4.xml><?xml version="1.0" encoding="utf-8"?>
<ds:datastoreItem xmlns:ds="http://schemas.openxmlformats.org/officeDocument/2006/customXml" ds:itemID="{6BE503C1-6ADF-471A-8769-4C3244894AE2}">
  <ds:schemaRefs>
    <ds:schemaRef ds:uri="http://schemas.microsoft.com/sharepoint/events"/>
  </ds:schemaRefs>
</ds:datastoreItem>
</file>

<file path=customXml/itemProps5.xml><?xml version="1.0" encoding="utf-8"?>
<ds:datastoreItem xmlns:ds="http://schemas.openxmlformats.org/officeDocument/2006/customXml" ds:itemID="{CD20C66F-204D-4E68-B0E6-D7E197B90A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Single fund</vt:lpstr>
      <vt:lpstr>Data summary</vt:lpstr>
      <vt:lpstr>Glossary</vt:lpstr>
      <vt:lpstr>Other funds</vt:lpstr>
      <vt:lpstr>all data</vt:lpstr>
      <vt:lpstr>'Data summary'!_FilterDatabase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data format fund level data</dc:title>
  <cp:lastPrinted>2020-05-08T00:31:11Z</cp:lastPrinted>
  <dcterms:created xsi:type="dcterms:W3CDTF">2020-05-05T00:38:02Z</dcterms:created>
  <dcterms:modified xsi:type="dcterms:W3CDTF">2020-11-08T09:26:35Z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OFFICIAL</vt:lpwstr>
  </property>
  <property fmtid="{D5CDD505-2E9C-101B-9397-08002B2CF9AE}" pid="3" name="PM_Caveats_Count">
    <vt:lpwstr>0</vt:lpwstr>
  </property>
  <property fmtid="{D5CDD505-2E9C-101B-9397-08002B2CF9AE}" pid="4" name="PM_Originator_Hash_SHA1">
    <vt:lpwstr>C6F049F9215B4860D499B2DEDA77C51102651A20</vt:lpwstr>
  </property>
  <property fmtid="{D5CDD505-2E9C-101B-9397-08002B2CF9AE}" pid="5" name="PM_SecurityClassification">
    <vt:lpwstr>OFFICIAL</vt:lpwstr>
  </property>
  <property fmtid="{D5CDD505-2E9C-101B-9397-08002B2CF9AE}" pid="6" name="PM_DisplayValueSecClassificationWithQualifier">
    <vt:lpwstr>OFFICIAL</vt:lpwstr>
  </property>
  <property fmtid="{D5CDD505-2E9C-101B-9397-08002B2CF9AE}" pid="7" name="PM_Qualifier">
    <vt:lpwstr/>
  </property>
  <property fmtid="{D5CDD505-2E9C-101B-9397-08002B2CF9AE}" pid="8" name="PM_Hash_SHA1">
    <vt:lpwstr>C459E5E8CCFB24307BCA86A53DC156A07154DFFA</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OFFICIAL</vt:lpwstr>
  </property>
  <property fmtid="{D5CDD505-2E9C-101B-9397-08002B2CF9AE}" pid="11" name="PM_ProtectiveMarkingValue_Header">
    <vt:lpwstr>OFFICIAL</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2018.3</vt:lpwstr>
  </property>
  <property fmtid="{D5CDD505-2E9C-101B-9397-08002B2CF9AE}" pid="15" name="PM_Originating_FileId">
    <vt:lpwstr>9ED36502ACC648A69529B6E67DE608D6</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2020-11-08T09:26:23Z</vt:lpwstr>
  </property>
  <property fmtid="{D5CDD505-2E9C-101B-9397-08002B2CF9AE}" pid="19" name="PM_Hash_Version">
    <vt:lpwstr>2018.0</vt:lpwstr>
  </property>
  <property fmtid="{D5CDD505-2E9C-101B-9397-08002B2CF9AE}" pid="20" name="PM_Hash_Salt_Prev">
    <vt:lpwstr>21DC753E0BFA594C9BE1D1908D238DC1</vt:lpwstr>
  </property>
  <property fmtid="{D5CDD505-2E9C-101B-9397-08002B2CF9AE}" pid="21" name="PM_Hash_Salt">
    <vt:lpwstr>99836BAF2F3C9E9E32B62D0A709E516D</vt:lpwstr>
  </property>
  <property fmtid="{D5CDD505-2E9C-101B-9397-08002B2CF9AE}" pid="22" name="PM_PrintOutPlacement_XLS">
    <vt:lpwstr/>
  </property>
  <property fmtid="{D5CDD505-2E9C-101B-9397-08002B2CF9AE}" pid="23" name="PM_SecurityClassification_Prev">
    <vt:lpwstr>OFFICIAL</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APRAPeriod">
    <vt:lpwstr/>
  </property>
  <property fmtid="{D5CDD505-2E9C-101B-9397-08002B2CF9AE}" pid="27" name="APRAYear">
    <vt:lpwstr>694;#2020|29ca90e3-c619-4296-b1bf-6e33e4d24a28</vt:lpwstr>
  </property>
  <property fmtid="{D5CDD505-2E9C-101B-9397-08002B2CF9AE}" pid="28" name="APRAIndustry">
    <vt:lpwstr>11;#SUPER|622d8f75-8851-e311-9e2e-005056b54f10</vt:lpwstr>
  </property>
  <property fmtid="{D5CDD505-2E9C-101B-9397-08002B2CF9AE}" pid="29" name="APRAPRSG">
    <vt:lpwstr/>
  </property>
  <property fmtid="{D5CDD505-2E9C-101B-9397-08002B2CF9AE}" pid="30" name="_dlc_DocIdItemGuid">
    <vt:lpwstr>566be606-a107-4bbb-a38e-abba5f3405ef</vt:lpwstr>
  </property>
  <property fmtid="{D5CDD505-2E9C-101B-9397-08002B2CF9AE}" pid="31" name="IsLocked">
    <vt:lpwstr>False</vt:lpwstr>
  </property>
  <property fmtid="{D5CDD505-2E9C-101B-9397-08002B2CF9AE}" pid="32" name="APRACostCentre">
    <vt:lpwstr/>
  </property>
  <property fmtid="{D5CDD505-2E9C-101B-9397-08002B2CF9AE}" pid="33" name="IT system type">
    <vt:lpwstr/>
  </property>
  <property fmtid="{D5CDD505-2E9C-101B-9397-08002B2CF9AE}" pid="34" name="APRACategory">
    <vt:lpwstr/>
  </property>
  <property fmtid="{D5CDD505-2E9C-101B-9397-08002B2CF9AE}" pid="35" name="APRADocumentType">
    <vt:lpwstr>36;#Report|3bdfa827-0ab3-4627-b9bb-4ae3526a675b</vt:lpwstr>
  </property>
  <property fmtid="{D5CDD505-2E9C-101B-9397-08002B2CF9AE}" pid="36" name="APRAStatus">
    <vt:lpwstr>1;#Draft|0e1556d2-3fe8-443a-ada7-3620563b46b3</vt:lpwstr>
  </property>
  <property fmtid="{D5CDD505-2E9C-101B-9397-08002B2CF9AE}" pid="37" name="APRAActivity">
    <vt:lpwstr>32;#Analysis|ec487c86-a28d-4df4-95c6-809f0e294a92</vt:lpwstr>
  </property>
  <property fmtid="{D5CDD505-2E9C-101B-9397-08002B2CF9AE}" pid="38" name="APRAEntityAdviceSupport">
    <vt:lpwstr/>
  </property>
  <property fmtid="{D5CDD505-2E9C-101B-9397-08002B2CF9AE}" pid="39" name="APRALegislation">
    <vt:lpwstr/>
  </property>
  <property fmtid="{D5CDD505-2E9C-101B-9397-08002B2CF9AE}" pid="40" name="APRAExternalOrganisation">
    <vt:lpwstr/>
  </property>
  <property fmtid="{D5CDD505-2E9C-101B-9397-08002B2CF9AE}" pid="41" name="APRAIRTR">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{566be606-a107-4bbb-a38e-abba5f3405ef}</vt:lpwstr>
  </property>
  <property fmtid="{D5CDD505-2E9C-101B-9397-08002B2CF9AE}" pid="47" name="RecordPoint_SubmissionDate">
    <vt:lpwstr/>
  </property>
  <property fmtid="{D5CDD505-2E9C-101B-9397-08002B2CF9AE}" pid="48" name="RecordPoint_RecordNumberSubmitted">
    <vt:lpwstr>R0001221645</vt:lpwstr>
  </property>
  <property fmtid="{D5CDD505-2E9C-101B-9397-08002B2CF9AE}" pid="49" name="RecordPoint_ActiveItemMoved">
    <vt:lpwstr/>
  </property>
  <property fmtid="{D5CDD505-2E9C-101B-9397-08002B2CF9AE}" pid="50" name="RecordPoint_RecordFormat">
    <vt:lpwstr/>
  </property>
  <property fmtid="{D5CDD505-2E9C-101B-9397-08002B2CF9AE}" pid="51" name="RecordPoint_SubmissionCompleted">
    <vt:lpwstr>2020-11-08T07:36:02.5115896+11:00</vt:lpwstr>
  </property>
  <property fmtid="{D5CDD505-2E9C-101B-9397-08002B2CF9AE}" pid="52" name="_docset_NoMedatataSyncRequired">
    <vt:lpwstr>False</vt:lpwstr>
  </property>
</Properties>
</file>