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codeName="ThisWorkbook"/>
  <mc:AlternateContent xmlns:mc="http://schemas.openxmlformats.org/markup-compatibility/2006">
    <mc:Choice Requires="x15">
      <x15ac:absPath xmlns:x15ac="http://schemas.microsoft.com/office/spreadsheetml/2010/11/ac" url="\\internal.apra.gov.au\users$\Sydney\cxglas\Desktop\"/>
    </mc:Choice>
  </mc:AlternateContent>
  <xr:revisionPtr revIDLastSave="0" documentId="8_{66E1E7D0-E903-4595-9112-8C29EA8E73A9}" xr6:coauthVersionLast="36" xr6:coauthVersionMax="36" xr10:uidLastSave="{00000000-0000-0000-0000-000000000000}"/>
  <workbookProtection workbookAlgorithmName="SHA-256" workbookHashValue="i0qz57kCf092q85XB9c5QKcozJg2arsh94KkRFbt/lc=" workbookSaltValue="w7lR26Tq5/16rbM0u+DTyQ=="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data'!$A$1:$AN$143</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 i="1" l="1"/>
  <c r="AL3" i="1" l="1"/>
  <c r="AM3" i="1"/>
  <c r="AN3" i="1"/>
  <c r="AL4" i="1"/>
  <c r="AM4" i="1"/>
  <c r="AN4" i="1"/>
  <c r="AL5" i="1"/>
  <c r="AM5" i="1"/>
  <c r="AN5" i="1"/>
  <c r="AL6" i="1"/>
  <c r="AM6" i="1"/>
  <c r="AN6" i="1"/>
  <c r="AL7" i="1"/>
  <c r="AM7" i="1"/>
  <c r="AN7"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L141" i="1"/>
  <c r="AM141" i="1"/>
  <c r="AN141"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<sst xmlns="http://schemas.openxmlformats.org/spreadsheetml/2006/main" count="748" uniqueCount="377">
  <si>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</si>
  <si>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</si>
  <si>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</si>
  <si>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</si>
  <si>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</si>
  <si>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</si>
  <si>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</si>
  <si>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</si>
  <si>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</si>
  <si>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</si>
  <si>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</si>
  <si>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</si>
  <si>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</si>
  <si>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</si>
  <si>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</si>
  <si>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</si>
  <si>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</si>
  <si>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</si>
  <si>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</si>
  <si>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</si>
  <si>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</si>
  <si>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</si>
  <si>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</si>
  <si>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</si>
  <si>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</si>
  <si>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</si>
  <si>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</si>
  <si>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</si>
  <si>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</si>
  <si>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</si>
  <si>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</si>
  <si>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</si>
  <si>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</si>
  <si>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</si>
  <si>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</si>
  <si>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</si>
  <si>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</si>
  <si>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</si>
  <si>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</si>
  <si>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</si>
  <si>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</si>
  <si>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</si>
  <si>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</si>
  <si>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</si>
  <si>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</si>
  <si>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</si>
  <si>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</si>
  <si>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</si>
  <si>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</si>
  <si>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</si>
  <si>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</si>
  <si>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</si>
  <si>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</si>
  <si>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</si>
  <si>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</si>
  <si>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</si>
  <si>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</si>
  <si>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</si>
  <si>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</si>
  <si>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</si>
  <si>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</si>
  <si>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</si>
  <si>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</si>
  <si>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</si>
  <si>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</si>
  <si>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</si>
  <si>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</si>
  <si>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</si>
  <si>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</si>
  <si>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</si>
  <si>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</si>
  <si>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</si>
  <si>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</si>
  <si>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</si>
  <si>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</si>
  <si>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</si>
  <si>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</si>
  <si>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</si>
  <si>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</si>
  <si>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</si>
  <si>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</si>
  <si>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</si>
  <si>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</si>
  <si>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</si>
  <si>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</si>
  <si>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</si>
  <si>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</si>
  <si>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</si>
  <si>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</si>
  <si>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</si>
  <si>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</si>
  <si>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</si>
  <si>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</si>
  <si>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</si>
  <si>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</si>
  <si>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</si>
  <si>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</si>
  <si>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</si>
  <si>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</si>
  <si>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</si>
  <si>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</si>
  <si>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</si>
  <si>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</si>
  <si>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</si>
  <si>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</si>
  <si>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</si>
  <si>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</si>
  <si>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</si>
  <si>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</si>
  <si>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</si>
  <si>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</si>
  <si>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</si>
  <si>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</si>
  <si>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</si>
  <si>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</si>
  <si>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</si>
  <si>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</si>
  <si>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</si>
  <si>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</si>
  <si>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</si>
  <si>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</si>
  <si>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</si>
  <si>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</si>
  <si>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</si>
  <si>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</si>
  <si>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</si>
  <si>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</si>
  <si>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</si>
  <si>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</si>
  <si>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</si>
  <si>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</si>
  <si>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</si>
  <si>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</si>
  <si>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</si>
  <si>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</si>
  <si>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</si>
  <si>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</si>
  <si>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</si>
  <si>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</si>
  <si>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</si>
  <si>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</si>
  <si>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</si>
  <si>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</si>
  <si>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</si>
  <si>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</si>
  <si>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</si>
  <si>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</si>
  <si>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</si>
  <si>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</si>
  <si>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</si>
  <si>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</si>
  <si>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</si>
  <si>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</si>
  <si>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</si>
  <si>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</si>
  <si>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</si>
  <si>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</si>
  <si>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</si>
  <si>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</si>
  <si>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</si>
  <si>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</si>
  <si>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</si>
  <si>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</si>
  <si>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</si>
  <si>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</si>
  <si>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</si>
  <si>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</si>
  <si>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</si>
  <si>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</si>
  <si>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</si>
  <si>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</si>
  <si>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</si>
  <si>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</si>
  <si>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</si>
  <si>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</si>
  <si>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</si>
  <si>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</si>
  <si>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</si>
  <si>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</si>
  <si>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</si>
  <si>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</si>
  <si>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</si>
  <si>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</si>
  <si>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</si>
  <si>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</si>
  <si>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</si>
  <si>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</si>
  <si>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</si>
  <si>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</si>
  <si>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</si>
  <si>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</si>
  <si>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</si>
  <si>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</si>
  <si>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</si>
  <si>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</si>
  <si>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</si>
  <si>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</si>
  <si>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</si>
  <si>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</si>
  <si>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</si>
  <si>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</si>
  <si>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</si>
  <si>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</si>
  <si>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</si>
  <si>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</si>
  <si>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</si>
  <si>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</si>
  <si>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</si>
  <si>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</si>
  <si>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</si>
  <si>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</si>
  <si>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</si>
  <si>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</si>
  <si>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</si>
  <si>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</si>
  <si>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</si>
  <si>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</si>
  <si>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</si>
  <si>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</si>
  <si>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</si>
  <si>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</si>
  <si>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</si>
  <si>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</si>
  <si>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</si>
  <si>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</si>
  <si>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</si>
  <si>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</si>
  <si>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</si>
  <si>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</si>
  <si>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</si>
  <si>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</si>
  <si>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</si>
  <si>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</si>
  <si>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</si>
  <si>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</si>
  <si>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</si>
  <si>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</si>
  <si>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</si>
  <si>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</si>
  <si>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</si>
  <si>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</si>
  <si>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</si>
  <si>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</si>
  <si>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</si>
  <si>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</si>
  <si>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</si>
  <si>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</si>
  <si>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</si>
  <si>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</si>
  <si>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</si>
  <si>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</si>
  <si>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</si>
  <si>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</si>
  <si>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</si>
  <si>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</si>
  <si>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</si>
  <si>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</si>
  <si>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</si>
  <si>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</si>
  <si>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</si>
  <si>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</si>
  <si>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</si>
  <si>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</si>
  <si>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</si>
  <si>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</si>
  <si>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</si>
  <si>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</si>
  <si>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</si>
  <si>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</si>
  <si>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</si>
  <si>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</si>
  <si>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</si>
  <si>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</si>
  <si>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</si>
  <si>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</si>
  <si>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</si>
  <si>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</si>
  <si>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</si>
  <si>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</si>
  <si>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</si>
  <si>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</si>
  <si>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</si>
  <si>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</si>
  <si>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</si>
  <si>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</si>
  <si>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</si>
  <si>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</si>
  <si>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</si>
  <si>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</si>
  <si>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</si>
  <si>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</si>
  <si>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</si>
  <si>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</si>
  <si>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</si>
  <si>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</si>
  <si>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</si>
  <si>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</si>
  <si>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</si>
  <si>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</si>
  <si>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</si>
  <si>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</si>
  <si>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</si>
  <si>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</si>
  <si>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</si>
  <si>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</si>
  <si>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</si>
  <si>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</si>
  <si>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</si>
  <si>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</si>
  <si>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</si>
  <si>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</si>
  <si>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</si>
  <si>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</si>
  <si>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</si>
  <si>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</si>
  <si>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</si>
  <si>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</si>
  <si>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</si>
  <si>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</si>
  <si>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</si>
  <si>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</si>
  <si>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</si>
  <si>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</si>
  <si>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</si>
  <si>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</si>
  <si>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</si>
  <si>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</si>
  <si>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</si>
  <si>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</si>
  <si>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</si>
  <si>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</si>
  <si>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</si>
  <si>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</si>
  <si>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</si>
  <si>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</si>
  <si>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</si>
  <si>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</si>
  <si>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</si>
  <si>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</si>
  <si>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</si>
  <si>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</si>
  <si>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</si>
  <si>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</si>
  <si>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</si>
  <si>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</si>
  <si>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</si>
  <si>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</si>
  <si>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</si>
  <si>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</si>
  <si>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</si>
  <si>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</si>
  <si>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</si>
  <si>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</si>
  <si>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</si>
  <si>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</si>
  <si>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</si>
  <si>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</si>
  <si>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</si>
  <si>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</si>
  <si>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</si>
  <si>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</si>
  <si>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</si>
  <si>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</si>
  <si>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</si>
  <si>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</si>
  <si>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</si>
  <si>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</si>
  <si>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</si>
  <si>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</si>
  <si>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</si>
  <si>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</si>
  <si>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</si>
  <si>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</si>
  <si>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</si>
  <si>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</si>
  <si>
    <t>Aware Super</t>
  </si>
  <si>
    <t>Aware Super Pty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</si>
</sst>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5">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19" xfId="0" applyFont="1" applyFill="1" applyBorder="1"/>
    <xf numFmtId="0" fontId="14" fillId="5" borderId="20"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0" xfId="4" applyNumberFormat="1"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0" fillId="0" borderId="0" xfId="0" applyAlignment="1">
      <alignment horizontal="left" vertical="top" wrapText="1"/>
    </xf>
    <xf numFmtId="9" fontId="6" fillId="6" borderId="20"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1" xfId="0" applyFont="1" applyFill="1" applyBorder="1"/>
    <xf numFmtId="0" fontId="20" fillId="0" borderId="21" xfId="0" applyFont="1" applyFill="1" applyBorder="1" applyAlignment="1">
      <alignment vertical="top" wrapText="1"/>
    </xf>
    <xf numFmtId="0" fontId="4" fillId="0" borderId="21" xfId="0" applyFont="1" applyBorder="1" applyAlignment="1">
      <alignment horizontal="justify" vertical="top" wrapText="1"/>
    </xf>
    <xf numFmtId="0" fontId="20" fillId="0" borderId="21" xfId="0" applyFont="1" applyBorder="1" applyAlignment="1">
      <alignment vertical="top" wrapText="1"/>
    </xf>
    <xf numFmtId="0" fontId="4" fillId="0" borderId="22" xfId="0" applyFont="1" applyFill="1" applyBorder="1" applyAlignment="1">
      <alignment horizontal="justify" vertical="top" wrapText="1"/>
    </xf>
    <xf numFmtId="14" fontId="4" fillId="0" borderId="0" xfId="0" applyNumberFormat="1" applyFont="1"/>
    <xf numFmtId="14" fontId="6" fillId="6" borderId="20"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1"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23" fillId="0" borderId="0" xfId="0" applyFont="1" applyAlignment="1">
      <alignment horizontal="left" vertical="top" wrapText="1"/>
    </xf>
    <xf numFmtId="0" fontId="14" fillId="5" borderId="23" xfId="0" applyFont="1" applyFill="1" applyBorder="1"/>
    <xf numFmtId="0" fontId="2" fillId="0" borderId="0" xfId="0" applyFont="1" applyAlignment="1">
      <alignment horizontal="left" vertical="top" wrapText="1"/>
    </xf>
    <xf numFmtId="167" fontId="2" fillId="0" borderId="0" xfId="0" applyNumberFormat="1" applyFont="1"/>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4"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0" xfId="0" applyFont="1" applyFill="1" applyBorder="1" applyAlignment="1">
      <alignment horizontal="center" vertical="center"/>
    </xf>
    <xf numFmtId="0" fontId="6" fillId="6" borderId="19" xfId="0" applyFont="1" applyFill="1" applyBorder="1" applyAlignment="1">
      <alignment horizontal="left" vertical="top" wrapText="1"/>
    </xf>
    <xf numFmtId="0" fontId="6" fillId="6" borderId="20" xfId="0" applyFont="1" applyFill="1" applyBorder="1" applyAlignment="1">
      <alignment horizontal="left" vertical="top" wrapText="1"/>
    </xf>
  </cellXfs>
  <cellStyles count="11">
    <cellStyle name="Accent1" xfId="2" builtinId="29"/>
    <cellStyle name="Comma" xfId="4" builtinId="3"/>
    <cellStyle name="Comma 2" xfId="10" xr:uid="{00000000-0005-0000-0000-000002000000}"/>
    <cellStyle name="Comma 3" xfId="6" xr:uid="{00000000-0005-0000-0000-000003000000}"/>
    <cellStyle name="Currency" xfId="1" builtinId="4"/>
    <cellStyle name="Currency 2" xfId="9" xr:uid="{00000000-0005-0000-0000-000005000000}"/>
    <cellStyle name="Currency 3" xfId="7" xr:uid="{00000000-0005-0000-0000-000006000000}"/>
    <cellStyle name="Good" xfId="3" builtinId="26"/>
    <cellStyle name="Neutral 2" xfId="8" xr:uid="{00000000-0005-0000-0000-000008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0.97799999999999998</c:v>
                </c:pt>
                <c:pt idx="1">
                  <c:v>1.7999999999999999E-2</c:v>
                </c:pt>
                <c:pt idx="2">
                  <c:v>4.0000000000000001E-3</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0.95699999999999996</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2.1000000000000001E-2</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2.1999999999999999E-2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407347640"/>
        <c:axId val="407339800"/>
      </c:barChart>
      <c:catAx>
        <c:axId val="407347640"/>
        <c:scaling>
          <c:orientation val="minMax"/>
        </c:scaling>
        <c:delete val="1"/>
        <c:axPos val="l"/>
        <c:numFmt formatCode="General" sourceLinked="1"/>
        <c:majorTickMark val="none"/>
        <c:minorTickMark val="none"/>
        <c:tickLblPos val="nextTo"/>
        <c:crossAx val="407339800"/>
        <c:crosses val="autoZero"/>
        <c:auto val="1"/>
        <c:lblAlgn val="ctr"/>
        <c:lblOffset val="100"/>
        <c:noMultiLvlLbl val="0"/>
      </c:catAx>
      <c:valAx>
        <c:axId val="40733980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47640"/>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0.95399999999999996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2.8000000000000001E-2</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1.7999999999999999E-2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407339408"/>
        <c:axId val="407340192"/>
      </c:barChart>
      <c:catAx>
        <c:axId val="407339408"/>
        <c:scaling>
          <c:orientation val="minMax"/>
        </c:scaling>
        <c:delete val="1"/>
        <c:axPos val="l"/>
        <c:numFmt formatCode="General" sourceLinked="1"/>
        <c:majorTickMark val="none"/>
        <c:minorTickMark val="none"/>
        <c:tickLblPos val="nextTo"/>
        <c:crossAx val="407340192"/>
        <c:crosses val="autoZero"/>
        <c:auto val="1"/>
        <c:lblAlgn val="ctr"/>
        <c:lblOffset val="100"/>
        <c:noMultiLvlLbl val="0"/>
      </c:catAx>
      <c:valAx>
        <c:axId val="407340192"/>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39408"/>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220654" y="300659"/>
          <a:ext cx="5116614" cy="460099"/>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87525"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1"/>
      <c r="B1" s="12"/>
      <c r="C1" s="12"/>
      <c r="D1" s="12"/>
      <c r="E1" s="12"/>
      <c r="F1" s="13"/>
    </row>
    <row r="2" spans="1:6" ht="19.149999999999999" x14ac:dyDescent="0.45">
      <c r="A2" s="14"/>
      <c r="B2" s="15"/>
      <c r="C2" s="15"/>
      <c r="D2" s="15"/>
      <c r="E2" s="16"/>
      <c r="F2" s="17"/>
    </row>
    <row r="3" spans="1:6" ht="19.149999999999999" x14ac:dyDescent="0.45">
      <c r="A3" s="14"/>
      <c r="B3" s="15"/>
      <c r="C3" s="86"/>
      <c r="D3" s="86"/>
      <c r="E3" s="86"/>
      <c r="F3" s="17"/>
    </row>
    <row r="4" spans="1:6" ht="14.65" x14ac:dyDescent="0.45">
      <c r="A4" s="14"/>
      <c r="B4" s="15"/>
      <c r="C4" s="15"/>
      <c r="D4" s="15"/>
      <c r="E4" s="15"/>
      <c r="F4" s="17"/>
    </row>
    <row r="5" spans="1:6" ht="15" thickBot="1" x14ac:dyDescent="0.5">
      <c r="A5" s="14"/>
      <c r="B5" s="15"/>
      <c r="C5" s="18"/>
      <c r="D5" s="15"/>
      <c r="E5" s="15"/>
      <c r="F5" s="17"/>
    </row>
    <row r="6" spans="1:6" ht="19.899999999999999" thickTop="1" thickBot="1" x14ac:dyDescent="0.65">
      <c r="A6" s="14"/>
      <c r="B6" s="87" t="s">
        <v>261</v>
      </c>
      <c r="C6" s="89" t="s">
        <v>327</v>
      </c>
      <c r="D6" s="90"/>
      <c r="E6" s="91"/>
      <c r="F6" s="17"/>
    </row>
    <row r="7" spans="1:6" ht="22.5" thickTop="1" thickBot="1" x14ac:dyDescent="0.5">
      <c r="A7" s="14"/>
      <c r="B7" s="88"/>
      <c r="C7" s="92" t="s">
        <v>277</v>
      </c>
      <c r="D7" s="93"/>
      <c r="E7" s="94"/>
      <c r="F7" s="17"/>
    </row>
    <row r="8" spans="1:6" ht="22.15" thickTop="1" x14ac:dyDescent="0.45">
      <c r="A8" s="14"/>
      <c r="B8" s="20"/>
      <c r="C8" s="64" t="s">
        <v>1</v>
      </c>
      <c r="D8" s="95" t="s">
        <v>0</v>
      </c>
      <c r="E8" s="96"/>
      <c r="F8" s="17"/>
    </row>
    <row r="9" spans="1:6" ht="15" thickBot="1" x14ac:dyDescent="0.5">
      <c r="A9" s="14"/>
      <c r="B9" s="21"/>
      <c r="C9" s="62" t="str">
        <f>" 20 April - "&amp;TEXT('all data'!$A$2, "dd mmmm yyyy")</f>
        <v xml:space="preserve"> 20 April - 22 November 2020</v>
      </c>
      <c r="D9" s="84" t="str">
        <f>" Week ending "&amp;TEXT('all data'!$A$2, "dd mmmm yyyy")</f>
        <v xml:space="preserve"> Week ending 22 November 2020</v>
      </c>
      <c r="E9" s="85"/>
      <c r="F9" s="17"/>
    </row>
    <row r="10" spans="1:6" ht="15" thickTop="1" x14ac:dyDescent="0.45">
      <c r="A10" s="14"/>
      <c r="B10" s="20"/>
      <c r="C10" s="63"/>
      <c r="D10" s="99"/>
      <c r="E10" s="100"/>
      <c r="F10" s="17"/>
    </row>
    <row r="11" spans="1:6" ht="14.65" x14ac:dyDescent="0.45">
      <c r="A11" s="14"/>
      <c r="B11" s="22" t="s">
        <v>265</v>
      </c>
      <c r="C11" s="23">
        <f>INDEX('all data'!$M$2:$M$155,MATCH($C$7,'all data'!$B$2:$B$155,0))</f>
        <v>35299045891</v>
      </c>
      <c r="D11" s="101">
        <f>INDEX('all data'!$AE$2:$AE$155,MATCH($C$7,'all data'!$B$2:$B$155,0))</f>
        <v>145983675</v>
      </c>
      <c r="E11" s="102"/>
      <c r="F11" s="17"/>
    </row>
    <row r="12" spans="1:6" ht="14.65" x14ac:dyDescent="0.45">
      <c r="A12" s="14"/>
      <c r="B12" s="25" t="s">
        <v>355</v>
      </c>
      <c r="C12" s="24">
        <f>C14-C13</f>
        <v>3361292</v>
      </c>
      <c r="D12" s="103">
        <f>D14-D13</f>
        <v>13828</v>
      </c>
      <c r="E12" s="104"/>
      <c r="F12" s="17"/>
    </row>
    <row r="13" spans="1:6" ht="14.65" x14ac:dyDescent="0.45">
      <c r="A13" s="14"/>
      <c r="B13" s="25" t="s">
        <v>356</v>
      </c>
      <c r="C13" s="24">
        <f>INDEX('all data'!$F$2:$F$155,MATCH($C$7,'all data'!$B$2:$B$155,0))</f>
        <v>1363844</v>
      </c>
      <c r="D13" s="103">
        <f>INDEX('all data'!$X$2:$X$155,MATCH($C$7,'all data'!$B$2:$B$155,0))</f>
        <v>6603</v>
      </c>
      <c r="E13" s="104"/>
      <c r="F13" s="17"/>
    </row>
    <row r="14" spans="1:6" ht="14.65" x14ac:dyDescent="0.45">
      <c r="A14" s="14"/>
      <c r="B14" s="25" t="s">
        <v>357</v>
      </c>
      <c r="C14" s="24">
        <f>INDEX('all data'!$D$2:$D$155,MATCH($C$7,'all data'!$B$2:$B$155,0))</f>
        <v>4725136</v>
      </c>
      <c r="D14" s="103">
        <f>INDEX('all data'!$V$2:$V$155,MATCH($C$7,'all data'!$B$2:$B$155,0))</f>
        <v>20431</v>
      </c>
      <c r="E14" s="104"/>
      <c r="F14" s="17"/>
    </row>
    <row r="15" spans="1:6" ht="14.65" x14ac:dyDescent="0.45">
      <c r="A15" s="14"/>
      <c r="B15" s="22" t="s">
        <v>264</v>
      </c>
      <c r="C15" s="24">
        <f>INDEX('all data'!$J$2:$J$155,MATCH($C$7,'all data'!$B$2:$B$155,0))</f>
        <v>4613981</v>
      </c>
      <c r="D15" s="103">
        <f>INDEX('all data'!$AB$2:$AB$155,MATCH($C$7,'all data'!$B$2:$B$155,0))</f>
        <v>20368</v>
      </c>
      <c r="E15" s="104"/>
      <c r="F15" s="17"/>
    </row>
    <row r="16" spans="1:6" ht="14.65" x14ac:dyDescent="0.45">
      <c r="A16" s="14"/>
      <c r="B16" s="22" t="s">
        <v>263</v>
      </c>
      <c r="C16" s="23">
        <f>INDEX('all data'!$N$2:$N$155,MATCH($C$7,'all data'!$B$2:$B$155,0))</f>
        <v>7650</v>
      </c>
      <c r="D16" s="101">
        <f>INDEX('all data'!$AF$2:$AF$155,MATCH($C$7,'all data'!$B$2:$B$155,0))</f>
        <v>7167</v>
      </c>
      <c r="E16" s="102"/>
      <c r="F16" s="17"/>
    </row>
    <row r="17" spans="1:6" ht="14.65" x14ac:dyDescent="0.45">
      <c r="A17" s="14"/>
      <c r="B17" s="22" t="s">
        <v>310</v>
      </c>
      <c r="C17" s="43">
        <f>INDEX('all data'!$O$2:$O$155,MATCH($C$7,'all data'!$B$2:$B$155,0))</f>
        <v>0.95399999999999996</v>
      </c>
      <c r="D17" s="105">
        <f>INDEX('all data'!$AG$2:$AG$155,MATCH($C$7,'all data'!$B$2:$B$155,0))</f>
        <v>0.95699999999999996</v>
      </c>
      <c r="E17" s="106"/>
      <c r="F17" s="17"/>
    </row>
    <row r="18" spans="1:6" ht="15" thickBot="1" x14ac:dyDescent="0.5">
      <c r="A18" s="26"/>
      <c r="B18" s="21"/>
      <c r="C18" s="27"/>
      <c r="D18" s="97"/>
      <c r="E18" s="98"/>
      <c r="F18" s="17"/>
    </row>
    <row r="19" spans="1:6" ht="15" thickTop="1" x14ac:dyDescent="0.45">
      <c r="A19" s="14"/>
      <c r="B19" s="15"/>
      <c r="C19" s="15"/>
      <c r="D19" s="15"/>
      <c r="E19" s="15"/>
      <c r="F19" s="17"/>
    </row>
    <row r="20" spans="1:6" ht="14.65" x14ac:dyDescent="0.45">
      <c r="A20" s="14"/>
      <c r="B20" s="15"/>
      <c r="C20" s="15"/>
      <c r="D20" s="15"/>
      <c r="E20" s="15"/>
      <c r="F20" s="17"/>
    </row>
    <row r="21" spans="1:6" ht="14.65" x14ac:dyDescent="0.45">
      <c r="A21" s="14"/>
      <c r="B21" s="15"/>
      <c r="C21" s="15"/>
      <c r="D21" s="15"/>
      <c r="E21" s="15"/>
      <c r="F21" s="17"/>
    </row>
    <row r="22" spans="1:6" ht="14.65" x14ac:dyDescent="0.45">
      <c r="A22" s="14"/>
      <c r="B22" s="15"/>
      <c r="C22" s="15"/>
      <c r="D22" s="15"/>
      <c r="E22" s="15"/>
      <c r="F22" s="17"/>
    </row>
    <row r="23" spans="1:6" ht="14.65" x14ac:dyDescent="0.45">
      <c r="A23" s="14"/>
      <c r="B23" s="15"/>
      <c r="C23" s="15"/>
      <c r="D23" s="15"/>
      <c r="E23" s="15"/>
      <c r="F23" s="17"/>
    </row>
    <row r="24" spans="1:6" ht="14.65" x14ac:dyDescent="0.45">
      <c r="A24" s="14"/>
      <c r="B24" s="15"/>
      <c r="C24" s="15"/>
      <c r="D24" s="15"/>
      <c r="E24" s="15"/>
      <c r="F24" s="17"/>
    </row>
    <row r="25" spans="1:6" ht="14.65" x14ac:dyDescent="0.45">
      <c r="A25" s="14"/>
      <c r="B25" s="15"/>
      <c r="C25" s="15"/>
      <c r="D25" s="15"/>
      <c r="E25" s="15"/>
      <c r="F25" s="17"/>
    </row>
    <row r="26" spans="1:6" ht="14.65" x14ac:dyDescent="0.45">
      <c r="A26" s="14"/>
      <c r="B26" s="15"/>
      <c r="C26" s="15"/>
      <c r="D26" s="15"/>
      <c r="E26" s="15"/>
      <c r="F26" s="17"/>
    </row>
    <row r="27" spans="1:6" ht="14.65" x14ac:dyDescent="0.45">
      <c r="A27" s="14"/>
      <c r="B27" s="15"/>
      <c r="C27" s="15"/>
      <c r="D27" s="15"/>
      <c r="E27" s="15"/>
      <c r="F27" s="17"/>
    </row>
    <row r="28" spans="1:6" ht="14.65" x14ac:dyDescent="0.45">
      <c r="A28" s="14"/>
      <c r="B28" s="15"/>
      <c r="C28" s="15"/>
      <c r="D28" s="15"/>
      <c r="E28" s="15"/>
      <c r="F28" s="17"/>
    </row>
    <row r="29" spans="1:6" ht="14.65" x14ac:dyDescent="0.45">
      <c r="A29" s="14"/>
      <c r="B29" s="15"/>
      <c r="C29" s="15"/>
      <c r="D29" s="15"/>
      <c r="E29" s="15"/>
      <c r="F29" s="17"/>
    </row>
    <row r="30" spans="1:6" ht="14.65" x14ac:dyDescent="0.45">
      <c r="A30" s="14"/>
      <c r="B30" s="15"/>
      <c r="C30" s="15"/>
      <c r="D30" s="15"/>
      <c r="E30" s="15"/>
      <c r="F30" s="17"/>
    </row>
    <row r="31" spans="1:6" ht="14.65" x14ac:dyDescent="0.45">
      <c r="A31" s="14"/>
      <c r="B31" s="15"/>
      <c r="C31" s="15"/>
      <c r="D31" s="15"/>
      <c r="E31" s="15"/>
      <c r="F31" s="17"/>
    </row>
    <row r="32" spans="1:6" ht="14.65" x14ac:dyDescent="0.45">
      <c r="A32" s="14"/>
      <c r="B32" s="15"/>
      <c r="C32" s="15"/>
      <c r="D32" s="15"/>
      <c r="E32" s="15"/>
      <c r="F32" s="17"/>
    </row>
    <row r="33" spans="1:6" ht="14.65" x14ac:dyDescent="0.45">
      <c r="A33" s="14"/>
      <c r="B33" s="15"/>
      <c r="C33" s="15"/>
      <c r="D33" s="15"/>
      <c r="E33" s="15"/>
      <c r="F33" s="17"/>
    </row>
    <row r="34" spans="1:6" ht="14.65" x14ac:dyDescent="0.45">
      <c r="A34" s="14"/>
      <c r="B34" s="15"/>
      <c r="C34" s="15"/>
      <c r="D34" s="15"/>
      <c r="E34" s="15"/>
      <c r="F34" s="17"/>
    </row>
    <row r="35" spans="1:6" ht="14.65" x14ac:dyDescent="0.45">
      <c r="A35" s="14"/>
      <c r="B35" s="15"/>
      <c r="C35" s="15"/>
      <c r="D35" s="15"/>
      <c r="E35" s="15"/>
      <c r="F35" s="17"/>
    </row>
    <row r="36" spans="1:6" ht="14.65" x14ac:dyDescent="0.45">
      <c r="A36" s="14"/>
      <c r="B36" s="15"/>
      <c r="C36" s="15"/>
      <c r="D36" s="15"/>
      <c r="E36" s="15"/>
      <c r="F36" s="17"/>
    </row>
    <row r="37" spans="1:6" ht="14.65" x14ac:dyDescent="0.45">
      <c r="A37" s="14"/>
      <c r="B37" s="15"/>
      <c r="C37" s="15"/>
      <c r="D37" s="15"/>
      <c r="E37" s="15"/>
      <c r="F37" s="17"/>
    </row>
    <row r="38" spans="1:6" ht="14.65" x14ac:dyDescent="0.45">
      <c r="A38" s="14"/>
      <c r="B38" s="15"/>
      <c r="C38" s="15"/>
      <c r="D38" s="15"/>
      <c r="E38" s="15"/>
      <c r="F38" s="17"/>
    </row>
    <row r="39" spans="1:6" ht="18" customHeight="1" x14ac:dyDescent="0.45">
      <c r="A39" s="15"/>
      <c r="B39" s="46" t="s">
        <v>286</v>
      </c>
      <c r="C39" s="15"/>
      <c r="D39" s="15"/>
      <c r="E39" s="15"/>
      <c r="F39" s="15"/>
    </row>
    <row r="40" spans="1:6" x14ac:dyDescent="0.45">
      <c r="A40" s="29"/>
      <c r="B40" s="67"/>
      <c r="C40" s="67"/>
      <c r="D40" s="67"/>
      <c r="E40" s="67"/>
      <c r="F40" s="29"/>
    </row>
    <row r="41" spans="1:6" ht="14.65" x14ac:dyDescent="0.45">
      <c r="A41" s="19"/>
      <c r="B41" s="67"/>
      <c r="C41" s="67"/>
      <c r="D41" s="67"/>
      <c r="E41" s="67"/>
      <c r="F41" s="29"/>
    </row>
    <row r="42" spans="1:6" ht="14.65" x14ac:dyDescent="0.45">
      <c r="A42" s="30"/>
      <c r="B42" s="67"/>
      <c r="C42" s="67"/>
      <c r="D42" s="67"/>
      <c r="E42" s="67"/>
      <c r="F42" s="31"/>
    </row>
    <row r="43" spans="1:6" ht="14.65" x14ac:dyDescent="0.45">
      <c r="A43" s="30"/>
      <c r="B43" s="67"/>
      <c r="C43" s="67"/>
      <c r="D43" s="67"/>
      <c r="E43" s="67"/>
      <c r="F43" s="31"/>
    </row>
    <row r="44" spans="1:6" ht="14.65" x14ac:dyDescent="0.45">
      <c r="A44" s="30"/>
      <c r="B44" s="67"/>
      <c r="C44" s="67"/>
      <c r="D44" s="67"/>
      <c r="E44" s="67"/>
      <c r="F44" s="31"/>
    </row>
    <row r="45" spans="1:6" ht="14.65" x14ac:dyDescent="0.45">
      <c r="A45" s="30"/>
      <c r="B45" s="67"/>
      <c r="C45" s="67"/>
      <c r="D45" s="67"/>
      <c r="E45" s="67"/>
      <c r="F45" s="31"/>
    </row>
    <row r="46" spans="1:6" ht="14.65" x14ac:dyDescent="0.45">
      <c r="A46" s="30"/>
      <c r="B46" s="67"/>
      <c r="C46" s="67"/>
      <c r="D46" s="67"/>
      <c r="E46" s="67"/>
      <c r="F46" s="31"/>
    </row>
    <row r="47" spans="1:6" ht="14.65" x14ac:dyDescent="0.45">
      <c r="A47" s="30"/>
      <c r="B47" s="67"/>
      <c r="C47" s="67"/>
      <c r="D47" s="67"/>
      <c r="E47" s="67"/>
      <c r="F47" s="31"/>
    </row>
    <row r="48" spans="1:6" ht="14.65" x14ac:dyDescent="0.45">
      <c r="A48" s="30"/>
      <c r="B48" s="67"/>
      <c r="C48" s="67"/>
      <c r="D48" s="67"/>
      <c r="E48" s="67"/>
      <c r="F48" s="31"/>
    </row>
    <row r="49" spans="1:9" x14ac:dyDescent="0.45">
      <c r="A49" s="33"/>
      <c r="B49" s="67"/>
      <c r="C49" s="67"/>
      <c r="D49" s="67"/>
      <c r="E49" s="67"/>
      <c r="F49" s="31"/>
    </row>
    <row r="50" spans="1:9" x14ac:dyDescent="0.45">
      <c r="A50" s="33"/>
      <c r="B50" s="67"/>
      <c r="C50" s="67"/>
      <c r="D50" s="67"/>
      <c r="E50" s="67"/>
      <c r="F50" s="31"/>
    </row>
    <row r="51" spans="1:9" x14ac:dyDescent="0.45">
      <c r="A51" s="33"/>
      <c r="B51" s="67"/>
      <c r="C51" s="67"/>
      <c r="D51" s="67"/>
      <c r="E51" s="67"/>
      <c r="F51" s="67"/>
      <c r="G51" s="70"/>
      <c r="H51" s="70"/>
      <c r="I51" s="70"/>
    </row>
    <row r="52" spans="1:9" x14ac:dyDescent="0.45">
      <c r="A52" s="33"/>
      <c r="B52" s="67"/>
      <c r="C52" s="67"/>
      <c r="D52" s="67"/>
      <c r="E52" s="67"/>
      <c r="F52" s="67"/>
      <c r="G52" s="70"/>
      <c r="H52" s="70"/>
      <c r="I52" s="70"/>
    </row>
    <row r="53" spans="1:9" x14ac:dyDescent="0.45">
      <c r="A53" s="33"/>
      <c r="B53" s="67"/>
      <c r="C53" s="67"/>
      <c r="D53" s="67"/>
      <c r="E53" s="67"/>
      <c r="F53" s="67"/>
      <c r="G53" s="70"/>
      <c r="H53" s="70"/>
      <c r="I53" s="70"/>
    </row>
    <row r="54" spans="1:9" x14ac:dyDescent="0.45">
      <c r="A54" s="33"/>
      <c r="B54" s="67"/>
      <c r="C54" s="67"/>
      <c r="D54" s="67"/>
      <c r="E54" s="67"/>
      <c r="F54" s="67"/>
      <c r="G54" s="70"/>
      <c r="H54" s="70"/>
      <c r="I54" s="70"/>
    </row>
    <row r="55" spans="1:9" x14ac:dyDescent="0.45">
      <c r="A55" s="33"/>
      <c r="B55" s="67"/>
      <c r="C55" s="67"/>
      <c r="D55" s="67"/>
      <c r="E55" s="67"/>
      <c r="F55" s="67"/>
      <c r="G55" s="70"/>
      <c r="H55" s="70"/>
      <c r="I55" s="70"/>
    </row>
    <row r="56" spans="1:9" x14ac:dyDescent="0.45">
      <c r="A56" s="33"/>
      <c r="B56" s="31"/>
      <c r="C56" s="31"/>
      <c r="D56" s="31"/>
      <c r="E56" s="67"/>
      <c r="F56" s="67"/>
      <c r="G56" s="70"/>
      <c r="H56" s="70"/>
      <c r="I56" s="70"/>
    </row>
    <row r="57" spans="1:9" x14ac:dyDescent="0.45">
      <c r="A57" s="33"/>
      <c r="B57" s="45"/>
      <c r="C57" s="45"/>
      <c r="D57" s="45"/>
      <c r="E57" s="75"/>
      <c r="F57" s="67"/>
      <c r="G57" s="70"/>
      <c r="H57" s="70"/>
      <c r="I57" s="70"/>
    </row>
    <row r="58" spans="1:9" x14ac:dyDescent="0.45">
      <c r="A58" s="33"/>
      <c r="B58" s="45"/>
      <c r="C58" s="45"/>
      <c r="D58" s="45"/>
      <c r="E58" s="75"/>
      <c r="F58" s="67"/>
      <c r="G58" s="70"/>
      <c r="H58" s="70"/>
      <c r="I58" s="70"/>
    </row>
    <row r="59" spans="1:9" s="65" customFormat="1" ht="14.65" x14ac:dyDescent="0.45">
      <c r="A59" s="33"/>
      <c r="B59" s="45"/>
      <c r="C59" s="34" t="s">
        <v>1</v>
      </c>
      <c r="D59" s="34" t="s">
        <v>0</v>
      </c>
      <c r="E59" s="78"/>
      <c r="F59" s="67"/>
    </row>
    <row r="60" spans="1:9" s="65" customFormat="1" ht="14.65" x14ac:dyDescent="0.45">
      <c r="A60" s="34"/>
      <c r="B60" s="34" t="s">
        <v>287</v>
      </c>
      <c r="C60" s="44">
        <f>VLOOKUP($C$7,'all data'!$B:$AI,14,0)</f>
        <v>0.95399999999999996</v>
      </c>
      <c r="D60" s="44">
        <f>VLOOKUP($C$7,'all data'!$B:$AI,32,0)</f>
        <v>0.95699999999999996</v>
      </c>
      <c r="E60" s="77"/>
      <c r="F60" s="67"/>
    </row>
    <row r="61" spans="1:9" s="65" customFormat="1" ht="14.65" x14ac:dyDescent="0.45">
      <c r="A61" s="34"/>
      <c r="B61" s="34" t="s">
        <v>288</v>
      </c>
      <c r="C61" s="44">
        <f>VLOOKUP($C$7,'all data'!$B:$AI,15,0)</f>
        <v>2.8000000000000001E-2</v>
      </c>
      <c r="D61" s="44">
        <f>VLOOKUP($C$7,'all data'!$B:$AI,33,0)</f>
        <v>2.1000000000000001E-2</v>
      </c>
      <c r="E61" s="77"/>
      <c r="F61" s="67"/>
    </row>
    <row r="62" spans="1:9" s="65" customFormat="1" ht="14.65" x14ac:dyDescent="0.45">
      <c r="A62" s="34"/>
      <c r="B62" s="34" t="s">
        <v>289</v>
      </c>
      <c r="C62" s="44">
        <f>VLOOKUP($C$7,'all data'!$B:$AI,16,0)</f>
        <v>1.7999999999999999E-2</v>
      </c>
      <c r="D62" s="44">
        <f>VLOOKUP($C$7,'all data'!$B:$AI,34,0)</f>
        <v>2.1999999999999999E-2</v>
      </c>
      <c r="E62" s="77"/>
      <c r="F62" s="67"/>
    </row>
    <row r="63" spans="1:9" s="65" customFormat="1" ht="14.65" x14ac:dyDescent="0.45">
      <c r="A63" s="45"/>
      <c r="B63" s="45"/>
      <c r="C63" s="35"/>
      <c r="D63" s="45"/>
      <c r="E63" s="78"/>
      <c r="F63" s="67"/>
    </row>
    <row r="64" spans="1:9" s="65" customFormat="1" ht="14.65" x14ac:dyDescent="0.45">
      <c r="A64" s="34"/>
      <c r="B64" s="34" t="s">
        <v>259</v>
      </c>
      <c r="C64" s="44">
        <f>VLOOKUP($C$7,'all data'!$B:$AI,17,0)</f>
        <v>0.97799999999999998</v>
      </c>
      <c r="D64" s="45"/>
      <c r="E64" s="78"/>
      <c r="F64" s="67"/>
    </row>
    <row r="65" spans="1:9" s="65" customFormat="1" ht="14.65" x14ac:dyDescent="0.45">
      <c r="A65" s="34"/>
      <c r="B65" s="34" t="s">
        <v>260</v>
      </c>
      <c r="C65" s="44">
        <f>VLOOKUP($C$7,'all data'!$B:$AI,18,0)</f>
        <v>1.7999999999999999E-2</v>
      </c>
      <c r="D65" s="45"/>
      <c r="E65" s="78"/>
      <c r="F65" s="67"/>
    </row>
    <row r="66" spans="1:9" s="65" customFormat="1" ht="14.65" x14ac:dyDescent="0.45">
      <c r="A66" s="34"/>
      <c r="B66" s="34" t="s">
        <v>320</v>
      </c>
      <c r="C66" s="44">
        <f>VLOOKUP($C$7,'all data'!$B:$AI,19,0)</f>
        <v>4.0000000000000001E-3</v>
      </c>
      <c r="D66" s="45"/>
      <c r="E66" s="78"/>
      <c r="F66" s="67"/>
    </row>
    <row r="67" spans="1:9" x14ac:dyDescent="0.45">
      <c r="A67" s="33"/>
      <c r="B67" s="31"/>
      <c r="C67" s="31"/>
      <c r="D67" s="31"/>
      <c r="E67" s="67"/>
      <c r="F67" s="67"/>
      <c r="G67" s="70"/>
      <c r="H67" s="70"/>
      <c r="I67" s="70"/>
    </row>
    <row r="68" spans="1:9" x14ac:dyDescent="0.45">
      <c r="A68" s="33"/>
      <c r="B68" s="31"/>
      <c r="C68" s="31"/>
      <c r="D68" s="31"/>
      <c r="E68" s="67"/>
      <c r="F68" s="67"/>
      <c r="G68" s="70"/>
      <c r="H68" s="70"/>
      <c r="I68" s="70"/>
    </row>
    <row r="69" spans="1:9" x14ac:dyDescent="0.45">
      <c r="A69" s="33"/>
      <c r="B69" s="31"/>
      <c r="C69" s="31"/>
      <c r="D69" s="31"/>
      <c r="E69" s="67"/>
      <c r="F69" s="67"/>
      <c r="G69" s="70"/>
      <c r="H69" s="70"/>
      <c r="I69" s="70"/>
    </row>
    <row r="70" spans="1:9" x14ac:dyDescent="0.45">
      <c r="A70" s="33"/>
      <c r="B70" s="31"/>
      <c r="C70" s="31"/>
      <c r="D70" s="31"/>
      <c r="E70" s="67"/>
      <c r="F70" s="67"/>
      <c r="G70" s="70"/>
      <c r="H70" s="70"/>
      <c r="I70" s="70"/>
    </row>
    <row r="71" spans="1:9" x14ac:dyDescent="0.45">
      <c r="A71" s="69"/>
      <c r="B71" s="31"/>
      <c r="C71" s="31"/>
      <c r="D71" s="31"/>
      <c r="E71" s="67"/>
      <c r="F71" s="67"/>
      <c r="G71" s="70"/>
      <c r="H71" s="70"/>
      <c r="I71" s="70"/>
    </row>
    <row r="72" spans="1:9" x14ac:dyDescent="0.45">
      <c r="A72" s="32"/>
      <c r="B72" s="31"/>
      <c r="C72" s="31"/>
      <c r="D72" s="31"/>
      <c r="E72" s="67"/>
      <c r="F72" s="67"/>
      <c r="G72" s="70"/>
      <c r="H72" s="70"/>
      <c r="I72" s="70"/>
    </row>
    <row r="73" spans="1:9" x14ac:dyDescent="0.45">
      <c r="A73" s="32"/>
      <c r="B73" s="31"/>
      <c r="C73" s="31"/>
      <c r="D73" s="31"/>
      <c r="E73" s="67"/>
      <c r="F73" s="67"/>
      <c r="G73" s="70"/>
      <c r="H73" s="70"/>
      <c r="I73" s="70"/>
    </row>
    <row r="74" spans="1:9" x14ac:dyDescent="0.45">
      <c r="A74" s="32"/>
      <c r="B74" s="31"/>
      <c r="C74" s="31"/>
      <c r="D74" s="31"/>
      <c r="E74" s="67"/>
      <c r="F74" s="67"/>
      <c r="G74" s="70"/>
      <c r="H74" s="70"/>
      <c r="I74" s="70"/>
    </row>
    <row r="75" spans="1:9" x14ac:dyDescent="0.45">
      <c r="A75" s="28"/>
      <c r="B75" s="67"/>
      <c r="C75" s="67"/>
      <c r="D75" s="67"/>
      <c r="E75" s="67"/>
      <c r="F75" s="67"/>
      <c r="G75" s="70"/>
      <c r="H75" s="70"/>
      <c r="I75" s="70"/>
    </row>
    <row r="76" spans="1:9" x14ac:dyDescent="0.45">
      <c r="B76" s="66"/>
      <c r="C76" s="66"/>
      <c r="D76" s="66"/>
      <c r="E76" s="66"/>
      <c r="F76" s="70"/>
      <c r="G76" s="70"/>
      <c r="H76" s="70"/>
      <c r="I76" s="70"/>
    </row>
  </sheetData>
  <protectedRanges>
    <protectedRange sqref="C7:E7" name="FundSelection"/>
  </protectedRanges>
  <mergeCells count="15">
    <mergeCell ref="D18:E18"/>
    <mergeCell ref="D10:E10"/>
    <mergeCell ref="D11:E11"/>
    <mergeCell ref="D14:E14"/>
    <mergeCell ref="D15:E15"/>
    <mergeCell ref="D16:E16"/>
    <mergeCell ref="D17:E17"/>
    <mergeCell ref="D12:E12"/>
    <mergeCell ref="D13:E13"/>
    <mergeCell ref="D9:E9"/>
    <mergeCell ref="C3:E3"/>
    <mergeCell ref="B6:B7"/>
    <mergeCell ref="C6:E6"/>
    <mergeCell ref="C7:E7"/>
    <mergeCell ref="D8:E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Z161"/>
  <sheetViews>
    <sheetView topLeftCell="B1" workbookViewId="0">
      <selection activeCell="N149" sqref="N149:Z149"/>
    </sheetView>
  </sheetViews>
  <sheetFormatPr defaultRowHeight="14.25" x14ac:dyDescent="0.45"/>
  <cols>
    <col min="1" max="1" width="0" hidden="1" customWidth="1"/>
    <col min="2" max="3" width="50.73046875" customWidth="1"/>
    <col min="4" max="5" width="16.73046875" style="7" customWidth="1"/>
    <col min="6" max="6" width="15.265625" customWidth="1"/>
    <col min="7" max="7" width="16.86328125" customWidth="1"/>
    <col min="8" max="8" width="17.1328125" customWidth="1"/>
    <col min="9" max="9" width="16.265625" bestFit="1" customWidth="1"/>
    <col min="10" max="11" width="16.73046875" style="7" customWidth="1"/>
    <col min="12" max="14" width="16.73046875" customWidth="1"/>
  </cols>
  <sheetData>
    <row r="1" spans="1:15" s="4" customFormat="1" ht="115.5" customHeight="1" thickTop="1" thickBot="1" x14ac:dyDescent="0.5">
      <c r="A1" s="5"/>
      <c r="B1" s="81"/>
      <c r="C1" s="73"/>
      <c r="D1" s="109"/>
      <c r="E1" s="109"/>
      <c r="F1" s="109"/>
      <c r="G1" s="109"/>
      <c r="H1" s="109"/>
      <c r="I1" s="109"/>
      <c r="J1" s="109"/>
      <c r="K1" s="109"/>
      <c r="L1" s="109"/>
      <c r="M1" s="109"/>
      <c r="N1" s="109"/>
    </row>
    <row r="2" spans="1:15" s="6" customFormat="1" ht="19.899999999999999" thickTop="1" thickBot="1" x14ac:dyDescent="0.65">
      <c r="B2" s="107" t="s">
        <v>262</v>
      </c>
      <c r="C2" s="108"/>
      <c r="D2" s="110" t="str">
        <f>" Early release scheme data cumulative to "&amp;TEXT('all data'!$A$2, "dd mmmm yyyy")</f>
        <v xml:space="preserve"> Early release scheme data cumulative to 22 November 2020</v>
      </c>
      <c r="E2" s="111"/>
      <c r="F2" s="111"/>
      <c r="G2" s="111"/>
      <c r="H2" s="111"/>
      <c r="I2" s="111"/>
      <c r="J2" s="111"/>
      <c r="K2" s="111"/>
      <c r="L2" s="111"/>
      <c r="M2" s="111"/>
      <c r="N2" s="111"/>
    </row>
    <row r="3" spans="1:15" ht="44.25" thickBot="1" x14ac:dyDescent="0.5">
      <c r="B3" s="39" t="s">
        <v>284</v>
      </c>
      <c r="C3" s="40" t="s">
        <v>285</v>
      </c>
      <c r="D3" s="37" t="s">
        <v>365</v>
      </c>
      <c r="E3" s="42" t="s">
        <v>353</v>
      </c>
      <c r="F3" s="42" t="s">
        <v>354</v>
      </c>
      <c r="G3" s="42" t="s">
        <v>362</v>
      </c>
      <c r="H3" s="42" t="s">
        <v>363</v>
      </c>
      <c r="I3" s="42" t="s">
        <v>364</v>
      </c>
      <c r="J3" s="37" t="s">
        <v>264</v>
      </c>
      <c r="K3" s="37" t="s">
        <v>265</v>
      </c>
      <c r="L3" s="38" t="s">
        <v>263</v>
      </c>
      <c r="M3" s="38" t="s">
        <v>311</v>
      </c>
      <c r="N3" s="38" t="s">
        <v>312</v>
      </c>
    </row>
    <row r="4" spans="1:15" s="51" customFormat="1" x14ac:dyDescent="0.45">
      <c r="A4"/>
      <c r="B4" s="47" t="s">
        <v>277</v>
      </c>
      <c r="C4" s="47" t="s">
        <v>276</v>
      </c>
      <c r="D4" s="48">
        <v>4725136</v>
      </c>
      <c r="E4" s="48">
        <v>3361292</v>
      </c>
      <c r="F4" s="48">
        <v>1363844</v>
      </c>
      <c r="G4" s="74">
        <v>36209015544.040031</v>
      </c>
      <c r="H4" s="74">
        <v>24873363185.880016</v>
      </c>
      <c r="I4" s="74">
        <v>11335652358.160015</v>
      </c>
      <c r="J4" s="48">
        <v>4613981</v>
      </c>
      <c r="K4" s="49">
        <v>35299045891</v>
      </c>
      <c r="L4" s="49">
        <v>7650</v>
      </c>
      <c r="M4" s="50">
        <v>0.95399999999999996</v>
      </c>
      <c r="N4" s="50">
        <v>2.8000000000000001E-2</v>
      </c>
    </row>
    <row r="5" spans="1:15" s="51" customFormat="1" x14ac:dyDescent="0.45">
      <c r="A5"/>
      <c r="B5" s="47" t="s">
        <v>319</v>
      </c>
      <c r="C5" s="47" t="s">
        <v>276</v>
      </c>
      <c r="D5" s="48">
        <v>78</v>
      </c>
      <c r="E5" s="48">
        <v>56</v>
      </c>
      <c r="F5" s="48">
        <v>22</v>
      </c>
      <c r="G5" s="74">
        <v>711186.42</v>
      </c>
      <c r="H5" s="74">
        <v>498640.42000000004</v>
      </c>
      <c r="I5" s="74">
        <v>212546</v>
      </c>
      <c r="J5" s="48">
        <v>74</v>
      </c>
      <c r="K5" s="49">
        <v>662142</v>
      </c>
      <c r="L5" s="49">
        <v>8948</v>
      </c>
      <c r="M5" s="50">
        <v>0.81100000000000005</v>
      </c>
      <c r="N5" s="50">
        <v>0.122</v>
      </c>
    </row>
    <row r="6" spans="1:15" x14ac:dyDescent="0.45">
      <c r="B6" s="47" t="s">
        <v>2</v>
      </c>
      <c r="C6" s="47" t="s">
        <v>3</v>
      </c>
      <c r="D6" s="48">
        <v>369</v>
      </c>
      <c r="E6" s="48">
        <v>251</v>
      </c>
      <c r="F6" s="48">
        <v>118</v>
      </c>
      <c r="G6" s="74">
        <v>3491126.25</v>
      </c>
      <c r="H6" s="74">
        <v>2391236.25</v>
      </c>
      <c r="I6" s="74">
        <v>1099890</v>
      </c>
      <c r="J6" s="48">
        <v>363</v>
      </c>
      <c r="K6" s="49">
        <v>3402688</v>
      </c>
      <c r="L6" s="49">
        <v>9374</v>
      </c>
      <c r="M6" s="50">
        <v>0.628</v>
      </c>
      <c r="N6" s="50">
        <v>0.251</v>
      </c>
      <c r="O6" s="79"/>
    </row>
    <row r="7" spans="1:15" x14ac:dyDescent="0.45">
      <c r="B7" s="47" t="s">
        <v>4</v>
      </c>
      <c r="C7" s="47" t="s">
        <v>5</v>
      </c>
      <c r="D7" s="48">
        <v>388</v>
      </c>
      <c r="E7" s="48">
        <v>256</v>
      </c>
      <c r="F7" s="48">
        <v>132</v>
      </c>
      <c r="G7" s="74">
        <v>3783347</v>
      </c>
      <c r="H7" s="74">
        <v>2485643</v>
      </c>
      <c r="I7" s="74">
        <v>1297704</v>
      </c>
      <c r="J7" s="48">
        <v>385</v>
      </c>
      <c r="K7" s="49">
        <v>3721405</v>
      </c>
      <c r="L7" s="49">
        <v>9666</v>
      </c>
      <c r="M7" s="50">
        <v>0.93</v>
      </c>
      <c r="N7" s="50">
        <v>2.9000000000000001E-2</v>
      </c>
      <c r="O7" s="79"/>
    </row>
    <row r="8" spans="1:15" x14ac:dyDescent="0.45">
      <c r="B8" s="47" t="s">
        <v>6</v>
      </c>
      <c r="C8" s="47" t="s">
        <v>7</v>
      </c>
      <c r="D8" s="48">
        <v>4786</v>
      </c>
      <c r="E8" s="48">
        <v>3757</v>
      </c>
      <c r="F8" s="48">
        <v>1029</v>
      </c>
      <c r="G8" s="74">
        <v>35620788</v>
      </c>
      <c r="H8" s="74">
        <v>27530542</v>
      </c>
      <c r="I8" s="74">
        <v>8090246</v>
      </c>
      <c r="J8" s="48">
        <v>4304</v>
      </c>
      <c r="K8" s="49">
        <v>32620474</v>
      </c>
      <c r="L8" s="49">
        <v>7579</v>
      </c>
      <c r="M8" s="50">
        <v>0.83699999999999997</v>
      </c>
      <c r="N8" s="50">
        <v>6.5000000000000002E-2</v>
      </c>
      <c r="O8" s="79"/>
    </row>
    <row r="9" spans="1:15" x14ac:dyDescent="0.45">
      <c r="B9" s="47" t="s">
        <v>8</v>
      </c>
      <c r="C9" s="47" t="s">
        <v>9</v>
      </c>
      <c r="D9" s="48">
        <v>5267</v>
      </c>
      <c r="E9" s="48">
        <v>3978</v>
      </c>
      <c r="F9" s="48">
        <v>1289</v>
      </c>
      <c r="G9" s="74">
        <v>41154197</v>
      </c>
      <c r="H9" s="74">
        <v>30570930</v>
      </c>
      <c r="I9" s="74">
        <v>10583267</v>
      </c>
      <c r="J9" s="48">
        <v>5052</v>
      </c>
      <c r="K9" s="49">
        <v>37851054</v>
      </c>
      <c r="L9" s="49">
        <v>7492</v>
      </c>
      <c r="M9" s="50">
        <v>0.97599999999999998</v>
      </c>
      <c r="N9" s="50">
        <v>8.9999999999999993E-3</v>
      </c>
      <c r="O9" s="79"/>
    </row>
    <row r="10" spans="1:15" x14ac:dyDescent="0.45">
      <c r="B10" s="47" t="s">
        <v>10</v>
      </c>
      <c r="C10" s="47" t="s">
        <v>9</v>
      </c>
      <c r="D10" s="48">
        <v>13519</v>
      </c>
      <c r="E10" s="48">
        <v>13519</v>
      </c>
      <c r="F10" s="48">
        <v>0</v>
      </c>
      <c r="G10" s="74">
        <v>94434872.210000008</v>
      </c>
      <c r="H10" s="74">
        <v>94434872.210000008</v>
      </c>
      <c r="I10" s="74">
        <v>0</v>
      </c>
      <c r="J10" s="48">
        <v>12967</v>
      </c>
      <c r="K10" s="49">
        <v>91479780</v>
      </c>
      <c r="L10" s="49">
        <v>7055</v>
      </c>
      <c r="M10" s="50">
        <v>0.98499999999999999</v>
      </c>
      <c r="N10" s="50">
        <v>1.2999999999999999E-2</v>
      </c>
      <c r="O10" s="79"/>
    </row>
    <row r="11" spans="1:15" x14ac:dyDescent="0.45">
      <c r="B11" s="47" t="s">
        <v>11</v>
      </c>
      <c r="C11" s="47" t="s">
        <v>9</v>
      </c>
      <c r="D11" s="48">
        <v>48061</v>
      </c>
      <c r="E11" s="48">
        <v>48061</v>
      </c>
      <c r="F11" s="48">
        <v>0</v>
      </c>
      <c r="G11" s="74">
        <v>393827398.55000001</v>
      </c>
      <c r="H11" s="74">
        <v>393827398.55000001</v>
      </c>
      <c r="I11" s="74">
        <v>0</v>
      </c>
      <c r="J11" s="48">
        <v>46305</v>
      </c>
      <c r="K11" s="49">
        <v>381095174</v>
      </c>
      <c r="L11" s="49">
        <v>8230</v>
      </c>
      <c r="M11" s="50">
        <v>0.98899999999999999</v>
      </c>
      <c r="N11" s="50">
        <v>0.01</v>
      </c>
      <c r="O11" s="79"/>
    </row>
    <row r="12" spans="1:15" x14ac:dyDescent="0.45">
      <c r="B12" s="47" t="s">
        <v>12</v>
      </c>
      <c r="C12" s="47" t="s">
        <v>13</v>
      </c>
      <c r="D12" s="48">
        <v>3813</v>
      </c>
      <c r="E12" s="48">
        <v>2448</v>
      </c>
      <c r="F12" s="48">
        <v>1365</v>
      </c>
      <c r="G12" s="74">
        <v>36032022.290000007</v>
      </c>
      <c r="H12" s="74">
        <v>23095436.120000008</v>
      </c>
      <c r="I12" s="74">
        <v>12936586.169999998</v>
      </c>
      <c r="J12" s="48">
        <v>3765</v>
      </c>
      <c r="K12" s="49">
        <v>35584779</v>
      </c>
      <c r="L12" s="49">
        <v>9451</v>
      </c>
      <c r="M12" s="50">
        <v>0.93500000000000005</v>
      </c>
      <c r="N12" s="50">
        <v>1.9E-2</v>
      </c>
      <c r="O12" s="79"/>
    </row>
    <row r="13" spans="1:15" x14ac:dyDescent="0.45">
      <c r="B13" s="47" t="s">
        <v>14</v>
      </c>
      <c r="C13" s="47" t="s">
        <v>7</v>
      </c>
      <c r="D13" s="48">
        <v>10651</v>
      </c>
      <c r="E13" s="48">
        <v>7596</v>
      </c>
      <c r="F13" s="48">
        <v>3055</v>
      </c>
      <c r="G13" s="74">
        <v>87460960.460000023</v>
      </c>
      <c r="H13" s="74">
        <v>60816048.910000026</v>
      </c>
      <c r="I13" s="74">
        <v>26644911.549999997</v>
      </c>
      <c r="J13" s="48">
        <v>10389</v>
      </c>
      <c r="K13" s="49">
        <v>85711243</v>
      </c>
      <c r="L13" s="49">
        <v>8250</v>
      </c>
      <c r="M13" s="50">
        <v>0.95699999999999996</v>
      </c>
      <c r="N13" s="50">
        <v>2.5000000000000001E-2</v>
      </c>
      <c r="O13" s="79"/>
    </row>
    <row r="14" spans="1:15" x14ac:dyDescent="0.45">
      <c r="B14" s="47" t="s">
        <v>15</v>
      </c>
      <c r="C14" s="47" t="s">
        <v>16</v>
      </c>
      <c r="D14" s="48">
        <v>72</v>
      </c>
      <c r="E14" s="48">
        <v>50</v>
      </c>
      <c r="F14" s="48">
        <v>22</v>
      </c>
      <c r="G14" s="74">
        <v>655074</v>
      </c>
      <c r="H14" s="74">
        <v>444074</v>
      </c>
      <c r="I14" s="74">
        <v>211000</v>
      </c>
      <c r="J14" s="48">
        <v>72</v>
      </c>
      <c r="K14" s="49">
        <v>655074</v>
      </c>
      <c r="L14" s="49">
        <v>9098</v>
      </c>
      <c r="M14" s="50">
        <v>1</v>
      </c>
      <c r="N14" s="50">
        <v>0</v>
      </c>
      <c r="O14" s="79"/>
    </row>
    <row r="15" spans="1:15" x14ac:dyDescent="0.45">
      <c r="B15" s="47" t="s">
        <v>17</v>
      </c>
      <c r="C15" s="47" t="s">
        <v>3</v>
      </c>
      <c r="D15" s="48">
        <v>21623</v>
      </c>
      <c r="E15" s="48">
        <v>15051</v>
      </c>
      <c r="F15" s="48">
        <v>6572</v>
      </c>
      <c r="G15" s="74">
        <v>183442558.68000001</v>
      </c>
      <c r="H15" s="74">
        <v>123997918.39000002</v>
      </c>
      <c r="I15" s="74">
        <v>59444640.289999999</v>
      </c>
      <c r="J15" s="48">
        <v>20737</v>
      </c>
      <c r="K15" s="49">
        <v>176909821</v>
      </c>
      <c r="L15" s="49">
        <v>8531</v>
      </c>
      <c r="M15" s="50">
        <v>0.71399999999999997</v>
      </c>
      <c r="N15" s="50">
        <v>0.19</v>
      </c>
      <c r="O15" s="79"/>
    </row>
    <row r="16" spans="1:15" x14ac:dyDescent="0.45">
      <c r="B16" s="47" t="s">
        <v>18</v>
      </c>
      <c r="C16" s="47" t="s">
        <v>19</v>
      </c>
      <c r="D16" s="48">
        <v>4590</v>
      </c>
      <c r="E16" s="48">
        <v>2962</v>
      </c>
      <c r="F16" s="48">
        <v>1628</v>
      </c>
      <c r="G16" s="74">
        <v>44378032</v>
      </c>
      <c r="H16" s="74">
        <v>28528340</v>
      </c>
      <c r="I16" s="74">
        <v>15849692</v>
      </c>
      <c r="J16" s="48">
        <v>4543</v>
      </c>
      <c r="K16" s="49">
        <v>43917741</v>
      </c>
      <c r="L16" s="49">
        <v>9667</v>
      </c>
      <c r="M16" s="50">
        <v>0.95399999999999996</v>
      </c>
      <c r="N16" s="50">
        <v>3.9E-2</v>
      </c>
      <c r="O16" s="79"/>
    </row>
    <row r="17" spans="2:15" x14ac:dyDescent="0.45">
      <c r="B17" s="47" t="s">
        <v>20</v>
      </c>
      <c r="C17" s="47" t="s">
        <v>21</v>
      </c>
      <c r="D17" s="48">
        <v>5592</v>
      </c>
      <c r="E17" s="48">
        <v>4286</v>
      </c>
      <c r="F17" s="48">
        <v>1306</v>
      </c>
      <c r="G17" s="74">
        <v>45744399</v>
      </c>
      <c r="H17" s="74">
        <v>34279967</v>
      </c>
      <c r="I17" s="74">
        <v>11464432</v>
      </c>
      <c r="J17" s="48">
        <v>5536</v>
      </c>
      <c r="K17" s="49">
        <v>45295250</v>
      </c>
      <c r="L17" s="49">
        <v>8182</v>
      </c>
      <c r="M17" s="50">
        <v>0.77</v>
      </c>
      <c r="N17" s="50">
        <v>9.0999999999999998E-2</v>
      </c>
      <c r="O17" s="79"/>
    </row>
    <row r="18" spans="2:15" x14ac:dyDescent="0.45">
      <c r="B18" s="47" t="s">
        <v>22</v>
      </c>
      <c r="C18" s="47" t="s">
        <v>23</v>
      </c>
      <c r="D18" s="48">
        <v>1420</v>
      </c>
      <c r="E18" s="48">
        <v>1082</v>
      </c>
      <c r="F18" s="48">
        <v>338</v>
      </c>
      <c r="G18" s="74">
        <v>10257564</v>
      </c>
      <c r="H18" s="74">
        <v>7623722</v>
      </c>
      <c r="I18" s="74">
        <v>2633842</v>
      </c>
      <c r="J18" s="48">
        <v>1371</v>
      </c>
      <c r="K18" s="49">
        <v>9832683</v>
      </c>
      <c r="L18" s="49">
        <v>7172</v>
      </c>
      <c r="M18" s="50">
        <v>0.97899999999999998</v>
      </c>
      <c r="N18" s="50">
        <v>1.7000000000000001E-2</v>
      </c>
      <c r="O18" s="79"/>
    </row>
    <row r="19" spans="2:15" x14ac:dyDescent="0.45">
      <c r="B19" s="47" t="s">
        <v>24</v>
      </c>
      <c r="C19" s="47" t="s">
        <v>25</v>
      </c>
      <c r="D19" s="48">
        <v>2180</v>
      </c>
      <c r="E19" s="48">
        <v>1863</v>
      </c>
      <c r="F19" s="48">
        <v>317</v>
      </c>
      <c r="G19" s="74">
        <v>13572649.890000001</v>
      </c>
      <c r="H19" s="74">
        <v>11312983.720000001</v>
      </c>
      <c r="I19" s="74">
        <v>2259666.17</v>
      </c>
      <c r="J19" s="48">
        <v>2012</v>
      </c>
      <c r="K19" s="49">
        <v>12635980</v>
      </c>
      <c r="L19" s="49">
        <v>6280</v>
      </c>
      <c r="M19" s="50">
        <v>0.90100000000000002</v>
      </c>
      <c r="N19" s="50">
        <v>3.7999999999999999E-2</v>
      </c>
      <c r="O19" s="79"/>
    </row>
    <row r="20" spans="2:15" x14ac:dyDescent="0.45">
      <c r="B20" s="47" t="s">
        <v>26</v>
      </c>
      <c r="C20" s="47" t="s">
        <v>27</v>
      </c>
      <c r="D20" s="48">
        <v>10094</v>
      </c>
      <c r="E20" s="48">
        <v>7186</v>
      </c>
      <c r="F20" s="48">
        <v>2908</v>
      </c>
      <c r="G20" s="74">
        <v>78499656</v>
      </c>
      <c r="H20" s="74">
        <v>53743401</v>
      </c>
      <c r="I20" s="74">
        <v>24756255</v>
      </c>
      <c r="J20" s="48">
        <v>9822</v>
      </c>
      <c r="K20" s="49">
        <v>76244173</v>
      </c>
      <c r="L20" s="49">
        <v>7763</v>
      </c>
      <c r="M20" s="50">
        <v>0.89700000000000002</v>
      </c>
      <c r="N20" s="50">
        <v>5.2999999999999999E-2</v>
      </c>
      <c r="O20" s="79"/>
    </row>
    <row r="21" spans="2:15" x14ac:dyDescent="0.45">
      <c r="B21" s="47" t="s">
        <v>28</v>
      </c>
      <c r="C21" s="47" t="s">
        <v>29</v>
      </c>
      <c r="D21" s="48">
        <v>31674</v>
      </c>
      <c r="E21" s="48">
        <v>22421</v>
      </c>
      <c r="F21" s="48">
        <v>9253</v>
      </c>
      <c r="G21" s="74">
        <v>235218217</v>
      </c>
      <c r="H21" s="74">
        <v>162021471</v>
      </c>
      <c r="I21" s="74">
        <v>73196746</v>
      </c>
      <c r="J21" s="48">
        <v>30908</v>
      </c>
      <c r="K21" s="49">
        <v>229669740</v>
      </c>
      <c r="L21" s="49">
        <v>7431</v>
      </c>
      <c r="M21" s="50">
        <v>0.98599999999999999</v>
      </c>
      <c r="N21" s="50">
        <v>8.0000000000000002E-3</v>
      </c>
      <c r="O21" s="79"/>
    </row>
    <row r="22" spans="2:15" x14ac:dyDescent="0.45">
      <c r="B22" s="47" t="s">
        <v>30</v>
      </c>
      <c r="C22" s="47" t="s">
        <v>31</v>
      </c>
      <c r="D22" s="48">
        <v>636768</v>
      </c>
      <c r="E22" s="48">
        <v>452338</v>
      </c>
      <c r="F22" s="48">
        <v>184430</v>
      </c>
      <c r="G22" s="74">
        <v>4880448163</v>
      </c>
      <c r="H22" s="74">
        <v>3357491587</v>
      </c>
      <c r="I22" s="74">
        <v>1522956576</v>
      </c>
      <c r="J22" s="48">
        <v>625532</v>
      </c>
      <c r="K22" s="49">
        <v>4784594420</v>
      </c>
      <c r="L22" s="49">
        <v>7649</v>
      </c>
      <c r="M22" s="50">
        <v>0.97399999999999998</v>
      </c>
      <c r="N22" s="50">
        <v>1.2999999999999999E-2</v>
      </c>
      <c r="O22" s="79"/>
    </row>
    <row r="23" spans="2:15" x14ac:dyDescent="0.45">
      <c r="B23" s="47" t="s">
        <v>32</v>
      </c>
      <c r="C23" s="47" t="s">
        <v>33</v>
      </c>
      <c r="D23" s="48">
        <v>63957</v>
      </c>
      <c r="E23" s="48">
        <v>57511</v>
      </c>
      <c r="F23" s="48">
        <v>6446</v>
      </c>
      <c r="G23" s="74">
        <v>149952073</v>
      </c>
      <c r="H23" s="74">
        <v>139741026</v>
      </c>
      <c r="I23" s="74">
        <v>10211047</v>
      </c>
      <c r="J23" s="48">
        <v>61862</v>
      </c>
      <c r="K23" s="49">
        <v>132775723</v>
      </c>
      <c r="L23" s="49">
        <v>2146</v>
      </c>
      <c r="M23" s="50">
        <v>0.97899999999999998</v>
      </c>
      <c r="N23" s="50">
        <v>1.2E-2</v>
      </c>
      <c r="O23" s="79"/>
    </row>
    <row r="24" spans="2:15" x14ac:dyDescent="0.45">
      <c r="B24" s="47" t="s">
        <v>375</v>
      </c>
      <c r="C24" s="47" t="s">
        <v>376</v>
      </c>
      <c r="D24" s="48">
        <v>87918</v>
      </c>
      <c r="E24" s="48">
        <v>56959</v>
      </c>
      <c r="F24" s="48">
        <v>30959</v>
      </c>
      <c r="G24" s="74">
        <v>762315835.90999985</v>
      </c>
      <c r="H24" s="74">
        <v>484273199.19999981</v>
      </c>
      <c r="I24" s="74">
        <v>278042636.71000004</v>
      </c>
      <c r="J24" s="48">
        <v>84260</v>
      </c>
      <c r="K24" s="49">
        <v>728232348</v>
      </c>
      <c r="L24" s="49">
        <v>8643</v>
      </c>
      <c r="M24" s="50">
        <v>0.97599999999999998</v>
      </c>
      <c r="N24" s="50">
        <v>0.01</v>
      </c>
      <c r="O24" s="79"/>
    </row>
    <row r="25" spans="2:15" x14ac:dyDescent="0.45">
      <c r="B25" s="47" t="s">
        <v>34</v>
      </c>
      <c r="C25" s="47" t="s">
        <v>35</v>
      </c>
      <c r="D25" s="48">
        <v>1298</v>
      </c>
      <c r="E25" s="48">
        <v>865</v>
      </c>
      <c r="F25" s="48">
        <v>433</v>
      </c>
      <c r="G25" s="74">
        <v>12311618.83</v>
      </c>
      <c r="H25" s="74">
        <v>8190223.6500000004</v>
      </c>
      <c r="I25" s="74">
        <v>4121395.18</v>
      </c>
      <c r="J25" s="48">
        <v>1275</v>
      </c>
      <c r="K25" s="49">
        <v>12071077</v>
      </c>
      <c r="L25" s="49">
        <v>9468</v>
      </c>
      <c r="M25" s="50">
        <v>0.58199999999999996</v>
      </c>
      <c r="N25" s="50">
        <v>0.25600000000000001</v>
      </c>
      <c r="O25" s="79"/>
    </row>
    <row r="26" spans="2:15" x14ac:dyDescent="0.45">
      <c r="B26" s="47" t="s">
        <v>36</v>
      </c>
      <c r="C26" s="47" t="s">
        <v>37</v>
      </c>
      <c r="D26" s="48">
        <v>572</v>
      </c>
      <c r="E26" s="48">
        <v>365</v>
      </c>
      <c r="F26" s="48">
        <v>207</v>
      </c>
      <c r="G26" s="74">
        <v>5412102</v>
      </c>
      <c r="H26" s="74">
        <v>3414280</v>
      </c>
      <c r="I26" s="74">
        <v>1997822</v>
      </c>
      <c r="J26" s="48">
        <v>564</v>
      </c>
      <c r="K26" s="49">
        <v>5342994</v>
      </c>
      <c r="L26" s="49">
        <v>9473</v>
      </c>
      <c r="M26" s="50">
        <v>0.98599999999999999</v>
      </c>
      <c r="N26" s="50">
        <v>1.2E-2</v>
      </c>
      <c r="O26" s="79"/>
    </row>
    <row r="27" spans="2:15" x14ac:dyDescent="0.45">
      <c r="B27" s="47" t="s">
        <v>38</v>
      </c>
      <c r="C27" s="47" t="s">
        <v>39</v>
      </c>
      <c r="D27" s="48">
        <v>19</v>
      </c>
      <c r="E27" s="48">
        <v>11</v>
      </c>
      <c r="F27" s="48">
        <v>8</v>
      </c>
      <c r="G27" s="74">
        <v>190000</v>
      </c>
      <c r="H27" s="74">
        <v>110000</v>
      </c>
      <c r="I27" s="74">
        <v>80000</v>
      </c>
      <c r="J27" s="48">
        <v>19</v>
      </c>
      <c r="K27" s="49">
        <v>190000</v>
      </c>
      <c r="L27" s="49">
        <v>10000</v>
      </c>
      <c r="M27" s="50">
        <v>0.73699999999999999</v>
      </c>
      <c r="N27" s="50">
        <v>0.21099999999999999</v>
      </c>
      <c r="O27" s="79"/>
    </row>
    <row r="28" spans="2:15" x14ac:dyDescent="0.45">
      <c r="B28" s="47" t="s">
        <v>40</v>
      </c>
      <c r="C28" s="47" t="s">
        <v>41</v>
      </c>
      <c r="D28" s="48">
        <v>487</v>
      </c>
      <c r="E28" s="48">
        <v>312</v>
      </c>
      <c r="F28" s="48">
        <v>175</v>
      </c>
      <c r="G28" s="74">
        <v>4616065.0500000007</v>
      </c>
      <c r="H28" s="74">
        <v>2943039.8600000008</v>
      </c>
      <c r="I28" s="74">
        <v>1673025.19</v>
      </c>
      <c r="J28" s="48">
        <v>479</v>
      </c>
      <c r="K28" s="49">
        <v>4514354</v>
      </c>
      <c r="L28" s="49">
        <v>9425</v>
      </c>
      <c r="M28" s="50">
        <v>0.90400000000000003</v>
      </c>
      <c r="N28" s="50">
        <v>4.2000000000000003E-2</v>
      </c>
      <c r="O28" s="79"/>
    </row>
    <row r="29" spans="2:15" x14ac:dyDescent="0.45">
      <c r="B29" s="47" t="s">
        <v>42</v>
      </c>
      <c r="C29" s="47" t="s">
        <v>43</v>
      </c>
      <c r="D29" s="48">
        <v>33122</v>
      </c>
      <c r="E29" s="48">
        <v>21555</v>
      </c>
      <c r="F29" s="48">
        <v>11567</v>
      </c>
      <c r="G29" s="74">
        <v>288526258.67000002</v>
      </c>
      <c r="H29" s="74">
        <v>185462190.86000001</v>
      </c>
      <c r="I29" s="74">
        <v>103064067.81</v>
      </c>
      <c r="J29" s="48">
        <v>32718</v>
      </c>
      <c r="K29" s="49">
        <v>285143969</v>
      </c>
      <c r="L29" s="49">
        <v>8715</v>
      </c>
      <c r="M29" s="50">
        <v>0.98</v>
      </c>
      <c r="N29" s="50">
        <v>1.4E-2</v>
      </c>
      <c r="O29" s="79"/>
    </row>
    <row r="30" spans="2:15" x14ac:dyDescent="0.45">
      <c r="B30" s="47" t="s">
        <v>44</v>
      </c>
      <c r="C30" s="47" t="s">
        <v>45</v>
      </c>
      <c r="D30" s="48">
        <v>49097</v>
      </c>
      <c r="E30" s="48">
        <v>34791</v>
      </c>
      <c r="F30" s="48">
        <v>14306</v>
      </c>
      <c r="G30" s="74">
        <v>384636053.26999992</v>
      </c>
      <c r="H30" s="74">
        <v>260384802.94999993</v>
      </c>
      <c r="I30" s="74">
        <v>124251250.32000001</v>
      </c>
      <c r="J30" s="48">
        <v>47177</v>
      </c>
      <c r="K30" s="49">
        <v>370367732</v>
      </c>
      <c r="L30" s="49">
        <v>7851</v>
      </c>
      <c r="M30" s="50">
        <v>0.90200000000000002</v>
      </c>
      <c r="N30" s="50">
        <v>4.1000000000000002E-2</v>
      </c>
      <c r="O30" s="79"/>
    </row>
    <row r="31" spans="2:15" x14ac:dyDescent="0.45">
      <c r="B31" s="47" t="s">
        <v>48</v>
      </c>
      <c r="C31" s="47" t="s">
        <v>49</v>
      </c>
      <c r="D31" s="48">
        <v>2768</v>
      </c>
      <c r="E31" s="48">
        <v>1958</v>
      </c>
      <c r="F31" s="48">
        <v>810</v>
      </c>
      <c r="G31" s="74">
        <v>21804117</v>
      </c>
      <c r="H31" s="74">
        <v>15058087</v>
      </c>
      <c r="I31" s="74">
        <v>6746030</v>
      </c>
      <c r="J31" s="48">
        <v>2719</v>
      </c>
      <c r="K31" s="49">
        <v>21412073</v>
      </c>
      <c r="L31" s="49">
        <v>7875</v>
      </c>
      <c r="M31" s="50">
        <v>0.98299999999999998</v>
      </c>
      <c r="N31" s="50">
        <v>0.01</v>
      </c>
      <c r="O31" s="79"/>
    </row>
    <row r="32" spans="2:15" x14ac:dyDescent="0.45">
      <c r="B32" s="47" t="s">
        <v>52</v>
      </c>
      <c r="C32" s="47" t="s">
        <v>53</v>
      </c>
      <c r="D32" s="48">
        <v>1187</v>
      </c>
      <c r="E32" s="48">
        <v>798</v>
      </c>
      <c r="F32" s="48">
        <v>389</v>
      </c>
      <c r="G32" s="74">
        <v>10949116</v>
      </c>
      <c r="H32" s="74">
        <v>7355350</v>
      </c>
      <c r="I32" s="74">
        <v>3593766</v>
      </c>
      <c r="J32" s="48">
        <v>1107</v>
      </c>
      <c r="K32" s="49">
        <v>10258133</v>
      </c>
      <c r="L32" s="49">
        <v>9267</v>
      </c>
      <c r="M32" s="50">
        <v>0.874</v>
      </c>
      <c r="N32" s="50">
        <v>5.8000000000000003E-2</v>
      </c>
      <c r="O32" s="79"/>
    </row>
    <row r="33" spans="2:15" x14ac:dyDescent="0.45">
      <c r="B33" s="47" t="s">
        <v>54</v>
      </c>
      <c r="C33" s="47" t="s">
        <v>55</v>
      </c>
      <c r="D33" s="48">
        <v>19846</v>
      </c>
      <c r="E33" s="48">
        <v>13701</v>
      </c>
      <c r="F33" s="48">
        <v>6145</v>
      </c>
      <c r="G33" s="74">
        <v>152312105</v>
      </c>
      <c r="H33" s="74">
        <v>102865268</v>
      </c>
      <c r="I33" s="74">
        <v>49446837</v>
      </c>
      <c r="J33" s="48">
        <v>19502</v>
      </c>
      <c r="K33" s="49">
        <v>149783905</v>
      </c>
      <c r="L33" s="49">
        <v>7680</v>
      </c>
      <c r="M33" s="50">
        <v>0.98299999999999998</v>
      </c>
      <c r="N33" s="50">
        <v>8.9999999999999993E-3</v>
      </c>
      <c r="O33" s="79"/>
    </row>
    <row r="34" spans="2:15" x14ac:dyDescent="0.45">
      <c r="B34" s="47" t="s">
        <v>56</v>
      </c>
      <c r="C34" s="47" t="s">
        <v>57</v>
      </c>
      <c r="D34" s="48">
        <v>105796</v>
      </c>
      <c r="E34" s="48">
        <v>73689</v>
      </c>
      <c r="F34" s="48">
        <v>32107</v>
      </c>
      <c r="G34" s="74">
        <v>839087925</v>
      </c>
      <c r="H34" s="74">
        <v>568697417</v>
      </c>
      <c r="I34" s="74">
        <v>270390508</v>
      </c>
      <c r="J34" s="48">
        <v>103480</v>
      </c>
      <c r="K34" s="49">
        <v>825969825</v>
      </c>
      <c r="L34" s="49">
        <v>7982</v>
      </c>
      <c r="M34" s="50">
        <v>0.98199999999999998</v>
      </c>
      <c r="N34" s="50">
        <v>1.2999999999999999E-2</v>
      </c>
      <c r="O34" s="79"/>
    </row>
    <row r="35" spans="2:15" x14ac:dyDescent="0.45">
      <c r="B35" s="47" t="s">
        <v>58</v>
      </c>
      <c r="C35" s="47" t="s">
        <v>57</v>
      </c>
      <c r="D35" s="48">
        <v>2879</v>
      </c>
      <c r="E35" s="48">
        <v>1857</v>
      </c>
      <c r="F35" s="48">
        <v>1022</v>
      </c>
      <c r="G35" s="74">
        <v>27230541</v>
      </c>
      <c r="H35" s="74">
        <v>17626171</v>
      </c>
      <c r="I35" s="74">
        <v>9604370</v>
      </c>
      <c r="J35" s="48">
        <v>2859</v>
      </c>
      <c r="K35" s="49">
        <v>26955397</v>
      </c>
      <c r="L35" s="49">
        <v>9428</v>
      </c>
      <c r="M35" s="50">
        <v>0.99299999999999999</v>
      </c>
      <c r="N35" s="50">
        <v>3.0000000000000001E-3</v>
      </c>
      <c r="O35" s="79"/>
    </row>
    <row r="36" spans="2:15" x14ac:dyDescent="0.45">
      <c r="B36" s="47" t="s">
        <v>59</v>
      </c>
      <c r="C36" s="47" t="s">
        <v>7</v>
      </c>
      <c r="D36" s="48">
        <v>4592</v>
      </c>
      <c r="E36" s="48">
        <v>3231</v>
      </c>
      <c r="F36" s="48">
        <v>1361</v>
      </c>
      <c r="G36" s="74">
        <v>41173022</v>
      </c>
      <c r="H36" s="74">
        <v>28971128</v>
      </c>
      <c r="I36" s="74">
        <v>12201894</v>
      </c>
      <c r="J36" s="48">
        <v>4491</v>
      </c>
      <c r="K36" s="49">
        <v>40115572</v>
      </c>
      <c r="L36" s="49">
        <v>8932</v>
      </c>
      <c r="M36" s="50">
        <v>0.92900000000000005</v>
      </c>
      <c r="N36" s="50">
        <v>0.03</v>
      </c>
      <c r="O36" s="79"/>
    </row>
    <row r="37" spans="2:15" x14ac:dyDescent="0.45">
      <c r="B37" s="47" t="s">
        <v>63</v>
      </c>
      <c r="C37" s="47" t="s">
        <v>64</v>
      </c>
      <c r="D37" s="48">
        <v>11873</v>
      </c>
      <c r="E37" s="48">
        <v>7798</v>
      </c>
      <c r="F37" s="48">
        <v>4075</v>
      </c>
      <c r="G37" s="74">
        <v>106867393</v>
      </c>
      <c r="H37" s="74">
        <v>70117184</v>
      </c>
      <c r="I37" s="74">
        <v>36750209</v>
      </c>
      <c r="J37" s="48">
        <v>11747</v>
      </c>
      <c r="K37" s="49">
        <v>105932398</v>
      </c>
      <c r="L37" s="49">
        <v>9018</v>
      </c>
      <c r="M37" s="50">
        <v>0.99</v>
      </c>
      <c r="N37" s="50">
        <v>6.0000000000000001E-3</v>
      </c>
      <c r="O37" s="79"/>
    </row>
    <row r="38" spans="2:15" x14ac:dyDescent="0.45">
      <c r="B38" s="47" t="s">
        <v>65</v>
      </c>
      <c r="C38" s="47" t="s">
        <v>57</v>
      </c>
      <c r="D38" s="48">
        <v>87953</v>
      </c>
      <c r="E38" s="48">
        <v>67236</v>
      </c>
      <c r="F38" s="48">
        <v>20717</v>
      </c>
      <c r="G38" s="74">
        <v>605435933</v>
      </c>
      <c r="H38" s="74">
        <v>458142904</v>
      </c>
      <c r="I38" s="74">
        <v>147293029</v>
      </c>
      <c r="J38" s="48">
        <v>86873</v>
      </c>
      <c r="K38" s="49">
        <v>599609944</v>
      </c>
      <c r="L38" s="49">
        <v>6902</v>
      </c>
      <c r="M38" s="50">
        <v>0.99199999999999999</v>
      </c>
      <c r="N38" s="50">
        <v>3.0000000000000001E-3</v>
      </c>
      <c r="O38" s="79"/>
    </row>
    <row r="39" spans="2:15" x14ac:dyDescent="0.45">
      <c r="B39" s="47" t="s">
        <v>334</v>
      </c>
      <c r="C39" s="47" t="s">
        <v>66</v>
      </c>
      <c r="D39" s="48">
        <v>271417</v>
      </c>
      <c r="E39" s="48">
        <v>183539</v>
      </c>
      <c r="F39" s="48">
        <v>87878</v>
      </c>
      <c r="G39" s="74">
        <v>2267375147</v>
      </c>
      <c r="H39" s="74">
        <v>1505531631</v>
      </c>
      <c r="I39" s="74">
        <v>761843516</v>
      </c>
      <c r="J39" s="48">
        <v>268132</v>
      </c>
      <c r="K39" s="49">
        <v>2237208620</v>
      </c>
      <c r="L39" s="49">
        <v>8344</v>
      </c>
      <c r="M39" s="50">
        <v>0.97699999999999998</v>
      </c>
      <c r="N39" s="50">
        <v>1.4E-2</v>
      </c>
      <c r="O39" s="79"/>
    </row>
    <row r="40" spans="2:15" x14ac:dyDescent="0.45">
      <c r="B40" s="47" t="s">
        <v>67</v>
      </c>
      <c r="C40" s="47" t="s">
        <v>7</v>
      </c>
      <c r="D40" s="48">
        <v>3888</v>
      </c>
      <c r="E40" s="48">
        <v>2797</v>
      </c>
      <c r="F40" s="48">
        <v>1091</v>
      </c>
      <c r="G40" s="74">
        <v>30491941</v>
      </c>
      <c r="H40" s="74">
        <v>21148453</v>
      </c>
      <c r="I40" s="74">
        <v>9343488</v>
      </c>
      <c r="J40" s="48">
        <v>3781</v>
      </c>
      <c r="K40" s="49">
        <v>29504783</v>
      </c>
      <c r="L40" s="49">
        <v>7803</v>
      </c>
      <c r="M40" s="50">
        <v>0.92100000000000004</v>
      </c>
      <c r="N40" s="50">
        <v>2.7E-2</v>
      </c>
      <c r="O40" s="79"/>
    </row>
    <row r="41" spans="2:15" x14ac:dyDescent="0.45">
      <c r="B41" s="47" t="s">
        <v>68</v>
      </c>
      <c r="C41" s="47" t="s">
        <v>23</v>
      </c>
      <c r="D41" s="48">
        <v>58</v>
      </c>
      <c r="E41" s="48">
        <v>40</v>
      </c>
      <c r="F41" s="48">
        <v>18</v>
      </c>
      <c r="G41" s="74">
        <v>552000</v>
      </c>
      <c r="H41" s="74">
        <v>381000</v>
      </c>
      <c r="I41" s="74">
        <v>171000</v>
      </c>
      <c r="J41" s="48">
        <v>49</v>
      </c>
      <c r="K41" s="49">
        <v>472000</v>
      </c>
      <c r="L41" s="49">
        <v>9633</v>
      </c>
      <c r="M41" s="50">
        <v>1</v>
      </c>
      <c r="N41" s="50">
        <v>0</v>
      </c>
      <c r="O41" s="79"/>
    </row>
    <row r="42" spans="2:15" x14ac:dyDescent="0.45">
      <c r="B42" s="47" t="s">
        <v>69</v>
      </c>
      <c r="C42" s="47" t="s">
        <v>7</v>
      </c>
      <c r="D42" s="48">
        <v>186</v>
      </c>
      <c r="E42" s="48">
        <v>125</v>
      </c>
      <c r="F42" s="48">
        <v>61</v>
      </c>
      <c r="G42" s="74">
        <v>1530457</v>
      </c>
      <c r="H42" s="74">
        <v>990692</v>
      </c>
      <c r="I42" s="74">
        <v>539765</v>
      </c>
      <c r="J42" s="48">
        <v>180</v>
      </c>
      <c r="K42" s="49">
        <v>1505460</v>
      </c>
      <c r="L42" s="49">
        <v>8364</v>
      </c>
      <c r="M42" s="50">
        <v>0.95</v>
      </c>
      <c r="N42" s="50">
        <v>3.3000000000000002E-2</v>
      </c>
      <c r="O42" s="79"/>
    </row>
    <row r="43" spans="2:15" x14ac:dyDescent="0.45">
      <c r="B43" s="47" t="s">
        <v>74</v>
      </c>
      <c r="C43" s="47" t="s">
        <v>61</v>
      </c>
      <c r="D43" s="48">
        <v>2684</v>
      </c>
      <c r="E43" s="48">
        <v>2384</v>
      </c>
      <c r="F43" s="48">
        <v>300</v>
      </c>
      <c r="G43" s="74">
        <v>17390510</v>
      </c>
      <c r="H43" s="74">
        <v>15055850</v>
      </c>
      <c r="I43" s="74">
        <v>2334660</v>
      </c>
      <c r="J43" s="48">
        <v>2549</v>
      </c>
      <c r="K43" s="49">
        <v>16861064</v>
      </c>
      <c r="L43" s="49">
        <v>6615</v>
      </c>
      <c r="M43" s="50">
        <v>0.995</v>
      </c>
      <c r="N43" s="50">
        <v>5.0000000000000001E-3</v>
      </c>
      <c r="O43" s="79"/>
    </row>
    <row r="44" spans="2:15" x14ac:dyDescent="0.45">
      <c r="B44" s="47" t="s">
        <v>266</v>
      </c>
      <c r="C44" s="47" t="s">
        <v>278</v>
      </c>
      <c r="D44" s="48">
        <v>2025</v>
      </c>
      <c r="E44" s="48">
        <v>1456</v>
      </c>
      <c r="F44" s="48">
        <v>569</v>
      </c>
      <c r="G44" s="74">
        <v>17315696.260000002</v>
      </c>
      <c r="H44" s="74">
        <v>12213463.470000003</v>
      </c>
      <c r="I44" s="74">
        <v>5102232.7899999991</v>
      </c>
      <c r="J44" s="48">
        <v>1910</v>
      </c>
      <c r="K44" s="49">
        <v>16345690</v>
      </c>
      <c r="L44" s="49">
        <v>8558</v>
      </c>
      <c r="M44" s="50">
        <v>0.91200000000000003</v>
      </c>
      <c r="N44" s="50">
        <v>4.5999999999999999E-2</v>
      </c>
      <c r="O44" s="79"/>
    </row>
    <row r="45" spans="2:15" x14ac:dyDescent="0.45">
      <c r="B45" s="47" t="s">
        <v>77</v>
      </c>
      <c r="C45" s="47" t="s">
        <v>35</v>
      </c>
      <c r="D45" s="48">
        <v>99</v>
      </c>
      <c r="E45" s="48">
        <v>64</v>
      </c>
      <c r="F45" s="48">
        <v>35</v>
      </c>
      <c r="G45" s="74">
        <v>976771.37</v>
      </c>
      <c r="H45" s="74">
        <v>631859.37</v>
      </c>
      <c r="I45" s="74">
        <v>344912</v>
      </c>
      <c r="J45" s="48">
        <v>95</v>
      </c>
      <c r="K45" s="49">
        <v>932827</v>
      </c>
      <c r="L45" s="49">
        <v>9819</v>
      </c>
      <c r="M45" s="50">
        <v>0.45300000000000001</v>
      </c>
      <c r="N45" s="50">
        <v>0.26300000000000001</v>
      </c>
      <c r="O45" s="79"/>
    </row>
    <row r="46" spans="2:15" x14ac:dyDescent="0.45">
      <c r="B46" s="47" t="s">
        <v>78</v>
      </c>
      <c r="C46" s="47" t="s">
        <v>79</v>
      </c>
      <c r="D46" s="48">
        <v>2449</v>
      </c>
      <c r="E46" s="48">
        <v>1769</v>
      </c>
      <c r="F46" s="48">
        <v>680</v>
      </c>
      <c r="G46" s="74">
        <v>19628881.690000001</v>
      </c>
      <c r="H46" s="74">
        <v>13398963.690000001</v>
      </c>
      <c r="I46" s="74">
        <v>6229918</v>
      </c>
      <c r="J46" s="48">
        <v>2391</v>
      </c>
      <c r="K46" s="49">
        <v>19179928</v>
      </c>
      <c r="L46" s="49">
        <v>8022</v>
      </c>
      <c r="M46" s="50">
        <v>0.89400000000000002</v>
      </c>
      <c r="N46" s="50">
        <v>2.7E-2</v>
      </c>
      <c r="O46" s="79"/>
    </row>
    <row r="47" spans="2:15" x14ac:dyDescent="0.45">
      <c r="B47" s="47" t="s">
        <v>80</v>
      </c>
      <c r="C47" s="47" t="s">
        <v>79</v>
      </c>
      <c r="D47" s="48">
        <v>59</v>
      </c>
      <c r="E47" s="48">
        <v>41</v>
      </c>
      <c r="F47" s="48">
        <v>18</v>
      </c>
      <c r="G47" s="74">
        <v>582767</v>
      </c>
      <c r="H47" s="74">
        <v>402767</v>
      </c>
      <c r="I47" s="74">
        <v>180000</v>
      </c>
      <c r="J47" s="48">
        <v>56</v>
      </c>
      <c r="K47" s="49">
        <v>552767</v>
      </c>
      <c r="L47" s="49">
        <v>9871</v>
      </c>
      <c r="M47" s="50">
        <v>0.73199999999999998</v>
      </c>
      <c r="N47" s="50">
        <v>0.14299999999999999</v>
      </c>
      <c r="O47" s="79"/>
    </row>
    <row r="48" spans="2:15" x14ac:dyDescent="0.45">
      <c r="B48" s="47" t="s">
        <v>81</v>
      </c>
      <c r="C48" s="47" t="s">
        <v>82</v>
      </c>
      <c r="D48" s="48">
        <v>9905</v>
      </c>
      <c r="E48" s="48">
        <v>6684</v>
      </c>
      <c r="F48" s="48">
        <v>3221</v>
      </c>
      <c r="G48" s="74">
        <v>87008959</v>
      </c>
      <c r="H48" s="74">
        <v>57841193</v>
      </c>
      <c r="I48" s="74">
        <v>29167766</v>
      </c>
      <c r="J48" s="48">
        <v>9802</v>
      </c>
      <c r="K48" s="49">
        <v>86075436</v>
      </c>
      <c r="L48" s="49">
        <v>8781</v>
      </c>
      <c r="M48" s="50">
        <v>0.97899999999999998</v>
      </c>
      <c r="N48" s="50">
        <v>1.2999999999999999E-2</v>
      </c>
      <c r="O48" s="79"/>
    </row>
    <row r="49" spans="2:15" x14ac:dyDescent="0.45">
      <c r="B49" s="47" t="s">
        <v>83</v>
      </c>
      <c r="C49" s="47" t="s">
        <v>84</v>
      </c>
      <c r="D49" s="48">
        <v>10996</v>
      </c>
      <c r="E49" s="48">
        <v>7263</v>
      </c>
      <c r="F49" s="48">
        <v>3733</v>
      </c>
      <c r="G49" s="74">
        <v>99652797.909999996</v>
      </c>
      <c r="H49" s="74">
        <v>64981619.069999993</v>
      </c>
      <c r="I49" s="74">
        <v>34671178.840000004</v>
      </c>
      <c r="J49" s="48">
        <v>10783</v>
      </c>
      <c r="K49" s="49">
        <v>97118087</v>
      </c>
      <c r="L49" s="49">
        <v>9007</v>
      </c>
      <c r="M49" s="50">
        <v>0.94399999999999995</v>
      </c>
      <c r="N49" s="50">
        <v>2.1000000000000001E-2</v>
      </c>
      <c r="O49" s="79"/>
    </row>
    <row r="50" spans="2:15" x14ac:dyDescent="0.45">
      <c r="B50" s="47" t="s">
        <v>86</v>
      </c>
      <c r="C50" s="47" t="s">
        <v>87</v>
      </c>
      <c r="D50" s="48">
        <v>211</v>
      </c>
      <c r="E50" s="48">
        <v>137</v>
      </c>
      <c r="F50" s="48">
        <v>74</v>
      </c>
      <c r="G50" s="74">
        <v>2014106</v>
      </c>
      <c r="H50" s="74">
        <v>1308006</v>
      </c>
      <c r="I50" s="74">
        <v>706100</v>
      </c>
      <c r="J50" s="48">
        <v>209</v>
      </c>
      <c r="K50" s="49">
        <v>1994000</v>
      </c>
      <c r="L50" s="49">
        <v>9541</v>
      </c>
      <c r="M50" s="50">
        <v>0.91400000000000003</v>
      </c>
      <c r="N50" s="50">
        <v>5.7000000000000002E-2</v>
      </c>
      <c r="O50" s="79"/>
    </row>
    <row r="51" spans="2:15" x14ac:dyDescent="0.45">
      <c r="B51" s="47" t="s">
        <v>88</v>
      </c>
      <c r="C51" s="47" t="s">
        <v>89</v>
      </c>
      <c r="D51" s="48">
        <v>64</v>
      </c>
      <c r="E51" s="48">
        <v>45</v>
      </c>
      <c r="F51" s="48">
        <v>19</v>
      </c>
      <c r="G51" s="74">
        <v>608565.64</v>
      </c>
      <c r="H51" s="74">
        <v>426365.64</v>
      </c>
      <c r="I51" s="74">
        <v>182200</v>
      </c>
      <c r="J51" s="48">
        <v>61</v>
      </c>
      <c r="K51" s="49">
        <v>568835</v>
      </c>
      <c r="L51" s="49">
        <v>9325</v>
      </c>
      <c r="M51" s="50">
        <v>1</v>
      </c>
      <c r="N51" s="50">
        <v>0</v>
      </c>
      <c r="O51" s="79"/>
    </row>
    <row r="52" spans="2:15" x14ac:dyDescent="0.45">
      <c r="B52" s="47" t="s">
        <v>90</v>
      </c>
      <c r="C52" s="47" t="s">
        <v>91</v>
      </c>
      <c r="D52" s="48">
        <v>15105</v>
      </c>
      <c r="E52" s="48">
        <v>11705</v>
      </c>
      <c r="F52" s="48">
        <v>3400</v>
      </c>
      <c r="G52" s="74">
        <v>123752617.27</v>
      </c>
      <c r="H52" s="74">
        <v>95256508.399999991</v>
      </c>
      <c r="I52" s="74">
        <v>28496108.870000005</v>
      </c>
      <c r="J52" s="48">
        <v>14769</v>
      </c>
      <c r="K52" s="49">
        <v>122201717</v>
      </c>
      <c r="L52" s="49">
        <v>8274</v>
      </c>
      <c r="M52" s="50">
        <v>0.93300000000000005</v>
      </c>
      <c r="N52" s="50">
        <v>4.2999999999999997E-2</v>
      </c>
      <c r="O52" s="79"/>
    </row>
    <row r="53" spans="2:15" x14ac:dyDescent="0.45">
      <c r="B53" s="47" t="s">
        <v>92</v>
      </c>
      <c r="C53" s="47" t="s">
        <v>61</v>
      </c>
      <c r="D53" s="48">
        <v>5268</v>
      </c>
      <c r="E53" s="48">
        <v>4017</v>
      </c>
      <c r="F53" s="48">
        <v>1251</v>
      </c>
      <c r="G53" s="74">
        <v>36971342.109999999</v>
      </c>
      <c r="H53" s="74">
        <v>27176280.23</v>
      </c>
      <c r="I53" s="74">
        <v>9795061.879999999</v>
      </c>
      <c r="J53" s="48">
        <v>5015</v>
      </c>
      <c r="K53" s="49">
        <v>35755304</v>
      </c>
      <c r="L53" s="49">
        <v>7130</v>
      </c>
      <c r="M53" s="50">
        <v>0.79</v>
      </c>
      <c r="N53" s="50">
        <v>0.17299999999999999</v>
      </c>
      <c r="O53" s="79"/>
    </row>
    <row r="54" spans="2:15" x14ac:dyDescent="0.45">
      <c r="B54" s="47" t="s">
        <v>93</v>
      </c>
      <c r="C54" s="47" t="s">
        <v>94</v>
      </c>
      <c r="D54" s="48">
        <v>49</v>
      </c>
      <c r="E54" s="48">
        <v>34</v>
      </c>
      <c r="F54" s="48">
        <v>15</v>
      </c>
      <c r="G54" s="74">
        <v>465280</v>
      </c>
      <c r="H54" s="74">
        <v>310280</v>
      </c>
      <c r="I54" s="74">
        <v>155000</v>
      </c>
      <c r="J54" s="48">
        <v>49</v>
      </c>
      <c r="K54" s="49">
        <v>455280</v>
      </c>
      <c r="L54" s="49">
        <v>9291</v>
      </c>
      <c r="M54" s="50">
        <v>0.91800000000000004</v>
      </c>
      <c r="N54" s="50">
        <v>0.02</v>
      </c>
      <c r="O54" s="79"/>
    </row>
    <row r="55" spans="2:15" x14ac:dyDescent="0.45">
      <c r="B55" s="47" t="s">
        <v>95</v>
      </c>
      <c r="C55" s="47" t="s">
        <v>61</v>
      </c>
      <c r="D55" s="48">
        <v>4927</v>
      </c>
      <c r="E55" s="48">
        <v>4187</v>
      </c>
      <c r="F55" s="48">
        <v>740</v>
      </c>
      <c r="G55" s="74">
        <v>20499230</v>
      </c>
      <c r="H55" s="74">
        <v>15949168</v>
      </c>
      <c r="I55" s="74">
        <v>4550062</v>
      </c>
      <c r="J55" s="48">
        <v>4555</v>
      </c>
      <c r="K55" s="49">
        <v>19432016</v>
      </c>
      <c r="L55" s="49">
        <v>4266</v>
      </c>
      <c r="M55" s="50">
        <v>0.77500000000000002</v>
      </c>
      <c r="N55" s="50">
        <v>0.14399999999999999</v>
      </c>
      <c r="O55" s="79"/>
    </row>
    <row r="56" spans="2:15" x14ac:dyDescent="0.45">
      <c r="B56" s="47" t="s">
        <v>97</v>
      </c>
      <c r="C56" s="47" t="s">
        <v>98</v>
      </c>
      <c r="D56" s="48">
        <v>18467</v>
      </c>
      <c r="E56" s="48">
        <v>13317</v>
      </c>
      <c r="F56" s="48">
        <v>5150</v>
      </c>
      <c r="G56" s="74">
        <v>132949665.26000001</v>
      </c>
      <c r="H56" s="74">
        <v>93658465.039999992</v>
      </c>
      <c r="I56" s="74">
        <v>39291200.220000014</v>
      </c>
      <c r="J56" s="48">
        <v>17976</v>
      </c>
      <c r="K56" s="49">
        <v>127514948</v>
      </c>
      <c r="L56" s="49">
        <v>7094</v>
      </c>
      <c r="M56" s="50">
        <v>0.93799999999999994</v>
      </c>
      <c r="N56" s="50">
        <v>3.3000000000000002E-2</v>
      </c>
      <c r="O56" s="79"/>
    </row>
    <row r="57" spans="2:15" x14ac:dyDescent="0.45">
      <c r="B57" s="47" t="s">
        <v>99</v>
      </c>
      <c r="C57" s="47" t="s">
        <v>100</v>
      </c>
      <c r="D57" s="48">
        <v>222400</v>
      </c>
      <c r="E57" s="48">
        <v>157567</v>
      </c>
      <c r="F57" s="48">
        <v>64833</v>
      </c>
      <c r="G57" s="74">
        <v>1766892760</v>
      </c>
      <c r="H57" s="74">
        <v>1236334887</v>
      </c>
      <c r="I57" s="74">
        <v>530557873</v>
      </c>
      <c r="J57" s="48">
        <v>219801</v>
      </c>
      <c r="K57" s="49">
        <v>1741637269</v>
      </c>
      <c r="L57" s="49">
        <v>7924</v>
      </c>
      <c r="M57" s="50">
        <v>0.98399999999999999</v>
      </c>
      <c r="N57" s="50">
        <v>0.01</v>
      </c>
      <c r="O57" s="79"/>
    </row>
    <row r="58" spans="2:15" x14ac:dyDescent="0.45">
      <c r="B58" s="47" t="s">
        <v>103</v>
      </c>
      <c r="C58" s="47" t="s">
        <v>104</v>
      </c>
      <c r="D58" s="48">
        <v>268</v>
      </c>
      <c r="E58" s="48">
        <v>161</v>
      </c>
      <c r="F58" s="48">
        <v>107</v>
      </c>
      <c r="G58" s="74">
        <v>2610371.12</v>
      </c>
      <c r="H58" s="74">
        <v>1551593.5300000003</v>
      </c>
      <c r="I58" s="74">
        <v>1058777.5899999999</v>
      </c>
      <c r="J58" s="48">
        <v>263</v>
      </c>
      <c r="K58" s="49">
        <v>2560371</v>
      </c>
      <c r="L58" s="49">
        <v>9735</v>
      </c>
      <c r="M58" s="50">
        <v>0.90900000000000003</v>
      </c>
      <c r="N58" s="50">
        <v>2.3E-2</v>
      </c>
      <c r="O58" s="79"/>
    </row>
    <row r="59" spans="2:15" x14ac:dyDescent="0.45">
      <c r="B59" s="47" t="s">
        <v>105</v>
      </c>
      <c r="C59" s="47" t="s">
        <v>106</v>
      </c>
      <c r="D59" s="48">
        <v>419379</v>
      </c>
      <c r="E59" s="48">
        <v>309866</v>
      </c>
      <c r="F59" s="48">
        <v>109513</v>
      </c>
      <c r="G59" s="74">
        <v>3026847010</v>
      </c>
      <c r="H59" s="74">
        <v>2117940726</v>
      </c>
      <c r="I59" s="74">
        <v>908906284</v>
      </c>
      <c r="J59" s="48">
        <v>412942</v>
      </c>
      <c r="K59" s="49">
        <v>2982462631</v>
      </c>
      <c r="L59" s="49">
        <v>7222</v>
      </c>
      <c r="M59" s="50">
        <v>0.97499999999999998</v>
      </c>
      <c r="N59" s="50">
        <v>1.2E-2</v>
      </c>
      <c r="O59" s="79"/>
    </row>
    <row r="60" spans="2:15" x14ac:dyDescent="0.45">
      <c r="B60" s="47" t="s">
        <v>107</v>
      </c>
      <c r="C60" s="47" t="s">
        <v>61</v>
      </c>
      <c r="D60" s="48">
        <v>2887</v>
      </c>
      <c r="E60" s="48">
        <v>1895</v>
      </c>
      <c r="F60" s="48">
        <v>992</v>
      </c>
      <c r="G60" s="74">
        <v>27932318.639999997</v>
      </c>
      <c r="H60" s="74">
        <v>18268347.739999995</v>
      </c>
      <c r="I60" s="74">
        <v>9663970.9000000004</v>
      </c>
      <c r="J60" s="48">
        <v>2865</v>
      </c>
      <c r="K60" s="49">
        <v>27707328</v>
      </c>
      <c r="L60" s="49">
        <v>9671</v>
      </c>
      <c r="M60" s="50">
        <v>0.94499999999999995</v>
      </c>
      <c r="N60" s="50">
        <v>3.4000000000000002E-2</v>
      </c>
      <c r="O60" s="79"/>
    </row>
    <row r="61" spans="2:15" x14ac:dyDescent="0.45">
      <c r="B61" s="47" t="s">
        <v>108</v>
      </c>
      <c r="C61" s="47" t="s">
        <v>109</v>
      </c>
      <c r="D61" s="48">
        <v>2311</v>
      </c>
      <c r="E61" s="48">
        <v>1533</v>
      </c>
      <c r="F61" s="48">
        <v>778</v>
      </c>
      <c r="G61" s="74">
        <v>20554368.319999997</v>
      </c>
      <c r="H61" s="74">
        <v>13488098.519999996</v>
      </c>
      <c r="I61" s="74">
        <v>7066269.7999999998</v>
      </c>
      <c r="J61" s="48">
        <v>2274</v>
      </c>
      <c r="K61" s="49">
        <v>20078382</v>
      </c>
      <c r="L61" s="49">
        <v>8830</v>
      </c>
      <c r="M61" s="50">
        <v>0.93400000000000005</v>
      </c>
      <c r="N61" s="50">
        <v>2.4E-2</v>
      </c>
      <c r="O61" s="79"/>
    </row>
    <row r="62" spans="2:15" x14ac:dyDescent="0.45">
      <c r="B62" s="47" t="s">
        <v>110</v>
      </c>
      <c r="C62" s="47" t="s">
        <v>102</v>
      </c>
      <c r="D62" s="48">
        <v>63</v>
      </c>
      <c r="E62" s="48">
        <v>48</v>
      </c>
      <c r="F62" s="48">
        <v>15</v>
      </c>
      <c r="G62" s="74">
        <v>570885</v>
      </c>
      <c r="H62" s="74">
        <v>428185</v>
      </c>
      <c r="I62" s="74">
        <v>142700</v>
      </c>
      <c r="J62" s="48">
        <v>56</v>
      </c>
      <c r="K62" s="49">
        <v>521510</v>
      </c>
      <c r="L62" s="49">
        <v>9313</v>
      </c>
      <c r="M62" s="50">
        <v>1</v>
      </c>
      <c r="N62" s="50">
        <v>0</v>
      </c>
      <c r="O62" s="79"/>
    </row>
    <row r="63" spans="2:15" x14ac:dyDescent="0.45">
      <c r="B63" s="47" t="s">
        <v>111</v>
      </c>
      <c r="C63" s="47" t="s">
        <v>61</v>
      </c>
      <c r="D63" s="48">
        <v>15686</v>
      </c>
      <c r="E63" s="48">
        <v>10603</v>
      </c>
      <c r="F63" s="48">
        <v>5083</v>
      </c>
      <c r="G63" s="74">
        <v>125768344.55999996</v>
      </c>
      <c r="H63" s="74">
        <v>83309415.109999955</v>
      </c>
      <c r="I63" s="74">
        <v>42458929.449999996</v>
      </c>
      <c r="J63" s="48">
        <v>15571</v>
      </c>
      <c r="K63" s="49">
        <v>124884613</v>
      </c>
      <c r="L63" s="49">
        <v>8020</v>
      </c>
      <c r="M63" s="50">
        <v>0.84399999999999997</v>
      </c>
      <c r="N63" s="50">
        <v>0.14000000000000001</v>
      </c>
      <c r="O63" s="79"/>
    </row>
    <row r="64" spans="2:15" x14ac:dyDescent="0.45">
      <c r="B64" s="47" t="s">
        <v>112</v>
      </c>
      <c r="C64" s="47" t="s">
        <v>113</v>
      </c>
      <c r="D64" s="48">
        <v>39912</v>
      </c>
      <c r="E64" s="48">
        <v>28275</v>
      </c>
      <c r="F64" s="48">
        <v>11637</v>
      </c>
      <c r="G64" s="74">
        <v>287399015</v>
      </c>
      <c r="H64" s="74">
        <v>195593208</v>
      </c>
      <c r="I64" s="74">
        <v>91805807</v>
      </c>
      <c r="J64" s="48">
        <v>39015</v>
      </c>
      <c r="K64" s="49">
        <v>282131216</v>
      </c>
      <c r="L64" s="49">
        <v>7231</v>
      </c>
      <c r="M64" s="50">
        <v>0.80900000000000005</v>
      </c>
      <c r="N64" s="50">
        <v>0.183</v>
      </c>
      <c r="O64" s="79"/>
    </row>
    <row r="65" spans="2:15" x14ac:dyDescent="0.45">
      <c r="B65" s="47" t="s">
        <v>114</v>
      </c>
      <c r="C65" s="47" t="s">
        <v>39</v>
      </c>
      <c r="D65" s="48">
        <v>43240</v>
      </c>
      <c r="E65" s="48">
        <v>30140</v>
      </c>
      <c r="F65" s="48">
        <v>13100</v>
      </c>
      <c r="G65" s="74">
        <v>340765422</v>
      </c>
      <c r="H65" s="74">
        <v>231536410</v>
      </c>
      <c r="I65" s="74">
        <v>109229012</v>
      </c>
      <c r="J65" s="48">
        <v>42665</v>
      </c>
      <c r="K65" s="49">
        <v>335781009</v>
      </c>
      <c r="L65" s="49">
        <v>7870</v>
      </c>
      <c r="M65" s="50">
        <v>0.92500000000000004</v>
      </c>
      <c r="N65" s="50">
        <v>5.3999999999999999E-2</v>
      </c>
      <c r="O65" s="79"/>
    </row>
    <row r="66" spans="2:15" x14ac:dyDescent="0.45">
      <c r="B66" s="47" t="s">
        <v>118</v>
      </c>
      <c r="C66" s="47" t="s">
        <v>119</v>
      </c>
      <c r="D66" s="48">
        <v>51825</v>
      </c>
      <c r="E66" s="48">
        <v>35792</v>
      </c>
      <c r="F66" s="48">
        <v>16033</v>
      </c>
      <c r="G66" s="74">
        <v>384928477</v>
      </c>
      <c r="H66" s="74">
        <v>256113152</v>
      </c>
      <c r="I66" s="74">
        <v>128815325</v>
      </c>
      <c r="J66" s="48">
        <v>50618</v>
      </c>
      <c r="K66" s="49">
        <v>374589742</v>
      </c>
      <c r="L66" s="49">
        <v>7400</v>
      </c>
      <c r="M66" s="50">
        <v>0.90400000000000003</v>
      </c>
      <c r="N66" s="50">
        <v>6.2E-2</v>
      </c>
      <c r="O66" s="79"/>
    </row>
    <row r="67" spans="2:15" x14ac:dyDescent="0.45">
      <c r="B67" s="47" t="s">
        <v>120</v>
      </c>
      <c r="C67" s="47" t="s">
        <v>121</v>
      </c>
      <c r="D67" s="48">
        <v>6327</v>
      </c>
      <c r="E67" s="48">
        <v>4206</v>
      </c>
      <c r="F67" s="48">
        <v>2121</v>
      </c>
      <c r="G67" s="74">
        <v>54586550</v>
      </c>
      <c r="H67" s="74">
        <v>35882085</v>
      </c>
      <c r="I67" s="74">
        <v>18704465</v>
      </c>
      <c r="J67" s="48">
        <v>6256</v>
      </c>
      <c r="K67" s="49">
        <v>53957243</v>
      </c>
      <c r="L67" s="49">
        <v>8625</v>
      </c>
      <c r="M67" s="50">
        <v>0.97799999999999998</v>
      </c>
      <c r="N67" s="50">
        <v>1.4E-2</v>
      </c>
      <c r="O67" s="79"/>
    </row>
    <row r="68" spans="2:15" x14ac:dyDescent="0.45">
      <c r="B68" s="47" t="s">
        <v>122</v>
      </c>
      <c r="C68" s="47" t="s">
        <v>61</v>
      </c>
      <c r="D68" s="48">
        <v>1042</v>
      </c>
      <c r="E68" s="48">
        <v>1042</v>
      </c>
      <c r="F68" s="48">
        <v>0</v>
      </c>
      <c r="G68" s="74">
        <v>7670023</v>
      </c>
      <c r="H68" s="74">
        <v>7670023</v>
      </c>
      <c r="I68" s="74">
        <v>0</v>
      </c>
      <c r="J68" s="48">
        <v>997</v>
      </c>
      <c r="K68" s="49">
        <v>7499111</v>
      </c>
      <c r="L68" s="49">
        <v>7522</v>
      </c>
      <c r="M68" s="50">
        <v>0.79300000000000004</v>
      </c>
      <c r="N68" s="50">
        <v>9.0999999999999998E-2</v>
      </c>
      <c r="O68" s="79"/>
    </row>
    <row r="69" spans="2:15" x14ac:dyDescent="0.45">
      <c r="B69" s="47" t="s">
        <v>123</v>
      </c>
      <c r="C69" s="47" t="s">
        <v>124</v>
      </c>
      <c r="D69" s="48">
        <v>18596</v>
      </c>
      <c r="E69" s="48">
        <v>12758</v>
      </c>
      <c r="F69" s="48">
        <v>5838</v>
      </c>
      <c r="G69" s="74">
        <v>165601376</v>
      </c>
      <c r="H69" s="74">
        <v>106646984</v>
      </c>
      <c r="I69" s="74">
        <v>58954392</v>
      </c>
      <c r="J69" s="48">
        <v>18315</v>
      </c>
      <c r="K69" s="49">
        <v>162818119</v>
      </c>
      <c r="L69" s="49">
        <v>8890</v>
      </c>
      <c r="M69" s="50">
        <v>0.96399999999999997</v>
      </c>
      <c r="N69" s="50">
        <v>2.3E-2</v>
      </c>
      <c r="O69" s="79"/>
    </row>
    <row r="70" spans="2:15" x14ac:dyDescent="0.45">
      <c r="B70" s="47" t="s">
        <v>125</v>
      </c>
      <c r="C70" s="47" t="s">
        <v>126</v>
      </c>
      <c r="D70" s="48">
        <v>99</v>
      </c>
      <c r="E70" s="48">
        <v>76</v>
      </c>
      <c r="F70" s="48">
        <v>23</v>
      </c>
      <c r="G70" s="74">
        <v>640160</v>
      </c>
      <c r="H70" s="74">
        <v>445099</v>
      </c>
      <c r="I70" s="74">
        <v>195061</v>
      </c>
      <c r="J70" s="48">
        <v>85</v>
      </c>
      <c r="K70" s="49">
        <v>603609</v>
      </c>
      <c r="L70" s="49">
        <v>7101</v>
      </c>
      <c r="M70" s="50">
        <v>0.64700000000000002</v>
      </c>
      <c r="N70" s="50">
        <v>0.11799999999999999</v>
      </c>
      <c r="O70" s="79"/>
    </row>
    <row r="71" spans="2:15" x14ac:dyDescent="0.45">
      <c r="B71" s="47" t="s">
        <v>128</v>
      </c>
      <c r="C71" s="47" t="s">
        <v>129</v>
      </c>
      <c r="D71" s="48">
        <v>8447</v>
      </c>
      <c r="E71" s="48">
        <v>5906</v>
      </c>
      <c r="F71" s="48">
        <v>2541</v>
      </c>
      <c r="G71" s="74">
        <v>71101445</v>
      </c>
      <c r="H71" s="74">
        <v>48400347</v>
      </c>
      <c r="I71" s="74">
        <v>22701098</v>
      </c>
      <c r="J71" s="48">
        <v>8262</v>
      </c>
      <c r="K71" s="49">
        <v>69251133</v>
      </c>
      <c r="L71" s="49">
        <v>8382</v>
      </c>
      <c r="M71" s="50">
        <v>0.96</v>
      </c>
      <c r="N71" s="50">
        <v>2.5999999999999999E-2</v>
      </c>
      <c r="O71" s="79"/>
    </row>
    <row r="72" spans="2:15" x14ac:dyDescent="0.45">
      <c r="B72" s="47" t="s">
        <v>130</v>
      </c>
      <c r="C72" s="47" t="s">
        <v>131</v>
      </c>
      <c r="D72" s="48">
        <v>10732</v>
      </c>
      <c r="E72" s="48">
        <v>7236</v>
      </c>
      <c r="F72" s="48">
        <v>3496</v>
      </c>
      <c r="G72" s="74">
        <v>92728257</v>
      </c>
      <c r="H72" s="74">
        <v>61962710</v>
      </c>
      <c r="I72" s="74">
        <v>30765547</v>
      </c>
      <c r="J72" s="48">
        <v>10617</v>
      </c>
      <c r="K72" s="49">
        <v>91657592</v>
      </c>
      <c r="L72" s="49">
        <v>8633</v>
      </c>
      <c r="M72" s="50">
        <v>0.97899999999999998</v>
      </c>
      <c r="N72" s="50">
        <v>1.2E-2</v>
      </c>
      <c r="O72" s="79"/>
    </row>
    <row r="73" spans="2:15" x14ac:dyDescent="0.45">
      <c r="B73" s="47" t="s">
        <v>132</v>
      </c>
      <c r="C73" s="47" t="s">
        <v>133</v>
      </c>
      <c r="D73" s="48">
        <v>464</v>
      </c>
      <c r="E73" s="48">
        <v>319</v>
      </c>
      <c r="F73" s="48">
        <v>145</v>
      </c>
      <c r="G73" s="74">
        <v>3803582.7199999997</v>
      </c>
      <c r="H73" s="74">
        <v>2596674.5299999998</v>
      </c>
      <c r="I73" s="74">
        <v>1206908.19</v>
      </c>
      <c r="J73" s="48">
        <v>453</v>
      </c>
      <c r="K73" s="49">
        <v>3663355</v>
      </c>
      <c r="L73" s="49">
        <v>8087</v>
      </c>
      <c r="M73" s="50">
        <v>0.94699999999999995</v>
      </c>
      <c r="N73" s="50">
        <v>2.9000000000000001E-2</v>
      </c>
      <c r="O73" s="79"/>
    </row>
    <row r="74" spans="2:15" x14ac:dyDescent="0.45">
      <c r="B74" s="47" t="s">
        <v>135</v>
      </c>
      <c r="C74" s="47" t="s">
        <v>71</v>
      </c>
      <c r="D74" s="48">
        <v>6457</v>
      </c>
      <c r="E74" s="48">
        <v>4251</v>
      </c>
      <c r="F74" s="48">
        <v>2206</v>
      </c>
      <c r="G74" s="74">
        <v>61351637</v>
      </c>
      <c r="H74" s="74">
        <v>40247214</v>
      </c>
      <c r="I74" s="74">
        <v>21104423</v>
      </c>
      <c r="J74" s="48">
        <v>6380</v>
      </c>
      <c r="K74" s="49">
        <v>60292958</v>
      </c>
      <c r="L74" s="49">
        <v>9450</v>
      </c>
      <c r="M74" s="50">
        <v>0.72899999999999998</v>
      </c>
      <c r="N74" s="50">
        <v>0.2</v>
      </c>
      <c r="O74" s="79"/>
    </row>
    <row r="75" spans="2:15" x14ac:dyDescent="0.45">
      <c r="B75" s="47" t="s">
        <v>139</v>
      </c>
      <c r="C75" s="47" t="s">
        <v>61</v>
      </c>
      <c r="D75" s="48">
        <v>8187</v>
      </c>
      <c r="E75" s="48">
        <v>6531</v>
      </c>
      <c r="F75" s="48">
        <v>1656</v>
      </c>
      <c r="G75" s="74">
        <v>53188682</v>
      </c>
      <c r="H75" s="74">
        <v>40781780</v>
      </c>
      <c r="I75" s="74">
        <v>12406902</v>
      </c>
      <c r="J75" s="48">
        <v>7616</v>
      </c>
      <c r="K75" s="49">
        <v>49977015</v>
      </c>
      <c r="L75" s="49">
        <v>6562</v>
      </c>
      <c r="M75" s="50">
        <v>0.875</v>
      </c>
      <c r="N75" s="50">
        <v>5.3999999999999999E-2</v>
      </c>
      <c r="O75" s="79"/>
    </row>
    <row r="76" spans="2:15" x14ac:dyDescent="0.45">
      <c r="B76" s="47" t="s">
        <v>140</v>
      </c>
      <c r="C76" s="47" t="s">
        <v>141</v>
      </c>
      <c r="D76" s="48">
        <v>6966</v>
      </c>
      <c r="E76" s="48">
        <v>4388</v>
      </c>
      <c r="F76" s="48">
        <v>2578</v>
      </c>
      <c r="G76" s="74">
        <v>66298690</v>
      </c>
      <c r="H76" s="74">
        <v>41306590</v>
      </c>
      <c r="I76" s="74">
        <v>24992100</v>
      </c>
      <c r="J76" s="48">
        <v>6882</v>
      </c>
      <c r="K76" s="49">
        <v>65671202</v>
      </c>
      <c r="L76" s="49">
        <v>9542</v>
      </c>
      <c r="M76" s="50">
        <v>0.92800000000000005</v>
      </c>
      <c r="N76" s="50">
        <v>3.9E-2</v>
      </c>
      <c r="O76" s="79"/>
    </row>
    <row r="77" spans="2:15" x14ac:dyDescent="0.45">
      <c r="B77" s="47" t="s">
        <v>142</v>
      </c>
      <c r="C77" s="47" t="s">
        <v>61</v>
      </c>
      <c r="D77" s="48">
        <v>30</v>
      </c>
      <c r="E77" s="48">
        <v>21</v>
      </c>
      <c r="F77" s="48">
        <v>9</v>
      </c>
      <c r="G77" s="74">
        <v>279805</v>
      </c>
      <c r="H77" s="74">
        <v>194805</v>
      </c>
      <c r="I77" s="74">
        <v>85000</v>
      </c>
      <c r="J77" s="48">
        <v>29</v>
      </c>
      <c r="K77" s="49">
        <v>268305</v>
      </c>
      <c r="L77" s="49">
        <v>9252</v>
      </c>
      <c r="M77" s="50">
        <v>0.55200000000000005</v>
      </c>
      <c r="N77" s="50">
        <v>0.17199999999999999</v>
      </c>
      <c r="O77" s="79"/>
    </row>
    <row r="78" spans="2:15" x14ac:dyDescent="0.45">
      <c r="B78" s="47" t="s">
        <v>143</v>
      </c>
      <c r="C78" s="47" t="s">
        <v>144</v>
      </c>
      <c r="D78" s="48">
        <v>876</v>
      </c>
      <c r="E78" s="48">
        <v>699</v>
      </c>
      <c r="F78" s="48">
        <v>177</v>
      </c>
      <c r="G78" s="74">
        <v>7210996.0899999999</v>
      </c>
      <c r="H78" s="74">
        <v>5761081.0899999999</v>
      </c>
      <c r="I78" s="74">
        <v>1449915</v>
      </c>
      <c r="J78" s="48">
        <v>804</v>
      </c>
      <c r="K78" s="49">
        <v>6684079</v>
      </c>
      <c r="L78" s="49">
        <v>8314</v>
      </c>
      <c r="M78" s="50">
        <v>0.94499999999999995</v>
      </c>
      <c r="N78" s="50">
        <v>0.02</v>
      </c>
      <c r="O78" s="79"/>
    </row>
    <row r="79" spans="2:15" x14ac:dyDescent="0.45">
      <c r="B79" s="47" t="s">
        <v>145</v>
      </c>
      <c r="C79" s="47" t="s">
        <v>146</v>
      </c>
      <c r="D79" s="48">
        <v>8977</v>
      </c>
      <c r="E79" s="48">
        <v>6481</v>
      </c>
      <c r="F79" s="48">
        <v>2496</v>
      </c>
      <c r="G79" s="74">
        <v>68424474</v>
      </c>
      <c r="H79" s="74">
        <v>48005062</v>
      </c>
      <c r="I79" s="74">
        <v>20419412</v>
      </c>
      <c r="J79" s="48">
        <v>8580</v>
      </c>
      <c r="K79" s="49">
        <v>63528084</v>
      </c>
      <c r="L79" s="49">
        <v>7404</v>
      </c>
      <c r="M79" s="50">
        <v>1</v>
      </c>
      <c r="N79" s="50">
        <v>0</v>
      </c>
      <c r="O79" s="79"/>
    </row>
    <row r="80" spans="2:15" x14ac:dyDescent="0.45">
      <c r="B80" s="47" t="s">
        <v>147</v>
      </c>
      <c r="C80" s="47" t="s">
        <v>148</v>
      </c>
      <c r="D80" s="48">
        <v>15902</v>
      </c>
      <c r="E80" s="48">
        <v>10480</v>
      </c>
      <c r="F80" s="48">
        <v>5422</v>
      </c>
      <c r="G80" s="74">
        <v>139360446.98999998</v>
      </c>
      <c r="H80" s="74">
        <v>89631219.079999968</v>
      </c>
      <c r="I80" s="74">
        <v>49729227.910000011</v>
      </c>
      <c r="J80" s="48">
        <v>15559</v>
      </c>
      <c r="K80" s="49">
        <v>136410755</v>
      </c>
      <c r="L80" s="49">
        <v>8767</v>
      </c>
      <c r="M80" s="50">
        <v>0.86299999999999999</v>
      </c>
      <c r="N80" s="50">
        <v>9.8000000000000004E-2</v>
      </c>
      <c r="O80" s="79"/>
    </row>
    <row r="81" spans="2:15" x14ac:dyDescent="0.45">
      <c r="B81" s="47" t="s">
        <v>149</v>
      </c>
      <c r="C81" s="47" t="s">
        <v>150</v>
      </c>
      <c r="D81" s="48">
        <v>45</v>
      </c>
      <c r="E81" s="48">
        <v>28</v>
      </c>
      <c r="F81" s="48">
        <v>17</v>
      </c>
      <c r="G81" s="74">
        <v>419008.23</v>
      </c>
      <c r="H81" s="74">
        <v>258376.22999999998</v>
      </c>
      <c r="I81" s="74">
        <v>160632</v>
      </c>
      <c r="J81" s="48">
        <v>45</v>
      </c>
      <c r="K81" s="49">
        <v>418982</v>
      </c>
      <c r="L81" s="49">
        <v>9311</v>
      </c>
      <c r="M81" s="50">
        <v>0.33300000000000002</v>
      </c>
      <c r="N81" s="50">
        <v>0.44400000000000001</v>
      </c>
      <c r="O81" s="79"/>
    </row>
    <row r="82" spans="2:15" x14ac:dyDescent="0.45">
      <c r="B82" s="47" t="s">
        <v>151</v>
      </c>
      <c r="C82" s="47" t="s">
        <v>150</v>
      </c>
      <c r="D82" s="48">
        <v>29353</v>
      </c>
      <c r="E82" s="48">
        <v>19964</v>
      </c>
      <c r="F82" s="48">
        <v>9389</v>
      </c>
      <c r="G82" s="74">
        <v>257470306.59000006</v>
      </c>
      <c r="H82" s="74">
        <v>171358382.47000006</v>
      </c>
      <c r="I82" s="74">
        <v>86111924.120000005</v>
      </c>
      <c r="J82" s="48">
        <v>28619</v>
      </c>
      <c r="K82" s="49">
        <v>249816259</v>
      </c>
      <c r="L82" s="49">
        <v>8729</v>
      </c>
      <c r="M82" s="50">
        <v>0.88900000000000001</v>
      </c>
      <c r="N82" s="50">
        <v>6.9000000000000006E-2</v>
      </c>
      <c r="O82" s="79"/>
    </row>
    <row r="83" spans="2:15" x14ac:dyDescent="0.45">
      <c r="B83" s="47" t="s">
        <v>152</v>
      </c>
      <c r="C83" s="47" t="s">
        <v>153</v>
      </c>
      <c r="D83" s="48">
        <v>1963</v>
      </c>
      <c r="E83" s="48">
        <v>1346</v>
      </c>
      <c r="F83" s="48">
        <v>617</v>
      </c>
      <c r="G83" s="74">
        <v>16691920.999999996</v>
      </c>
      <c r="H83" s="74">
        <v>11269303.259999996</v>
      </c>
      <c r="I83" s="74">
        <v>5422617.7400000002</v>
      </c>
      <c r="J83" s="48">
        <v>1940</v>
      </c>
      <c r="K83" s="49">
        <v>16361321</v>
      </c>
      <c r="L83" s="49">
        <v>8434</v>
      </c>
      <c r="M83" s="50">
        <v>0.94299999999999995</v>
      </c>
      <c r="N83" s="50">
        <v>3.3000000000000002E-2</v>
      </c>
      <c r="O83" s="79"/>
    </row>
    <row r="84" spans="2:15" x14ac:dyDescent="0.45">
      <c r="B84" s="47" t="s">
        <v>154</v>
      </c>
      <c r="C84" s="47" t="s">
        <v>23</v>
      </c>
      <c r="D84" s="48">
        <v>19141</v>
      </c>
      <c r="E84" s="48">
        <v>13039</v>
      </c>
      <c r="F84" s="48">
        <v>6102</v>
      </c>
      <c r="G84" s="74">
        <v>167091847</v>
      </c>
      <c r="H84" s="74">
        <v>109897106</v>
      </c>
      <c r="I84" s="74">
        <v>57194741</v>
      </c>
      <c r="J84" s="48">
        <v>19007</v>
      </c>
      <c r="K84" s="49">
        <v>161105193</v>
      </c>
      <c r="L84" s="49">
        <v>8476</v>
      </c>
      <c r="M84" s="50">
        <v>0.99</v>
      </c>
      <c r="N84" s="50">
        <v>7.0000000000000001E-3</v>
      </c>
      <c r="O84" s="79"/>
    </row>
    <row r="85" spans="2:15" x14ac:dyDescent="0.45">
      <c r="B85" s="47" t="s">
        <v>155</v>
      </c>
      <c r="C85" s="47" t="s">
        <v>156</v>
      </c>
      <c r="D85" s="48">
        <v>12457</v>
      </c>
      <c r="E85" s="48">
        <v>8079</v>
      </c>
      <c r="F85" s="48">
        <v>4378</v>
      </c>
      <c r="G85" s="74">
        <v>116918870.3</v>
      </c>
      <c r="H85" s="74">
        <v>75066677.75</v>
      </c>
      <c r="I85" s="74">
        <v>41852192.549999997</v>
      </c>
      <c r="J85" s="48">
        <v>12369</v>
      </c>
      <c r="K85" s="49">
        <v>116158672</v>
      </c>
      <c r="L85" s="49">
        <v>9391</v>
      </c>
      <c r="M85" s="50">
        <v>0.997</v>
      </c>
      <c r="N85" s="50">
        <v>3.0000000000000001E-3</v>
      </c>
      <c r="O85" s="79"/>
    </row>
    <row r="86" spans="2:15" x14ac:dyDescent="0.45">
      <c r="B86" s="47" t="s">
        <v>157</v>
      </c>
      <c r="C86" s="47" t="s">
        <v>76</v>
      </c>
      <c r="D86" s="48">
        <v>167550</v>
      </c>
      <c r="E86" s="48">
        <v>117709</v>
      </c>
      <c r="F86" s="48">
        <v>49841</v>
      </c>
      <c r="G86" s="74">
        <v>1305242022</v>
      </c>
      <c r="H86" s="74">
        <v>881694993</v>
      </c>
      <c r="I86" s="74">
        <v>423547029</v>
      </c>
      <c r="J86" s="48">
        <v>158282</v>
      </c>
      <c r="K86" s="49">
        <v>1235967944</v>
      </c>
      <c r="L86" s="49">
        <v>7809</v>
      </c>
      <c r="M86" s="50">
        <v>0.94299999999999995</v>
      </c>
      <c r="N86" s="50">
        <v>4.5999999999999999E-2</v>
      </c>
      <c r="O86" s="79"/>
    </row>
    <row r="87" spans="2:15" x14ac:dyDescent="0.45">
      <c r="B87" s="47" t="s">
        <v>158</v>
      </c>
      <c r="C87" s="47" t="s">
        <v>76</v>
      </c>
      <c r="D87" s="48">
        <v>3793</v>
      </c>
      <c r="E87" s="48">
        <v>2469</v>
      </c>
      <c r="F87" s="48">
        <v>1324</v>
      </c>
      <c r="G87" s="74">
        <v>35997788</v>
      </c>
      <c r="H87" s="74">
        <v>23321164</v>
      </c>
      <c r="I87" s="74">
        <v>12676624</v>
      </c>
      <c r="J87" s="48">
        <v>3654</v>
      </c>
      <c r="K87" s="49">
        <v>34501650</v>
      </c>
      <c r="L87" s="49">
        <v>9442</v>
      </c>
      <c r="M87" s="50">
        <v>0.89200000000000002</v>
      </c>
      <c r="N87" s="50">
        <v>8.3000000000000004E-2</v>
      </c>
      <c r="O87" s="79"/>
    </row>
    <row r="88" spans="2:15" x14ac:dyDescent="0.45">
      <c r="B88" s="47" t="s">
        <v>159</v>
      </c>
      <c r="C88" s="47" t="s">
        <v>160</v>
      </c>
      <c r="D88" s="48">
        <v>69386</v>
      </c>
      <c r="E88" s="48">
        <v>47151</v>
      </c>
      <c r="F88" s="48">
        <v>22235</v>
      </c>
      <c r="G88" s="74">
        <v>582914796</v>
      </c>
      <c r="H88" s="74">
        <v>390565243</v>
      </c>
      <c r="I88" s="74">
        <v>192349553</v>
      </c>
      <c r="J88" s="48">
        <v>68535</v>
      </c>
      <c r="K88" s="49">
        <v>575726764</v>
      </c>
      <c r="L88" s="49">
        <v>8400</v>
      </c>
      <c r="M88" s="50">
        <v>0.98199999999999998</v>
      </c>
      <c r="N88" s="50">
        <v>0.01</v>
      </c>
      <c r="O88" s="79"/>
    </row>
    <row r="89" spans="2:15" x14ac:dyDescent="0.45">
      <c r="B89" s="47" t="s">
        <v>162</v>
      </c>
      <c r="C89" s="47" t="s">
        <v>84</v>
      </c>
      <c r="D89" s="48">
        <v>7309</v>
      </c>
      <c r="E89" s="48">
        <v>5127</v>
      </c>
      <c r="F89" s="48">
        <v>2182</v>
      </c>
      <c r="G89" s="74">
        <v>57874970.810000002</v>
      </c>
      <c r="H89" s="74">
        <v>39550066.810000002</v>
      </c>
      <c r="I89" s="74">
        <v>18324904</v>
      </c>
      <c r="J89" s="48">
        <v>7105</v>
      </c>
      <c r="K89" s="49">
        <v>55301173</v>
      </c>
      <c r="L89" s="49">
        <v>7783</v>
      </c>
      <c r="M89" s="50">
        <v>0.91500000000000004</v>
      </c>
      <c r="N89" s="50">
        <v>0.06</v>
      </c>
      <c r="O89" s="79"/>
    </row>
    <row r="90" spans="2:15" x14ac:dyDescent="0.45">
      <c r="B90" s="47" t="s">
        <v>165</v>
      </c>
      <c r="C90" s="47" t="s">
        <v>164</v>
      </c>
      <c r="D90" s="48">
        <v>13474</v>
      </c>
      <c r="E90" s="48">
        <v>8409</v>
      </c>
      <c r="F90" s="48">
        <v>5065</v>
      </c>
      <c r="G90" s="74">
        <v>113752254</v>
      </c>
      <c r="H90" s="74">
        <v>71700901</v>
      </c>
      <c r="I90" s="74">
        <v>42051353</v>
      </c>
      <c r="J90" s="48">
        <v>13351</v>
      </c>
      <c r="K90" s="49">
        <v>111174674</v>
      </c>
      <c r="L90" s="49">
        <v>8327</v>
      </c>
      <c r="M90" s="50">
        <v>0.97199999999999998</v>
      </c>
      <c r="N90" s="50">
        <v>1.4E-2</v>
      </c>
      <c r="O90" s="79"/>
    </row>
    <row r="91" spans="2:15" x14ac:dyDescent="0.45">
      <c r="B91" s="47" t="s">
        <v>166</v>
      </c>
      <c r="C91" s="47" t="s">
        <v>167</v>
      </c>
      <c r="D91" s="48">
        <v>2811</v>
      </c>
      <c r="E91" s="48">
        <v>1913</v>
      </c>
      <c r="F91" s="48">
        <v>898</v>
      </c>
      <c r="G91" s="74">
        <v>23584670</v>
      </c>
      <c r="H91" s="74">
        <v>15700999</v>
      </c>
      <c r="I91" s="74">
        <v>7883671</v>
      </c>
      <c r="J91" s="48">
        <v>2784</v>
      </c>
      <c r="K91" s="49">
        <v>23311424</v>
      </c>
      <c r="L91" s="49">
        <v>8373</v>
      </c>
      <c r="M91" s="50">
        <v>0.98499999999999999</v>
      </c>
      <c r="N91" s="50">
        <v>1.0999999999999999E-2</v>
      </c>
      <c r="O91" s="79"/>
    </row>
    <row r="92" spans="2:15" x14ac:dyDescent="0.45">
      <c r="B92" s="47" t="s">
        <v>168</v>
      </c>
      <c r="C92" s="47" t="s">
        <v>169</v>
      </c>
      <c r="D92" s="48">
        <v>8260</v>
      </c>
      <c r="E92" s="48">
        <v>5335</v>
      </c>
      <c r="F92" s="48">
        <v>2925</v>
      </c>
      <c r="G92" s="74">
        <v>78157098.029999986</v>
      </c>
      <c r="H92" s="74">
        <v>50468076.909999982</v>
      </c>
      <c r="I92" s="74">
        <v>27689021.120000001</v>
      </c>
      <c r="J92" s="48">
        <v>8239</v>
      </c>
      <c r="K92" s="49">
        <v>77860005</v>
      </c>
      <c r="L92" s="49">
        <v>9450</v>
      </c>
      <c r="M92" s="50">
        <v>0.97499999999999998</v>
      </c>
      <c r="N92" s="50">
        <v>1.4999999999999999E-2</v>
      </c>
      <c r="O92" s="79"/>
    </row>
    <row r="93" spans="2:15" x14ac:dyDescent="0.45">
      <c r="B93" s="47" t="s">
        <v>170</v>
      </c>
      <c r="C93" s="47" t="s">
        <v>171</v>
      </c>
      <c r="D93" s="48">
        <v>11107</v>
      </c>
      <c r="E93" s="48">
        <v>7702</v>
      </c>
      <c r="F93" s="48">
        <v>3405</v>
      </c>
      <c r="G93" s="74">
        <v>90733037.909999982</v>
      </c>
      <c r="H93" s="74">
        <v>61277857.189999983</v>
      </c>
      <c r="I93" s="74">
        <v>29455180.719999995</v>
      </c>
      <c r="J93" s="48">
        <v>10914</v>
      </c>
      <c r="K93" s="49">
        <v>88100853</v>
      </c>
      <c r="L93" s="49">
        <v>8072</v>
      </c>
      <c r="M93" s="50">
        <v>0.94699999999999995</v>
      </c>
      <c r="N93" s="50">
        <v>2.9000000000000001E-2</v>
      </c>
      <c r="O93" s="79"/>
    </row>
    <row r="94" spans="2:15" x14ac:dyDescent="0.45">
      <c r="B94" s="47" t="s">
        <v>268</v>
      </c>
      <c r="C94" s="47" t="s">
        <v>279</v>
      </c>
      <c r="D94" s="48">
        <v>157</v>
      </c>
      <c r="E94" s="48">
        <v>157</v>
      </c>
      <c r="F94" s="48">
        <v>0</v>
      </c>
      <c r="G94" s="74">
        <v>752557</v>
      </c>
      <c r="H94" s="74">
        <v>752557</v>
      </c>
      <c r="I94" s="74">
        <v>0</v>
      </c>
      <c r="J94" s="48">
        <v>0</v>
      </c>
      <c r="K94" s="49">
        <v>0</v>
      </c>
      <c r="L94" s="49">
        <v>0</v>
      </c>
      <c r="M94" s="50">
        <v>0</v>
      </c>
      <c r="N94" s="50">
        <v>0</v>
      </c>
      <c r="O94" s="79"/>
    </row>
    <row r="95" spans="2:15" x14ac:dyDescent="0.45">
      <c r="B95" s="47" t="s">
        <v>173</v>
      </c>
      <c r="C95" s="47" t="s">
        <v>174</v>
      </c>
      <c r="D95" s="48">
        <v>2426</v>
      </c>
      <c r="E95" s="48">
        <v>1606</v>
      </c>
      <c r="F95" s="48">
        <v>820</v>
      </c>
      <c r="G95" s="74">
        <v>22450131</v>
      </c>
      <c r="H95" s="74">
        <v>14853972</v>
      </c>
      <c r="I95" s="74">
        <v>7596159</v>
      </c>
      <c r="J95" s="48">
        <v>2374</v>
      </c>
      <c r="K95" s="49">
        <v>21811209</v>
      </c>
      <c r="L95" s="49">
        <v>9188</v>
      </c>
      <c r="M95" s="50">
        <v>0.55800000000000005</v>
      </c>
      <c r="N95" s="50">
        <v>0.315</v>
      </c>
      <c r="O95" s="79"/>
    </row>
    <row r="96" spans="2:15" x14ac:dyDescent="0.45">
      <c r="B96" s="47" t="s">
        <v>177</v>
      </c>
      <c r="C96" s="47" t="s">
        <v>102</v>
      </c>
      <c r="D96" s="48">
        <v>92</v>
      </c>
      <c r="E96" s="48">
        <v>71</v>
      </c>
      <c r="F96" s="48">
        <v>21</v>
      </c>
      <c r="G96" s="74">
        <v>863871</v>
      </c>
      <c r="H96" s="74">
        <v>668870</v>
      </c>
      <c r="I96" s="74">
        <v>195001</v>
      </c>
      <c r="J96" s="48">
        <v>90</v>
      </c>
      <c r="K96" s="49">
        <v>843871</v>
      </c>
      <c r="L96" s="49">
        <v>9376</v>
      </c>
      <c r="M96" s="50">
        <v>0.97799999999999998</v>
      </c>
      <c r="N96" s="50">
        <v>0</v>
      </c>
      <c r="O96" s="79"/>
    </row>
    <row r="97" spans="2:15" x14ac:dyDescent="0.45">
      <c r="B97" s="47" t="s">
        <v>179</v>
      </c>
      <c r="C97" s="47" t="s">
        <v>25</v>
      </c>
      <c r="D97" s="48">
        <v>868</v>
      </c>
      <c r="E97" s="48">
        <v>572</v>
      </c>
      <c r="F97" s="48">
        <v>296</v>
      </c>
      <c r="G97" s="74">
        <v>8216998</v>
      </c>
      <c r="H97" s="74">
        <v>5416340</v>
      </c>
      <c r="I97" s="74">
        <v>2800658</v>
      </c>
      <c r="J97" s="48">
        <v>858</v>
      </c>
      <c r="K97" s="49">
        <v>8158016</v>
      </c>
      <c r="L97" s="49">
        <v>9508</v>
      </c>
      <c r="M97" s="50">
        <v>0.96</v>
      </c>
      <c r="N97" s="50">
        <v>2.9000000000000001E-2</v>
      </c>
      <c r="O97" s="79"/>
    </row>
    <row r="98" spans="2:15" x14ac:dyDescent="0.45">
      <c r="B98" s="47" t="s">
        <v>180</v>
      </c>
      <c r="C98" s="47" t="s">
        <v>25</v>
      </c>
      <c r="D98" s="48">
        <v>1963</v>
      </c>
      <c r="E98" s="48">
        <v>1506</v>
      </c>
      <c r="F98" s="48">
        <v>457</v>
      </c>
      <c r="G98" s="74">
        <v>13327024</v>
      </c>
      <c r="H98" s="74">
        <v>9746908</v>
      </c>
      <c r="I98" s="74">
        <v>3580116</v>
      </c>
      <c r="J98" s="48">
        <v>1903</v>
      </c>
      <c r="K98" s="49">
        <v>12962176</v>
      </c>
      <c r="L98" s="49">
        <v>6811</v>
      </c>
      <c r="M98" s="50">
        <v>0.94099999999999995</v>
      </c>
      <c r="N98" s="50">
        <v>3.9E-2</v>
      </c>
      <c r="O98" s="79"/>
    </row>
    <row r="99" spans="2:15" x14ac:dyDescent="0.45">
      <c r="B99" s="47" t="s">
        <v>181</v>
      </c>
      <c r="C99" s="47" t="s">
        <v>126</v>
      </c>
      <c r="D99" s="48">
        <v>74</v>
      </c>
      <c r="E99" s="48">
        <v>48</v>
      </c>
      <c r="F99" s="48">
        <v>26</v>
      </c>
      <c r="G99" s="74">
        <v>695744</v>
      </c>
      <c r="H99" s="74">
        <v>448828</v>
      </c>
      <c r="I99" s="74">
        <v>246916</v>
      </c>
      <c r="J99" s="48">
        <v>72</v>
      </c>
      <c r="K99" s="49">
        <v>675744</v>
      </c>
      <c r="L99" s="49">
        <v>9385</v>
      </c>
      <c r="M99" s="50">
        <v>0.625</v>
      </c>
      <c r="N99" s="50">
        <v>0.31900000000000001</v>
      </c>
      <c r="O99" s="79"/>
    </row>
    <row r="100" spans="2:15" x14ac:dyDescent="0.45">
      <c r="B100" s="47" t="s">
        <v>182</v>
      </c>
      <c r="C100" s="47" t="s">
        <v>183</v>
      </c>
      <c r="D100" s="48">
        <v>16</v>
      </c>
      <c r="E100" s="48">
        <v>16</v>
      </c>
      <c r="F100" s="48">
        <v>0</v>
      </c>
      <c r="G100" s="74">
        <v>131079</v>
      </c>
      <c r="H100" s="74">
        <v>131079</v>
      </c>
      <c r="I100" s="74">
        <v>0</v>
      </c>
      <c r="J100" s="48">
        <v>14</v>
      </c>
      <c r="K100" s="49">
        <v>115536</v>
      </c>
      <c r="L100" s="49">
        <v>8253</v>
      </c>
      <c r="M100" s="50">
        <v>0.71399999999999997</v>
      </c>
      <c r="N100" s="50">
        <v>0.28599999999999998</v>
      </c>
      <c r="O100" s="79"/>
    </row>
    <row r="101" spans="2:15" x14ac:dyDescent="0.45">
      <c r="B101" s="47" t="s">
        <v>185</v>
      </c>
      <c r="C101" s="47" t="s">
        <v>61</v>
      </c>
      <c r="D101" s="48">
        <v>125</v>
      </c>
      <c r="E101" s="48">
        <v>87</v>
      </c>
      <c r="F101" s="48">
        <v>38</v>
      </c>
      <c r="G101" s="74">
        <v>1118044</v>
      </c>
      <c r="H101" s="74">
        <v>771957</v>
      </c>
      <c r="I101" s="74">
        <v>346087</v>
      </c>
      <c r="J101" s="48">
        <v>124</v>
      </c>
      <c r="K101" s="49">
        <v>1108044</v>
      </c>
      <c r="L101" s="49">
        <v>8936</v>
      </c>
      <c r="M101" s="50">
        <v>0.97599999999999998</v>
      </c>
      <c r="N101" s="50">
        <v>2.4E-2</v>
      </c>
      <c r="O101" s="79"/>
    </row>
    <row r="102" spans="2:15" x14ac:dyDescent="0.45">
      <c r="B102" s="47" t="s">
        <v>186</v>
      </c>
      <c r="C102" s="47" t="s">
        <v>61</v>
      </c>
      <c r="D102" s="48">
        <v>1107</v>
      </c>
      <c r="E102" s="48">
        <v>734</v>
      </c>
      <c r="F102" s="48">
        <v>373</v>
      </c>
      <c r="G102" s="74">
        <v>10495774</v>
      </c>
      <c r="H102" s="74">
        <v>6911603</v>
      </c>
      <c r="I102" s="74">
        <v>3584171</v>
      </c>
      <c r="J102" s="48">
        <v>1080</v>
      </c>
      <c r="K102" s="49">
        <v>10280018</v>
      </c>
      <c r="L102" s="49">
        <v>9519</v>
      </c>
      <c r="M102" s="50">
        <v>0.94699999999999995</v>
      </c>
      <c r="N102" s="50">
        <v>3.1E-2</v>
      </c>
      <c r="O102" s="79"/>
    </row>
    <row r="103" spans="2:15" x14ac:dyDescent="0.45">
      <c r="B103" s="47" t="s">
        <v>187</v>
      </c>
      <c r="C103" s="47" t="s">
        <v>76</v>
      </c>
      <c r="D103" s="48">
        <v>113</v>
      </c>
      <c r="E103" s="48">
        <v>74</v>
      </c>
      <c r="F103" s="48">
        <v>39</v>
      </c>
      <c r="G103" s="74">
        <v>1082031</v>
      </c>
      <c r="H103" s="74">
        <v>697031</v>
      </c>
      <c r="I103" s="74">
        <v>385000</v>
      </c>
      <c r="J103" s="48">
        <v>101</v>
      </c>
      <c r="K103" s="49">
        <v>959030</v>
      </c>
      <c r="L103" s="49">
        <v>9495</v>
      </c>
      <c r="M103" s="50">
        <v>0.90100000000000002</v>
      </c>
      <c r="N103" s="50">
        <v>6.9000000000000006E-2</v>
      </c>
      <c r="O103" s="79"/>
    </row>
    <row r="104" spans="2:15" x14ac:dyDescent="0.45">
      <c r="B104" s="47" t="s">
        <v>188</v>
      </c>
      <c r="C104" s="47" t="s">
        <v>189</v>
      </c>
      <c r="D104" s="48">
        <v>28769</v>
      </c>
      <c r="E104" s="48">
        <v>21171</v>
      </c>
      <c r="F104" s="48">
        <v>7598</v>
      </c>
      <c r="G104" s="74">
        <v>197587286</v>
      </c>
      <c r="H104" s="74">
        <v>137568151</v>
      </c>
      <c r="I104" s="74">
        <v>60019135</v>
      </c>
      <c r="J104" s="48">
        <v>28311</v>
      </c>
      <c r="K104" s="49">
        <v>192658829</v>
      </c>
      <c r="L104" s="49">
        <v>6805</v>
      </c>
      <c r="M104" s="50">
        <v>0.97899999999999998</v>
      </c>
      <c r="N104" s="50">
        <v>1.2E-2</v>
      </c>
      <c r="O104" s="79"/>
    </row>
    <row r="105" spans="2:15" x14ac:dyDescent="0.45">
      <c r="B105" s="47" t="s">
        <v>190</v>
      </c>
      <c r="C105" s="47" t="s">
        <v>23</v>
      </c>
      <c r="D105" s="48">
        <v>13496</v>
      </c>
      <c r="E105" s="48">
        <v>9030</v>
      </c>
      <c r="F105" s="48">
        <v>4466</v>
      </c>
      <c r="G105" s="74">
        <v>118487497</v>
      </c>
      <c r="H105" s="74">
        <v>78007391</v>
      </c>
      <c r="I105" s="74">
        <v>40480106</v>
      </c>
      <c r="J105" s="48">
        <v>13301</v>
      </c>
      <c r="K105" s="49">
        <v>115801903</v>
      </c>
      <c r="L105" s="49">
        <v>8706</v>
      </c>
      <c r="M105" s="50">
        <v>0.99099999999999999</v>
      </c>
      <c r="N105" s="50">
        <v>6.0000000000000001E-3</v>
      </c>
      <c r="O105" s="79"/>
    </row>
    <row r="106" spans="2:15" x14ac:dyDescent="0.45">
      <c r="B106" s="47" t="s">
        <v>191</v>
      </c>
      <c r="C106" s="47" t="s">
        <v>23</v>
      </c>
      <c r="D106" s="48">
        <v>9774</v>
      </c>
      <c r="E106" s="48">
        <v>6569</v>
      </c>
      <c r="F106" s="48">
        <v>3205</v>
      </c>
      <c r="G106" s="74">
        <v>88906054</v>
      </c>
      <c r="H106" s="74">
        <v>58679364</v>
      </c>
      <c r="I106" s="74">
        <v>30226690</v>
      </c>
      <c r="J106" s="48">
        <v>9633</v>
      </c>
      <c r="K106" s="49">
        <v>86710776</v>
      </c>
      <c r="L106" s="49">
        <v>9001</v>
      </c>
      <c r="M106" s="50">
        <v>0.93</v>
      </c>
      <c r="N106" s="50">
        <v>5.3999999999999999E-2</v>
      </c>
      <c r="O106" s="79"/>
    </row>
    <row r="107" spans="2:15" x14ac:dyDescent="0.45">
      <c r="B107" s="47" t="s">
        <v>192</v>
      </c>
      <c r="C107" s="47" t="s">
        <v>193</v>
      </c>
      <c r="D107" s="48">
        <v>12829</v>
      </c>
      <c r="E107" s="48">
        <v>7907</v>
      </c>
      <c r="F107" s="48">
        <v>4922</v>
      </c>
      <c r="G107" s="74">
        <v>121518351.35000001</v>
      </c>
      <c r="H107" s="74">
        <v>74392492.689999998</v>
      </c>
      <c r="I107" s="74">
        <v>47125858.660000004</v>
      </c>
      <c r="J107" s="48">
        <v>12640</v>
      </c>
      <c r="K107" s="49">
        <v>119448141</v>
      </c>
      <c r="L107" s="49">
        <v>9450</v>
      </c>
      <c r="M107" s="50">
        <v>0.81599999999999995</v>
      </c>
      <c r="N107" s="50">
        <v>0.14499999999999999</v>
      </c>
      <c r="O107" s="79"/>
    </row>
    <row r="108" spans="2:15" x14ac:dyDescent="0.45">
      <c r="B108" s="47" t="s">
        <v>194</v>
      </c>
      <c r="C108" s="47" t="s">
        <v>195</v>
      </c>
      <c r="D108" s="48">
        <v>98715</v>
      </c>
      <c r="E108" s="48">
        <v>69285</v>
      </c>
      <c r="F108" s="48">
        <v>29430</v>
      </c>
      <c r="G108" s="74">
        <v>769147417.86000001</v>
      </c>
      <c r="H108" s="74">
        <v>495318847.64999998</v>
      </c>
      <c r="I108" s="74">
        <v>273828570.21000004</v>
      </c>
      <c r="J108" s="48">
        <v>97857</v>
      </c>
      <c r="K108" s="49">
        <v>761253104</v>
      </c>
      <c r="L108" s="49">
        <v>7779</v>
      </c>
      <c r="M108" s="50">
        <v>0.92500000000000004</v>
      </c>
      <c r="N108" s="50">
        <v>0.05</v>
      </c>
      <c r="O108" s="79"/>
    </row>
    <row r="109" spans="2:15" x14ac:dyDescent="0.45">
      <c r="B109" s="47" t="s">
        <v>196</v>
      </c>
      <c r="C109" s="47" t="s">
        <v>197</v>
      </c>
      <c r="D109" s="48">
        <v>7160</v>
      </c>
      <c r="E109" s="48">
        <v>4710</v>
      </c>
      <c r="F109" s="48">
        <v>2450</v>
      </c>
      <c r="G109" s="74">
        <v>61392282.25</v>
      </c>
      <c r="H109" s="74">
        <v>39782672.859999999</v>
      </c>
      <c r="I109" s="74">
        <v>21609609.390000004</v>
      </c>
      <c r="J109" s="48">
        <v>7020</v>
      </c>
      <c r="K109" s="49">
        <v>59767069</v>
      </c>
      <c r="L109" s="49">
        <v>8514</v>
      </c>
      <c r="M109" s="50">
        <v>0.82699999999999996</v>
      </c>
      <c r="N109" s="50">
        <v>0.125</v>
      </c>
      <c r="O109" s="79"/>
    </row>
    <row r="110" spans="2:15" x14ac:dyDescent="0.45">
      <c r="B110" s="47" t="s">
        <v>198</v>
      </c>
      <c r="C110" s="47" t="s">
        <v>199</v>
      </c>
      <c r="D110" s="48">
        <v>450986</v>
      </c>
      <c r="E110" s="48">
        <v>328316</v>
      </c>
      <c r="F110" s="48">
        <v>122670</v>
      </c>
      <c r="G110" s="74">
        <v>3236760182</v>
      </c>
      <c r="H110" s="74">
        <v>2312286914</v>
      </c>
      <c r="I110" s="74">
        <v>924473268</v>
      </c>
      <c r="J110" s="48">
        <v>442056</v>
      </c>
      <c r="K110" s="49">
        <v>3173260343</v>
      </c>
      <c r="L110" s="49">
        <v>7178</v>
      </c>
      <c r="M110" s="50">
        <v>0.97599999999999998</v>
      </c>
      <c r="N110" s="50">
        <v>1.0999999999999999E-2</v>
      </c>
      <c r="O110" s="79"/>
    </row>
    <row r="111" spans="2:15" x14ac:dyDescent="0.45">
      <c r="B111" s="47" t="s">
        <v>272</v>
      </c>
      <c r="C111" s="47" t="s">
        <v>281</v>
      </c>
      <c r="D111" s="48">
        <v>473</v>
      </c>
      <c r="E111" s="48">
        <v>379</v>
      </c>
      <c r="F111" s="48">
        <v>94</v>
      </c>
      <c r="G111" s="74">
        <v>3224586</v>
      </c>
      <c r="H111" s="74">
        <v>2536078</v>
      </c>
      <c r="I111" s="74">
        <v>688508</v>
      </c>
      <c r="J111" s="48">
        <v>441</v>
      </c>
      <c r="K111" s="49">
        <v>2900335</v>
      </c>
      <c r="L111" s="49">
        <v>6577</v>
      </c>
      <c r="M111" s="50">
        <v>0.751</v>
      </c>
      <c r="N111" s="50">
        <v>0.16600000000000001</v>
      </c>
      <c r="O111" s="79"/>
    </row>
    <row r="112" spans="2:15" x14ac:dyDescent="0.45">
      <c r="B112" s="47" t="s">
        <v>200</v>
      </c>
      <c r="C112" s="47" t="s">
        <v>176</v>
      </c>
      <c r="D112" s="48">
        <v>139263</v>
      </c>
      <c r="E112" s="48">
        <v>100547</v>
      </c>
      <c r="F112" s="48">
        <v>38716</v>
      </c>
      <c r="G112" s="74">
        <v>1060973899</v>
      </c>
      <c r="H112" s="74">
        <v>740453189</v>
      </c>
      <c r="I112" s="74">
        <v>320520710</v>
      </c>
      <c r="J112" s="48">
        <v>137795</v>
      </c>
      <c r="K112" s="49">
        <v>1048805326</v>
      </c>
      <c r="L112" s="49">
        <v>7611</v>
      </c>
      <c r="M112" s="50">
        <v>0.86199999999999999</v>
      </c>
      <c r="N112" s="50">
        <v>0.10299999999999999</v>
      </c>
      <c r="O112" s="79"/>
    </row>
    <row r="113" spans="2:15" x14ac:dyDescent="0.45">
      <c r="B113" s="47" t="s">
        <v>201</v>
      </c>
      <c r="C113" s="47" t="s">
        <v>3</v>
      </c>
      <c r="D113" s="48">
        <v>207033</v>
      </c>
      <c r="E113" s="48">
        <v>143370</v>
      </c>
      <c r="F113" s="48">
        <v>63663</v>
      </c>
      <c r="G113" s="74">
        <v>1647510859.26</v>
      </c>
      <c r="H113" s="74">
        <v>1116262912.8899999</v>
      </c>
      <c r="I113" s="74">
        <v>531247946.37</v>
      </c>
      <c r="J113" s="48">
        <v>203912</v>
      </c>
      <c r="K113" s="49">
        <v>1620034171</v>
      </c>
      <c r="L113" s="49">
        <v>7945</v>
      </c>
      <c r="M113" s="50">
        <v>0.90500000000000003</v>
      </c>
      <c r="N113" s="50">
        <v>6.7000000000000004E-2</v>
      </c>
      <c r="O113" s="79"/>
    </row>
    <row r="114" spans="2:15" x14ac:dyDescent="0.45">
      <c r="B114" s="47" t="s">
        <v>203</v>
      </c>
      <c r="C114" s="47" t="s">
        <v>204</v>
      </c>
      <c r="D114" s="48">
        <v>14911</v>
      </c>
      <c r="E114" s="48">
        <v>10360</v>
      </c>
      <c r="F114" s="48">
        <v>4551</v>
      </c>
      <c r="G114" s="74">
        <v>125401575.98999999</v>
      </c>
      <c r="H114" s="74">
        <v>85662066.799999997</v>
      </c>
      <c r="I114" s="74">
        <v>39739509.189999998</v>
      </c>
      <c r="J114" s="48">
        <v>14582</v>
      </c>
      <c r="K114" s="49">
        <v>122639118</v>
      </c>
      <c r="L114" s="49">
        <v>8410</v>
      </c>
      <c r="M114" s="50">
        <v>0.97499999999999998</v>
      </c>
      <c r="N114" s="50">
        <v>1.2999999999999999E-2</v>
      </c>
      <c r="O114" s="79"/>
    </row>
    <row r="115" spans="2:15" x14ac:dyDescent="0.45">
      <c r="B115" s="47" t="s">
        <v>273</v>
      </c>
      <c r="C115" s="47" t="s">
        <v>282</v>
      </c>
      <c r="D115" s="48">
        <v>548</v>
      </c>
      <c r="E115" s="48">
        <v>354</v>
      </c>
      <c r="F115" s="48">
        <v>194</v>
      </c>
      <c r="G115" s="74">
        <v>5292617.5600000005</v>
      </c>
      <c r="H115" s="74">
        <v>3432341.5600000005</v>
      </c>
      <c r="I115" s="74">
        <v>1860276</v>
      </c>
      <c r="J115" s="48">
        <v>443</v>
      </c>
      <c r="K115" s="49">
        <v>4328832</v>
      </c>
      <c r="L115" s="49">
        <v>9772</v>
      </c>
      <c r="M115" s="50">
        <v>5.3999999999999999E-2</v>
      </c>
      <c r="N115" s="50">
        <v>0.19900000000000001</v>
      </c>
      <c r="O115" s="79"/>
    </row>
    <row r="116" spans="2:15" x14ac:dyDescent="0.45">
      <c r="B116" s="47" t="s">
        <v>205</v>
      </c>
      <c r="C116" s="47" t="s">
        <v>61</v>
      </c>
      <c r="D116" s="48">
        <v>1702</v>
      </c>
      <c r="E116" s="48">
        <v>1219</v>
      </c>
      <c r="F116" s="48">
        <v>483</v>
      </c>
      <c r="G116" s="74">
        <v>12816189.749999998</v>
      </c>
      <c r="H116" s="74">
        <v>8890144.8199999984</v>
      </c>
      <c r="I116" s="74">
        <v>3926044.93</v>
      </c>
      <c r="J116" s="48">
        <v>1635</v>
      </c>
      <c r="K116" s="49">
        <v>12407128</v>
      </c>
      <c r="L116" s="49">
        <v>7588</v>
      </c>
      <c r="M116" s="50">
        <v>0.81100000000000005</v>
      </c>
      <c r="N116" s="50">
        <v>0.11600000000000001</v>
      </c>
      <c r="O116" s="79"/>
    </row>
    <row r="117" spans="2:15" x14ac:dyDescent="0.45">
      <c r="B117" s="47" t="s">
        <v>206</v>
      </c>
      <c r="C117" s="47" t="s">
        <v>39</v>
      </c>
      <c r="D117" s="48">
        <v>231</v>
      </c>
      <c r="E117" s="48">
        <v>186</v>
      </c>
      <c r="F117" s="48">
        <v>45</v>
      </c>
      <c r="G117" s="74">
        <v>1705622</v>
      </c>
      <c r="H117" s="74">
        <v>1395537</v>
      </c>
      <c r="I117" s="74">
        <v>310085</v>
      </c>
      <c r="J117" s="48">
        <v>222</v>
      </c>
      <c r="K117" s="49">
        <v>1648518</v>
      </c>
      <c r="L117" s="49">
        <v>7426</v>
      </c>
      <c r="M117" s="50">
        <v>0.97699999999999998</v>
      </c>
      <c r="N117" s="50">
        <v>5.0000000000000001E-3</v>
      </c>
      <c r="O117" s="79"/>
    </row>
    <row r="118" spans="2:15" x14ac:dyDescent="0.45">
      <c r="B118" s="47" t="s">
        <v>207</v>
      </c>
      <c r="C118" s="47" t="s">
        <v>35</v>
      </c>
      <c r="D118" s="48">
        <v>34</v>
      </c>
      <c r="E118" s="48">
        <v>22</v>
      </c>
      <c r="F118" s="48">
        <v>12</v>
      </c>
      <c r="G118" s="74">
        <v>324000</v>
      </c>
      <c r="H118" s="74">
        <v>208500</v>
      </c>
      <c r="I118" s="74">
        <v>115500</v>
      </c>
      <c r="J118" s="48">
        <v>34</v>
      </c>
      <c r="K118" s="49">
        <v>324000</v>
      </c>
      <c r="L118" s="49">
        <v>9529</v>
      </c>
      <c r="M118" s="50">
        <v>0.441</v>
      </c>
      <c r="N118" s="50">
        <v>0.20599999999999999</v>
      </c>
      <c r="O118" s="79"/>
    </row>
    <row r="119" spans="2:15" x14ac:dyDescent="0.45">
      <c r="B119" s="47" t="s">
        <v>210</v>
      </c>
      <c r="C119" s="47" t="s">
        <v>211</v>
      </c>
      <c r="D119" s="48">
        <v>30806</v>
      </c>
      <c r="E119" s="48">
        <v>22994</v>
      </c>
      <c r="F119" s="48">
        <v>7812</v>
      </c>
      <c r="G119" s="74">
        <v>237777428</v>
      </c>
      <c r="H119" s="74">
        <v>172883722.31</v>
      </c>
      <c r="I119" s="74">
        <v>64893705.689999998</v>
      </c>
      <c r="J119" s="48">
        <v>30072</v>
      </c>
      <c r="K119" s="49">
        <v>232314671</v>
      </c>
      <c r="L119" s="49">
        <v>7725</v>
      </c>
      <c r="M119" s="50">
        <v>0.88</v>
      </c>
      <c r="N119" s="50">
        <v>8.5999999999999993E-2</v>
      </c>
      <c r="O119" s="79"/>
    </row>
    <row r="120" spans="2:15" x14ac:dyDescent="0.45">
      <c r="B120" s="47" t="s">
        <v>212</v>
      </c>
      <c r="C120" s="47" t="s">
        <v>213</v>
      </c>
      <c r="D120" s="48">
        <v>25706</v>
      </c>
      <c r="E120" s="48">
        <v>17987</v>
      </c>
      <c r="F120" s="48">
        <v>7719</v>
      </c>
      <c r="G120" s="74">
        <v>196906379.13999999</v>
      </c>
      <c r="H120" s="74">
        <v>135417219.63999999</v>
      </c>
      <c r="I120" s="74">
        <v>61489159.5</v>
      </c>
      <c r="J120" s="48">
        <v>25113</v>
      </c>
      <c r="K120" s="49">
        <v>193318951</v>
      </c>
      <c r="L120" s="49">
        <v>7698</v>
      </c>
      <c r="M120" s="50">
        <v>0.91700000000000004</v>
      </c>
      <c r="N120" s="50">
        <v>4.3999999999999997E-2</v>
      </c>
      <c r="O120" s="79"/>
    </row>
    <row r="121" spans="2:15" x14ac:dyDescent="0.45">
      <c r="B121" s="47" t="s">
        <v>214</v>
      </c>
      <c r="C121" s="47" t="s">
        <v>215</v>
      </c>
      <c r="D121" s="48">
        <v>492138</v>
      </c>
      <c r="E121" s="48">
        <v>346709</v>
      </c>
      <c r="F121" s="48">
        <v>145429</v>
      </c>
      <c r="G121" s="74">
        <v>3572512651.5099998</v>
      </c>
      <c r="H121" s="74">
        <v>2405637902.73</v>
      </c>
      <c r="I121" s="74">
        <v>1166874748.7799997</v>
      </c>
      <c r="J121" s="48">
        <v>467669</v>
      </c>
      <c r="K121" s="49">
        <v>3376280688</v>
      </c>
      <c r="L121" s="49">
        <v>7219</v>
      </c>
      <c r="M121" s="50">
        <v>0.96</v>
      </c>
      <c r="N121" s="50">
        <v>1.7999999999999999E-2</v>
      </c>
      <c r="O121" s="79"/>
    </row>
    <row r="122" spans="2:15" x14ac:dyDescent="0.45">
      <c r="B122" s="47" t="s">
        <v>216</v>
      </c>
      <c r="C122" s="47" t="s">
        <v>164</v>
      </c>
      <c r="D122" s="48">
        <v>126357</v>
      </c>
      <c r="E122" s="48">
        <v>74635</v>
      </c>
      <c r="F122" s="48">
        <v>51722</v>
      </c>
      <c r="G122" s="74">
        <v>1038504935.9000001</v>
      </c>
      <c r="H122" s="74">
        <v>589022868.81000018</v>
      </c>
      <c r="I122" s="74">
        <v>449482067.08999997</v>
      </c>
      <c r="J122" s="48">
        <v>124327</v>
      </c>
      <c r="K122" s="49">
        <v>1006328639</v>
      </c>
      <c r="L122" s="49">
        <v>8094</v>
      </c>
      <c r="M122" s="50">
        <v>0.98199999999999998</v>
      </c>
      <c r="N122" s="50">
        <v>1.2E-2</v>
      </c>
      <c r="O122" s="79"/>
    </row>
    <row r="123" spans="2:15" x14ac:dyDescent="0.45">
      <c r="B123" s="47" t="s">
        <v>217</v>
      </c>
      <c r="C123" s="47" t="s">
        <v>61</v>
      </c>
      <c r="D123" s="48">
        <v>329</v>
      </c>
      <c r="E123" s="48">
        <v>317</v>
      </c>
      <c r="F123" s="48">
        <v>12</v>
      </c>
      <c r="G123" s="74">
        <v>716047</v>
      </c>
      <c r="H123" s="74">
        <v>667018</v>
      </c>
      <c r="I123" s="74">
        <v>49029</v>
      </c>
      <c r="J123" s="48">
        <v>299</v>
      </c>
      <c r="K123" s="49">
        <v>368814</v>
      </c>
      <c r="L123" s="49">
        <v>1233</v>
      </c>
      <c r="M123" s="50">
        <v>0.97699999999999998</v>
      </c>
      <c r="N123" s="50">
        <v>3.0000000000000001E-3</v>
      </c>
      <c r="O123" s="79"/>
    </row>
    <row r="124" spans="2:15" x14ac:dyDescent="0.45">
      <c r="B124" s="47" t="s">
        <v>218</v>
      </c>
      <c r="C124" s="47" t="s">
        <v>7</v>
      </c>
      <c r="D124" s="48">
        <v>7140</v>
      </c>
      <c r="E124" s="48">
        <v>6326</v>
      </c>
      <c r="F124" s="48">
        <v>814</v>
      </c>
      <c r="G124" s="74">
        <v>27972098</v>
      </c>
      <c r="H124" s="74">
        <v>23176847</v>
      </c>
      <c r="I124" s="74">
        <v>4795251</v>
      </c>
      <c r="J124" s="48">
        <v>6290</v>
      </c>
      <c r="K124" s="49">
        <v>25395770</v>
      </c>
      <c r="L124" s="49">
        <v>4037</v>
      </c>
      <c r="M124" s="50">
        <v>0.91800000000000004</v>
      </c>
      <c r="N124" s="50">
        <v>3.2000000000000001E-2</v>
      </c>
      <c r="O124" s="79"/>
    </row>
    <row r="125" spans="2:15" x14ac:dyDescent="0.45">
      <c r="B125" s="47" t="s">
        <v>219</v>
      </c>
      <c r="C125" s="47" t="s">
        <v>35</v>
      </c>
      <c r="D125" s="48">
        <v>212</v>
      </c>
      <c r="E125" s="48">
        <v>145</v>
      </c>
      <c r="F125" s="48">
        <v>67</v>
      </c>
      <c r="G125" s="74">
        <v>1945152</v>
      </c>
      <c r="H125" s="74">
        <v>1320506</v>
      </c>
      <c r="I125" s="74">
        <v>624646</v>
      </c>
      <c r="J125" s="48">
        <v>204</v>
      </c>
      <c r="K125" s="49">
        <v>1889841</v>
      </c>
      <c r="L125" s="49">
        <v>9264</v>
      </c>
      <c r="M125" s="50">
        <v>0.65700000000000003</v>
      </c>
      <c r="N125" s="50">
        <v>0.152</v>
      </c>
      <c r="O125" s="79"/>
    </row>
    <row r="126" spans="2:15" x14ac:dyDescent="0.45">
      <c r="B126" s="47" t="s">
        <v>220</v>
      </c>
      <c r="C126" s="47" t="s">
        <v>221</v>
      </c>
      <c r="D126" s="48">
        <v>3092</v>
      </c>
      <c r="E126" s="48">
        <v>2155</v>
      </c>
      <c r="F126" s="48">
        <v>937</v>
      </c>
      <c r="G126" s="74">
        <v>27700719</v>
      </c>
      <c r="H126" s="74">
        <v>19557253</v>
      </c>
      <c r="I126" s="74">
        <v>8143466</v>
      </c>
      <c r="J126" s="48">
        <v>3037</v>
      </c>
      <c r="K126" s="49">
        <v>27011325</v>
      </c>
      <c r="L126" s="49">
        <v>8894</v>
      </c>
      <c r="M126" s="50">
        <v>0.89700000000000002</v>
      </c>
      <c r="N126" s="50">
        <v>2.5999999999999999E-2</v>
      </c>
      <c r="O126" s="79"/>
    </row>
    <row r="127" spans="2:15" x14ac:dyDescent="0.45">
      <c r="B127" s="47" t="s">
        <v>222</v>
      </c>
      <c r="C127" s="47" t="s">
        <v>223</v>
      </c>
      <c r="D127" s="48">
        <v>27875</v>
      </c>
      <c r="E127" s="48">
        <v>19209</v>
      </c>
      <c r="F127" s="48">
        <v>8666</v>
      </c>
      <c r="G127" s="74">
        <v>221533600</v>
      </c>
      <c r="H127" s="74">
        <v>148616534</v>
      </c>
      <c r="I127" s="74">
        <v>72917066</v>
      </c>
      <c r="J127" s="48">
        <v>26343</v>
      </c>
      <c r="K127" s="49">
        <v>210577068</v>
      </c>
      <c r="L127" s="49">
        <v>7994</v>
      </c>
      <c r="M127" s="50">
        <v>0.997</v>
      </c>
      <c r="N127" s="50">
        <v>3.0000000000000001E-3</v>
      </c>
      <c r="O127" s="79"/>
    </row>
    <row r="128" spans="2:15" x14ac:dyDescent="0.45">
      <c r="B128" s="47" t="s">
        <v>224</v>
      </c>
      <c r="C128" s="47" t="s">
        <v>225</v>
      </c>
      <c r="D128" s="48">
        <v>12672</v>
      </c>
      <c r="E128" s="48">
        <v>8256</v>
      </c>
      <c r="F128" s="48">
        <v>4416</v>
      </c>
      <c r="G128" s="74">
        <v>116033837.29000002</v>
      </c>
      <c r="H128" s="74">
        <v>74790598.400000036</v>
      </c>
      <c r="I128" s="74">
        <v>41243238.889999993</v>
      </c>
      <c r="J128" s="48">
        <v>12570</v>
      </c>
      <c r="K128" s="49">
        <v>115048457</v>
      </c>
      <c r="L128" s="49">
        <v>9153</v>
      </c>
      <c r="M128" s="50">
        <v>0.85299999999999998</v>
      </c>
      <c r="N128" s="50">
        <v>5.5E-2</v>
      </c>
      <c r="O128" s="79"/>
    </row>
    <row r="129" spans="1:15" x14ac:dyDescent="0.45">
      <c r="B129" s="47" t="s">
        <v>226</v>
      </c>
      <c r="C129" s="47" t="s">
        <v>227</v>
      </c>
      <c r="D129" s="48">
        <v>3739</v>
      </c>
      <c r="E129" s="48">
        <v>2639</v>
      </c>
      <c r="F129" s="47">
        <v>1100</v>
      </c>
      <c r="G129" s="74">
        <v>27598964</v>
      </c>
      <c r="H129" s="74">
        <v>18919069</v>
      </c>
      <c r="I129" s="74">
        <v>8679895</v>
      </c>
      <c r="J129" s="48">
        <v>3658</v>
      </c>
      <c r="K129" s="49">
        <v>27043785</v>
      </c>
      <c r="L129" s="49">
        <v>7393</v>
      </c>
      <c r="M129" s="50">
        <v>0.876</v>
      </c>
      <c r="N129" s="50">
        <v>5.8999999999999997E-2</v>
      </c>
      <c r="O129" s="79"/>
    </row>
    <row r="130" spans="1:15" x14ac:dyDescent="0.45">
      <c r="B130" s="47" t="s">
        <v>232</v>
      </c>
      <c r="C130" s="47" t="s">
        <v>61</v>
      </c>
      <c r="D130" s="48">
        <v>283</v>
      </c>
      <c r="E130" s="48">
        <v>256</v>
      </c>
      <c r="F130" s="47">
        <v>27</v>
      </c>
      <c r="G130" s="74">
        <v>1486214</v>
      </c>
      <c r="H130" s="74">
        <v>1271396</v>
      </c>
      <c r="I130" s="74">
        <v>214818</v>
      </c>
      <c r="J130" s="48">
        <v>246</v>
      </c>
      <c r="K130" s="49">
        <v>1354471</v>
      </c>
      <c r="L130" s="49">
        <v>5506</v>
      </c>
      <c r="M130" s="50">
        <v>0.65900000000000003</v>
      </c>
      <c r="N130" s="50">
        <v>0.154</v>
      </c>
      <c r="O130" s="79"/>
    </row>
    <row r="131" spans="1:15" x14ac:dyDescent="0.45">
      <c r="B131" s="47" t="s">
        <v>239</v>
      </c>
      <c r="C131" s="47" t="s">
        <v>240</v>
      </c>
      <c r="D131" s="48">
        <v>663</v>
      </c>
      <c r="E131" s="48">
        <v>475</v>
      </c>
      <c r="F131" s="47">
        <v>188</v>
      </c>
      <c r="G131" s="74">
        <v>5234261</v>
      </c>
      <c r="H131" s="74">
        <v>3644271</v>
      </c>
      <c r="I131" s="74">
        <v>1589990</v>
      </c>
      <c r="J131" s="48">
        <v>641</v>
      </c>
      <c r="K131" s="49">
        <v>5099460</v>
      </c>
      <c r="L131" s="49">
        <v>7955</v>
      </c>
      <c r="M131" s="50">
        <v>0.99199999999999999</v>
      </c>
      <c r="N131" s="50">
        <v>5.0000000000000001E-3</v>
      </c>
      <c r="O131" s="79"/>
    </row>
    <row r="132" spans="1:15" x14ac:dyDescent="0.45">
      <c r="B132" s="47" t="s">
        <v>241</v>
      </c>
      <c r="C132" s="47" t="s">
        <v>144</v>
      </c>
      <c r="D132" s="48">
        <v>13764</v>
      </c>
      <c r="E132" s="48">
        <v>11253</v>
      </c>
      <c r="F132" s="47">
        <v>2511</v>
      </c>
      <c r="G132" s="74">
        <v>89770346</v>
      </c>
      <c r="H132" s="74">
        <v>71789073</v>
      </c>
      <c r="I132" s="74">
        <v>17981273</v>
      </c>
      <c r="J132" s="48">
        <v>12647</v>
      </c>
      <c r="K132" s="49">
        <v>78464337</v>
      </c>
      <c r="L132" s="49">
        <v>6204</v>
      </c>
      <c r="M132" s="50">
        <v>0.90100000000000002</v>
      </c>
      <c r="N132" s="50">
        <v>4.4999999999999998E-2</v>
      </c>
      <c r="O132" s="79"/>
    </row>
    <row r="133" spans="1:15" x14ac:dyDescent="0.45">
      <c r="B133" s="47" t="s">
        <v>242</v>
      </c>
      <c r="C133" s="47" t="s">
        <v>243</v>
      </c>
      <c r="D133" s="48">
        <v>1352</v>
      </c>
      <c r="E133" s="48">
        <v>888</v>
      </c>
      <c r="F133" s="47">
        <v>464</v>
      </c>
      <c r="G133" s="74">
        <v>12592435.869999999</v>
      </c>
      <c r="H133" s="74">
        <v>8165601.2199999997</v>
      </c>
      <c r="I133" s="74">
        <v>4426834.6499999994</v>
      </c>
      <c r="J133" s="48">
        <v>1336</v>
      </c>
      <c r="K133" s="49">
        <v>12451940</v>
      </c>
      <c r="L133" s="49">
        <v>9320</v>
      </c>
      <c r="M133" s="50">
        <v>0.93899999999999995</v>
      </c>
      <c r="N133" s="50">
        <v>2.7E-2</v>
      </c>
      <c r="O133" s="79"/>
    </row>
    <row r="134" spans="1:15" x14ac:dyDescent="0.45">
      <c r="B134" s="47" t="s">
        <v>244</v>
      </c>
      <c r="C134" s="47" t="s">
        <v>245</v>
      </c>
      <c r="D134" s="48">
        <v>43281</v>
      </c>
      <c r="E134" s="48">
        <v>29939</v>
      </c>
      <c r="F134" s="47">
        <v>13342</v>
      </c>
      <c r="G134" s="74">
        <v>330718603.89999986</v>
      </c>
      <c r="H134" s="74">
        <v>216592219.46999991</v>
      </c>
      <c r="I134" s="74">
        <v>114126384.42999996</v>
      </c>
      <c r="J134" s="48">
        <v>41721</v>
      </c>
      <c r="K134" s="49">
        <v>317800373</v>
      </c>
      <c r="L134" s="49">
        <v>7617</v>
      </c>
      <c r="M134" s="50">
        <v>0.84799999999999998</v>
      </c>
      <c r="N134" s="50">
        <v>5.2999999999999999E-2</v>
      </c>
      <c r="O134" s="79"/>
    </row>
    <row r="135" spans="1:15" x14ac:dyDescent="0.45">
      <c r="B135" s="47" t="s">
        <v>246</v>
      </c>
      <c r="C135" s="47" t="s">
        <v>35</v>
      </c>
      <c r="D135" s="48">
        <v>101</v>
      </c>
      <c r="E135" s="48">
        <v>70</v>
      </c>
      <c r="F135" s="47">
        <v>31</v>
      </c>
      <c r="G135" s="74">
        <v>980827.65</v>
      </c>
      <c r="H135" s="74">
        <v>678190.65</v>
      </c>
      <c r="I135" s="74">
        <v>302637</v>
      </c>
      <c r="J135" s="48">
        <v>99</v>
      </c>
      <c r="K135" s="49">
        <v>960828</v>
      </c>
      <c r="L135" s="49">
        <v>9705</v>
      </c>
      <c r="M135" s="50">
        <v>0.55600000000000005</v>
      </c>
      <c r="N135" s="50">
        <v>0.182</v>
      </c>
      <c r="O135" s="79"/>
    </row>
    <row r="136" spans="1:15" x14ac:dyDescent="0.45">
      <c r="B136" s="47" t="s">
        <v>247</v>
      </c>
      <c r="C136" s="47" t="s">
        <v>248</v>
      </c>
      <c r="D136" s="48">
        <v>31795</v>
      </c>
      <c r="E136" s="48">
        <v>22601</v>
      </c>
      <c r="F136" s="47">
        <v>9194</v>
      </c>
      <c r="G136" s="74">
        <v>259673748.83000001</v>
      </c>
      <c r="H136" s="74">
        <v>175393498.69</v>
      </c>
      <c r="I136" s="74">
        <v>84280250.140000001</v>
      </c>
      <c r="J136" s="48">
        <v>31498</v>
      </c>
      <c r="K136" s="49">
        <v>256516486</v>
      </c>
      <c r="L136" s="49">
        <v>8144</v>
      </c>
      <c r="M136" s="50">
        <v>0.996</v>
      </c>
      <c r="N136" s="50">
        <v>2E-3</v>
      </c>
      <c r="O136" s="79"/>
    </row>
    <row r="137" spans="1:15" x14ac:dyDescent="0.45">
      <c r="B137" s="47" t="s">
        <v>249</v>
      </c>
      <c r="C137" s="47" t="s">
        <v>102</v>
      </c>
      <c r="D137" s="48">
        <v>50</v>
      </c>
      <c r="E137" s="48">
        <v>50</v>
      </c>
      <c r="F137" s="47">
        <v>0</v>
      </c>
      <c r="G137" s="74">
        <v>463264</v>
      </c>
      <c r="H137" s="74">
        <v>463264</v>
      </c>
      <c r="I137" s="74">
        <v>0</v>
      </c>
      <c r="J137" s="48">
        <v>50</v>
      </c>
      <c r="K137" s="49">
        <v>463264</v>
      </c>
      <c r="L137" s="49">
        <v>9265</v>
      </c>
      <c r="M137" s="50">
        <v>0.86</v>
      </c>
      <c r="N137" s="50">
        <v>0.1</v>
      </c>
      <c r="O137" s="79"/>
    </row>
    <row r="138" spans="1:15" x14ac:dyDescent="0.45">
      <c r="B138" s="47" t="s">
        <v>250</v>
      </c>
      <c r="C138" s="47" t="s">
        <v>251</v>
      </c>
      <c r="D138" s="48">
        <v>11048</v>
      </c>
      <c r="E138" s="48">
        <v>11048</v>
      </c>
      <c r="F138" s="47">
        <v>0</v>
      </c>
      <c r="G138" s="74">
        <v>88396261</v>
      </c>
      <c r="H138" s="74">
        <v>88396261</v>
      </c>
      <c r="I138" s="74">
        <v>0</v>
      </c>
      <c r="J138" s="48">
        <v>10939</v>
      </c>
      <c r="K138" s="49">
        <v>87629233</v>
      </c>
      <c r="L138" s="49">
        <v>8011</v>
      </c>
      <c r="M138" s="50">
        <v>0.98099999999999998</v>
      </c>
      <c r="N138" s="50">
        <v>1.2999999999999999E-2</v>
      </c>
      <c r="O138" s="79"/>
    </row>
    <row r="139" spans="1:15" x14ac:dyDescent="0.45">
      <c r="B139" s="47" t="s">
        <v>252</v>
      </c>
      <c r="C139" s="47" t="s">
        <v>253</v>
      </c>
      <c r="D139" s="48">
        <v>10036</v>
      </c>
      <c r="E139" s="48">
        <v>7223</v>
      </c>
      <c r="F139" s="47">
        <v>2813</v>
      </c>
      <c r="G139" s="74">
        <v>80637563</v>
      </c>
      <c r="H139" s="74">
        <v>60399089</v>
      </c>
      <c r="I139" s="74">
        <v>20238474</v>
      </c>
      <c r="J139" s="48">
        <v>9814</v>
      </c>
      <c r="K139" s="49">
        <v>79552616</v>
      </c>
      <c r="L139" s="49">
        <v>8106</v>
      </c>
      <c r="M139" s="50">
        <v>0.80100000000000005</v>
      </c>
      <c r="N139" s="50">
        <v>0.124</v>
      </c>
      <c r="O139" s="79"/>
    </row>
    <row r="140" spans="1:15" x14ac:dyDescent="0.45">
      <c r="B140" s="47" t="s">
        <v>254</v>
      </c>
      <c r="C140" s="47" t="s">
        <v>164</v>
      </c>
      <c r="D140" s="48">
        <v>27048</v>
      </c>
      <c r="E140" s="48">
        <v>17922</v>
      </c>
      <c r="F140" s="47">
        <v>9126</v>
      </c>
      <c r="G140" s="74">
        <v>247745677.90000001</v>
      </c>
      <c r="H140" s="74">
        <v>161654476.74000001</v>
      </c>
      <c r="I140" s="74">
        <v>86091201.159999982</v>
      </c>
      <c r="J140" s="48">
        <v>26736</v>
      </c>
      <c r="K140" s="49">
        <v>243361346</v>
      </c>
      <c r="L140" s="49">
        <v>9102</v>
      </c>
      <c r="M140" s="50">
        <v>0.93700000000000006</v>
      </c>
      <c r="N140" s="50">
        <v>3.6999999999999998E-2</v>
      </c>
      <c r="O140" s="79"/>
    </row>
    <row r="141" spans="1:15" x14ac:dyDescent="0.45">
      <c r="B141" s="47" t="s">
        <v>255</v>
      </c>
      <c r="C141" s="47" t="s">
        <v>256</v>
      </c>
      <c r="D141" s="48">
        <v>1274</v>
      </c>
      <c r="E141" s="48">
        <v>863</v>
      </c>
      <c r="F141" s="47">
        <v>411</v>
      </c>
      <c r="G141" s="74">
        <v>11976255.1</v>
      </c>
      <c r="H141" s="74">
        <v>8049514.0999999996</v>
      </c>
      <c r="I141" s="74">
        <v>3926741</v>
      </c>
      <c r="J141" s="48">
        <v>1185</v>
      </c>
      <c r="K141" s="49">
        <v>11154083</v>
      </c>
      <c r="L141" s="49">
        <v>9413</v>
      </c>
      <c r="M141" s="50">
        <v>0.84499999999999997</v>
      </c>
      <c r="N141" s="50">
        <v>6.8000000000000005E-2</v>
      </c>
      <c r="O141" s="79"/>
    </row>
    <row r="142" spans="1:15" x14ac:dyDescent="0.45">
      <c r="A142" s="47"/>
      <c r="B142" s="47" t="s">
        <v>257</v>
      </c>
      <c r="C142" s="47" t="s">
        <v>256</v>
      </c>
      <c r="D142" s="48">
        <v>355</v>
      </c>
      <c r="E142" s="48">
        <v>240</v>
      </c>
      <c r="F142" s="47">
        <v>115</v>
      </c>
      <c r="G142" s="74">
        <v>3332713.63</v>
      </c>
      <c r="H142" s="74">
        <v>2246740.63</v>
      </c>
      <c r="I142" s="74">
        <v>1085973</v>
      </c>
      <c r="J142" s="48">
        <v>348</v>
      </c>
      <c r="K142" s="49">
        <v>3261866</v>
      </c>
      <c r="L142" s="49">
        <v>9373</v>
      </c>
      <c r="M142" s="50">
        <v>0.79300000000000004</v>
      </c>
      <c r="N142" s="50">
        <v>9.8000000000000004E-2</v>
      </c>
      <c r="O142" s="79"/>
    </row>
    <row r="143" spans="1:15" x14ac:dyDescent="0.45">
      <c r="A143" s="47"/>
      <c r="B143" s="47" t="s">
        <v>258</v>
      </c>
      <c r="C143" s="47" t="s">
        <v>7</v>
      </c>
      <c r="D143" s="48">
        <v>1267</v>
      </c>
      <c r="E143" s="48">
        <v>849</v>
      </c>
      <c r="F143" s="47">
        <v>418</v>
      </c>
      <c r="G143" s="74">
        <v>11941096</v>
      </c>
      <c r="H143" s="74">
        <v>8000412</v>
      </c>
      <c r="I143" s="74">
        <v>3940684</v>
      </c>
      <c r="J143" s="48">
        <v>1261</v>
      </c>
      <c r="K143" s="49">
        <v>11816973</v>
      </c>
      <c r="L143" s="49">
        <v>9371</v>
      </c>
      <c r="M143" s="50">
        <v>0.998</v>
      </c>
      <c r="N143" s="50">
        <v>2E-3</v>
      </c>
      <c r="O143" s="79"/>
    </row>
    <row r="144" spans="1:15" x14ac:dyDescent="0.45">
      <c r="A144" s="47"/>
      <c r="B144" s="47"/>
      <c r="C144" s="48"/>
      <c r="D144" s="48"/>
      <c r="E144" s="47"/>
      <c r="F144" s="74"/>
      <c r="G144" s="74"/>
      <c r="H144" s="74"/>
      <c r="I144" s="48"/>
      <c r="J144" s="49"/>
      <c r="K144" s="49"/>
      <c r="L144" s="50"/>
      <c r="M144" s="50"/>
      <c r="N144" s="47"/>
      <c r="O144" s="79"/>
    </row>
    <row r="145" spans="1:26" x14ac:dyDescent="0.45">
      <c r="A145" s="47"/>
      <c r="B145" s="47"/>
      <c r="C145" s="48"/>
      <c r="D145" s="48"/>
      <c r="E145" s="47"/>
      <c r="F145" s="74"/>
      <c r="G145" s="74"/>
      <c r="H145" s="74"/>
      <c r="I145" s="48"/>
      <c r="J145" s="49"/>
      <c r="K145" s="49"/>
      <c r="L145" s="50"/>
      <c r="M145" s="50"/>
      <c r="N145" s="47"/>
      <c r="O145" s="79"/>
    </row>
    <row r="146" spans="1:26" x14ac:dyDescent="0.45">
      <c r="A146" s="47"/>
      <c r="B146" s="47"/>
      <c r="C146" s="48"/>
      <c r="D146" s="48"/>
      <c r="E146" s="47"/>
      <c r="F146" s="74"/>
      <c r="G146" s="74"/>
      <c r="H146" s="74"/>
      <c r="I146" s="48"/>
      <c r="J146" s="49"/>
      <c r="K146" s="49"/>
      <c r="L146" s="50"/>
      <c r="M146" s="50"/>
      <c r="N146" s="47"/>
    </row>
    <row r="147" spans="1:26" x14ac:dyDescent="0.45">
      <c r="A147" s="47"/>
      <c r="B147" s="47"/>
      <c r="C147" s="48"/>
      <c r="D147" s="48"/>
      <c r="E147" s="47"/>
      <c r="F147" s="74"/>
      <c r="G147" s="74"/>
      <c r="H147" s="74"/>
      <c r="I147" s="48"/>
      <c r="J147" s="49"/>
      <c r="K147" s="49"/>
      <c r="L147" s="50"/>
      <c r="M147" s="50"/>
      <c r="N147" s="47"/>
    </row>
    <row r="148" spans="1:26" x14ac:dyDescent="0.45">
      <c r="A148" s="47"/>
      <c r="B148" s="47"/>
      <c r="C148" s="48"/>
      <c r="D148" s="48"/>
      <c r="E148" s="47"/>
      <c r="F148" s="74"/>
      <c r="G148" s="74"/>
      <c r="H148" s="74"/>
      <c r="I148" s="48"/>
      <c r="J148" s="49"/>
      <c r="K148" s="49"/>
      <c r="L148" s="50"/>
      <c r="M148" s="50"/>
      <c r="N148" s="47"/>
    </row>
    <row r="149" spans="1:26" x14ac:dyDescent="0.45">
      <c r="A149" s="47"/>
      <c r="B149" s="47"/>
      <c r="C149" s="48"/>
      <c r="D149" s="48"/>
      <c r="E149" s="47"/>
      <c r="F149" s="74"/>
      <c r="G149" s="74"/>
      <c r="H149" s="74"/>
      <c r="I149" s="48"/>
      <c r="J149" s="49"/>
      <c r="K149" s="49"/>
      <c r="L149" s="50"/>
      <c r="M149" s="50"/>
      <c r="N149" s="47"/>
      <c r="O149" s="47"/>
      <c r="P149" s="48"/>
      <c r="Q149" s="48"/>
      <c r="R149" s="47"/>
      <c r="S149" s="74"/>
      <c r="T149" s="74"/>
      <c r="U149" s="74"/>
      <c r="V149" s="48"/>
      <c r="W149" s="49"/>
      <c r="X149" s="49"/>
      <c r="Y149" s="50"/>
      <c r="Z149" s="50"/>
    </row>
    <row r="150" spans="1:26" x14ac:dyDescent="0.45">
      <c r="A150" s="47"/>
      <c r="B150" s="47"/>
      <c r="C150" s="48"/>
      <c r="D150" s="48"/>
      <c r="E150" s="47"/>
      <c r="F150" s="74"/>
      <c r="G150" s="74"/>
      <c r="H150" s="74"/>
      <c r="I150" s="48"/>
      <c r="J150" s="49"/>
      <c r="K150" s="49"/>
      <c r="L150" s="50"/>
      <c r="M150" s="50"/>
      <c r="N150" s="47"/>
    </row>
    <row r="151" spans="1:26" x14ac:dyDescent="0.45">
      <c r="A151" s="47"/>
      <c r="B151" s="47"/>
      <c r="C151" s="48"/>
      <c r="D151" s="48"/>
      <c r="E151" s="47"/>
      <c r="F151" s="74"/>
      <c r="G151" s="74"/>
      <c r="H151" s="74"/>
      <c r="I151" s="48"/>
      <c r="J151" s="49"/>
      <c r="K151" s="49"/>
      <c r="L151" s="50"/>
      <c r="M151" s="50"/>
      <c r="N151" s="47"/>
    </row>
    <row r="152" spans="1:26" x14ac:dyDescent="0.45">
      <c r="A152" s="47"/>
      <c r="B152" s="47"/>
      <c r="C152" s="48"/>
      <c r="D152" s="48"/>
      <c r="E152" s="47"/>
      <c r="F152" s="74"/>
      <c r="G152" s="74"/>
      <c r="H152" s="74"/>
      <c r="I152" s="48"/>
      <c r="J152" s="49"/>
      <c r="K152" s="49"/>
      <c r="L152" s="50"/>
      <c r="M152" s="50"/>
      <c r="N152" s="47"/>
    </row>
    <row r="153" spans="1:26" x14ac:dyDescent="0.45">
      <c r="A153" s="47"/>
      <c r="B153" s="47"/>
      <c r="C153" s="48"/>
      <c r="D153" s="48"/>
      <c r="E153" s="47"/>
      <c r="F153" s="74"/>
      <c r="G153" s="74"/>
      <c r="H153" s="74"/>
      <c r="I153" s="48"/>
      <c r="J153" s="49"/>
      <c r="K153" s="49"/>
      <c r="L153" s="50"/>
      <c r="M153" s="50"/>
      <c r="N153" s="47"/>
    </row>
    <row r="154" spans="1:26" x14ac:dyDescent="0.45">
      <c r="A154" s="47"/>
      <c r="B154" s="47"/>
      <c r="C154" s="48"/>
      <c r="D154" s="48"/>
      <c r="E154" s="47"/>
      <c r="F154" s="74"/>
      <c r="G154" s="74"/>
      <c r="H154" s="74"/>
      <c r="I154" s="48"/>
      <c r="J154" s="49"/>
      <c r="K154" s="49"/>
      <c r="L154" s="50"/>
      <c r="M154" s="50"/>
      <c r="N154" s="47"/>
    </row>
    <row r="155" spans="1:26" x14ac:dyDescent="0.45">
      <c r="B155" s="47"/>
      <c r="C155" s="47"/>
      <c r="D155" s="48"/>
      <c r="E155" s="48"/>
      <c r="J155" s="48"/>
      <c r="K155" s="49"/>
      <c r="L155" s="49"/>
      <c r="M155" s="50"/>
      <c r="N155" s="50"/>
    </row>
    <row r="156" spans="1:26" x14ac:dyDescent="0.45">
      <c r="B156" s="47"/>
      <c r="C156" s="47"/>
      <c r="D156" s="48"/>
      <c r="E156" s="48"/>
      <c r="J156" s="48"/>
      <c r="K156" s="49"/>
      <c r="L156" s="49"/>
      <c r="M156" s="50"/>
      <c r="N156" s="50"/>
    </row>
    <row r="157" spans="1:26" x14ac:dyDescent="0.45">
      <c r="B157" s="47"/>
      <c r="C157" s="47"/>
      <c r="D157" s="48"/>
      <c r="E157" s="48"/>
      <c r="J157" s="48"/>
      <c r="K157" s="49"/>
      <c r="L157" s="49"/>
      <c r="M157" s="50"/>
      <c r="N157" s="50"/>
    </row>
    <row r="158" spans="1:26" x14ac:dyDescent="0.45">
      <c r="B158" s="47"/>
      <c r="C158" s="47"/>
      <c r="D158" s="48"/>
      <c r="E158" s="48"/>
      <c r="J158" s="48"/>
      <c r="K158" s="49"/>
      <c r="L158" s="49"/>
      <c r="M158" s="50"/>
      <c r="N158" s="50"/>
    </row>
    <row r="159" spans="1:26" x14ac:dyDescent="0.45">
      <c r="B159" s="47"/>
      <c r="C159" s="47"/>
      <c r="D159" s="48"/>
      <c r="E159" s="48"/>
      <c r="J159" s="48"/>
      <c r="K159" s="49"/>
      <c r="L159" s="49"/>
      <c r="M159" s="50"/>
      <c r="N159" s="50"/>
    </row>
    <row r="160" spans="1:26" x14ac:dyDescent="0.45">
      <c r="B160" s="47"/>
      <c r="C160" s="47"/>
      <c r="D160" s="48"/>
      <c r="E160" s="48"/>
      <c r="J160" s="48"/>
      <c r="K160" s="49"/>
      <c r="L160" s="49"/>
      <c r="M160" s="50"/>
      <c r="N160" s="50"/>
    </row>
    <row r="161" spans="2:14" x14ac:dyDescent="0.45">
      <c r="B161" s="47"/>
      <c r="C161" s="47"/>
      <c r="D161" s="48"/>
      <c r="E161" s="48"/>
      <c r="J161" s="48"/>
      <c r="K161" s="49"/>
      <c r="L161" s="49"/>
      <c r="M161" s="50"/>
      <c r="N161" s="50"/>
    </row>
  </sheetData>
  <sheetProtection sort="0" autoFilter="0"/>
  <protectedRanges>
    <protectedRange sqref="B3:D3 J3:N3" name="Range1"/>
  </protectedRanges>
  <autoFilter ref="A3:N3" xr:uid="{00000000-0009-0000-0000-000001000000}"/>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7" t="s">
        <v>304</v>
      </c>
      <c r="C2" s="112"/>
    </row>
    <row r="3" spans="1:3" ht="14.65" x14ac:dyDescent="0.45">
      <c r="B3" s="55" t="s">
        <v>305</v>
      </c>
      <c r="C3" s="55" t="s">
        <v>306</v>
      </c>
    </row>
    <row r="4" spans="1:3" ht="43.9" x14ac:dyDescent="0.45">
      <c r="B4" s="56" t="s">
        <v>308</v>
      </c>
      <c r="C4" s="57" t="s">
        <v>336</v>
      </c>
    </row>
    <row r="5" spans="1:3" ht="29.25" x14ac:dyDescent="0.45">
      <c r="B5" s="58" t="s">
        <v>330</v>
      </c>
      <c r="C5" s="57" t="s">
        <v>344</v>
      </c>
    </row>
    <row r="6" spans="1:3" ht="29.25" x14ac:dyDescent="0.45">
      <c r="B6" s="56" t="s">
        <v>321</v>
      </c>
      <c r="C6" s="57" t="s">
        <v>337</v>
      </c>
    </row>
    <row r="7" spans="1:3" ht="29.25" x14ac:dyDescent="0.45">
      <c r="B7" s="58" t="s">
        <v>264</v>
      </c>
      <c r="C7" s="57" t="s">
        <v>338</v>
      </c>
    </row>
    <row r="8" spans="1:3" ht="87.75" x14ac:dyDescent="0.45">
      <c r="B8" s="58" t="s">
        <v>358</v>
      </c>
      <c r="C8" s="59" t="s">
        <v>359</v>
      </c>
    </row>
    <row r="9" spans="1:3" ht="43.9" x14ac:dyDescent="0.45">
      <c r="B9" s="58" t="s">
        <v>351</v>
      </c>
      <c r="C9" s="68" t="s">
        <v>360</v>
      </c>
    </row>
    <row r="10" spans="1:3" ht="29.25" x14ac:dyDescent="0.45">
      <c r="B10" s="58" t="s">
        <v>352</v>
      </c>
      <c r="C10" s="68" t="s">
        <v>361</v>
      </c>
    </row>
    <row r="11" spans="1:3" ht="29.25" x14ac:dyDescent="0.45">
      <c r="B11" s="58" t="s">
        <v>329</v>
      </c>
      <c r="C11" s="57" t="s">
        <v>345</v>
      </c>
    </row>
    <row r="12" spans="1:3" ht="117" x14ac:dyDescent="0.45">
      <c r="B12" s="58" t="s">
        <v>331</v>
      </c>
      <c r="C12" s="57" t="s">
        <v>339</v>
      </c>
    </row>
    <row r="13" spans="1:3" ht="29.25" x14ac:dyDescent="0.45">
      <c r="B13" s="58" t="s">
        <v>332</v>
      </c>
      <c r="C13" s="57" t="s">
        <v>340</v>
      </c>
    </row>
    <row r="14" spans="1:3" ht="29.25" x14ac:dyDescent="0.45">
      <c r="B14" s="58" t="s">
        <v>307</v>
      </c>
      <c r="C14" s="57" t="s">
        <v>341</v>
      </c>
    </row>
    <row r="15" spans="1:3" ht="58.5" x14ac:dyDescent="0.45">
      <c r="B15" s="56" t="s">
        <v>309</v>
      </c>
      <c r="C15" s="57" t="s">
        <v>343</v>
      </c>
    </row>
    <row r="16" spans="1:3" ht="30.75" customHeight="1" x14ac:dyDescent="0.45">
      <c r="B16" s="58" t="s">
        <v>333</v>
      </c>
      <c r="C16" s="57" t="s">
        <v>346</v>
      </c>
    </row>
    <row r="17" spans="2:3" ht="58.5" x14ac:dyDescent="0.45">
      <c r="B17" s="58" t="s">
        <v>328</v>
      </c>
      <c r="C17" s="57" t="s">
        <v>342</v>
      </c>
    </row>
    <row r="18" spans="2:3" ht="14.65" x14ac:dyDescent="0.4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53" customFormat="1" ht="115.5" customHeight="1" thickTop="1" thickBot="1" x14ac:dyDescent="0.5">
      <c r="A1" s="52"/>
      <c r="B1" s="9"/>
      <c r="C1" s="10"/>
    </row>
    <row r="2" spans="1:3" s="54" customFormat="1" ht="19.899999999999999" thickTop="1" thickBot="1" x14ac:dyDescent="0.65">
      <c r="B2" s="107" t="s">
        <v>309</v>
      </c>
      <c r="C2" s="112"/>
    </row>
    <row r="3" spans="1:3" s="54" customFormat="1" ht="19.5" thickBot="1" x14ac:dyDescent="0.65"/>
    <row r="4" spans="1:3" s="54" customFormat="1" ht="54" customHeight="1" thickBot="1" x14ac:dyDescent="0.65">
      <c r="B4" s="113" t="s">
        <v>335</v>
      </c>
      <c r="C4" s="114"/>
    </row>
    <row r="5" spans="1:3" s="54" customFormat="1" ht="19.5" thickBot="1" x14ac:dyDescent="0.65"/>
    <row r="6" spans="1:3" ht="15" thickBot="1" x14ac:dyDescent="0.5">
      <c r="B6" s="39" t="s">
        <v>284</v>
      </c>
      <c r="C6" s="40" t="s">
        <v>285</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96</v>
      </c>
      <c r="C16" s="1" t="s">
        <v>61</v>
      </c>
    </row>
    <row r="17" spans="2:3" x14ac:dyDescent="0.45">
      <c r="B17" s="1" t="s">
        <v>101</v>
      </c>
      <c r="C17" s="1" t="s">
        <v>102</v>
      </c>
    </row>
    <row r="18" spans="2:3" x14ac:dyDescent="0.45">
      <c r="B18" s="1" t="s">
        <v>115</v>
      </c>
      <c r="C18" s="1" t="s">
        <v>61</v>
      </c>
    </row>
    <row r="19" spans="2:3" x14ac:dyDescent="0.45">
      <c r="B19" s="1" t="s">
        <v>116</v>
      </c>
      <c r="C19" s="1" t="s">
        <v>102</v>
      </c>
    </row>
    <row r="20" spans="2:3" x14ac:dyDescent="0.45">
      <c r="B20" s="1" t="s">
        <v>117</v>
      </c>
      <c r="C20" s="1" t="s">
        <v>7</v>
      </c>
    </row>
    <row r="21" spans="2:3" x14ac:dyDescent="0.45">
      <c r="B21" s="1" t="s">
        <v>127</v>
      </c>
      <c r="C21" s="1" t="s">
        <v>102</v>
      </c>
    </row>
    <row r="22" spans="2:3" x14ac:dyDescent="0.45">
      <c r="B22" s="1" t="s">
        <v>134</v>
      </c>
      <c r="C22" s="1" t="s">
        <v>71</v>
      </c>
    </row>
    <row r="23" spans="2:3" x14ac:dyDescent="0.45">
      <c r="B23" s="1" t="s">
        <v>136</v>
      </c>
      <c r="C23" s="1" t="s">
        <v>61</v>
      </c>
    </row>
    <row r="24" spans="2:3" x14ac:dyDescent="0.45">
      <c r="B24" s="1" t="s">
        <v>137</v>
      </c>
      <c r="C24" s="1" t="s">
        <v>138</v>
      </c>
    </row>
    <row r="25" spans="2:3" x14ac:dyDescent="0.45">
      <c r="B25" s="1" t="s">
        <v>161</v>
      </c>
      <c r="C25" s="1" t="s">
        <v>102</v>
      </c>
    </row>
    <row r="26" spans="2:3" x14ac:dyDescent="0.45">
      <c r="B26" s="1" t="s">
        <v>163</v>
      </c>
      <c r="C26" s="1" t="s">
        <v>164</v>
      </c>
    </row>
    <row r="27" spans="2:3" x14ac:dyDescent="0.45">
      <c r="B27" s="1" t="s">
        <v>172</v>
      </c>
      <c r="C27" s="1" t="s">
        <v>102</v>
      </c>
    </row>
    <row r="28" spans="2:3" x14ac:dyDescent="0.45">
      <c r="B28" s="1" t="s">
        <v>267</v>
      </c>
      <c r="C28" s="1" t="s">
        <v>279</v>
      </c>
    </row>
    <row r="29" spans="2:3" x14ac:dyDescent="0.45">
      <c r="B29" s="1" t="s">
        <v>269</v>
      </c>
      <c r="C29" s="1" t="s">
        <v>279</v>
      </c>
    </row>
    <row r="30" spans="2:3" x14ac:dyDescent="0.45">
      <c r="B30" s="1" t="s">
        <v>175</v>
      </c>
      <c r="C30" s="1" t="s">
        <v>176</v>
      </c>
    </row>
    <row r="31" spans="2:3" x14ac:dyDescent="0.45">
      <c r="B31" s="1" t="s">
        <v>270</v>
      </c>
      <c r="C31" s="1" t="s">
        <v>280</v>
      </c>
    </row>
    <row r="32" spans="2:3" x14ac:dyDescent="0.45">
      <c r="B32" s="1" t="s">
        <v>271</v>
      </c>
      <c r="C32" s="1" t="s">
        <v>271</v>
      </c>
    </row>
    <row r="33" spans="2:3" x14ac:dyDescent="0.45">
      <c r="B33" s="1" t="s">
        <v>178</v>
      </c>
      <c r="C33" s="1" t="s">
        <v>25</v>
      </c>
    </row>
    <row r="34" spans="2:3" x14ac:dyDescent="0.45">
      <c r="B34" s="1" t="s">
        <v>184</v>
      </c>
      <c r="C34" s="1" t="s">
        <v>61</v>
      </c>
    </row>
    <row r="35" spans="2:3" x14ac:dyDescent="0.45">
      <c r="B35" s="1" t="s">
        <v>202</v>
      </c>
      <c r="C35" s="1" t="s">
        <v>61</v>
      </c>
    </row>
    <row r="36" spans="2:3" x14ac:dyDescent="0.45">
      <c r="B36" s="1" t="s">
        <v>274</v>
      </c>
      <c r="C36" s="1" t="s">
        <v>283</v>
      </c>
    </row>
    <row r="37" spans="2:3" x14ac:dyDescent="0.45">
      <c r="B37" s="1" t="s">
        <v>208</v>
      </c>
      <c r="C37" s="1" t="s">
        <v>209</v>
      </c>
    </row>
    <row r="38" spans="2:3" x14ac:dyDescent="0.45">
      <c r="B38" s="1" t="s">
        <v>275</v>
      </c>
      <c r="C38" s="1" t="s">
        <v>23</v>
      </c>
    </row>
    <row r="39" spans="2:3" x14ac:dyDescent="0.45">
      <c r="B39" s="1" t="s">
        <v>228</v>
      </c>
      <c r="C39" s="1" t="s">
        <v>229</v>
      </c>
    </row>
    <row r="40" spans="2:3" x14ac:dyDescent="0.45">
      <c r="B40" s="1" t="s">
        <v>230</v>
      </c>
      <c r="C40" s="1" t="s">
        <v>164</v>
      </c>
    </row>
    <row r="41" spans="2:3" x14ac:dyDescent="0.45">
      <c r="B41" s="1" t="s">
        <v>231</v>
      </c>
      <c r="C41" s="1" t="s">
        <v>7</v>
      </c>
    </row>
    <row r="42" spans="2:3" x14ac:dyDescent="0.45">
      <c r="B42" s="1" t="s">
        <v>233</v>
      </c>
      <c r="C42" s="1" t="s">
        <v>234</v>
      </c>
    </row>
    <row r="43" spans="2:3" x14ac:dyDescent="0.45">
      <c r="B43" s="1" t="s">
        <v>235</v>
      </c>
      <c r="C43" s="1" t="s">
        <v>7</v>
      </c>
    </row>
    <row r="44" spans="2:3" x14ac:dyDescent="0.45">
      <c r="B44" s="1" t="s">
        <v>236</v>
      </c>
      <c r="C44" s="1" t="s">
        <v>7</v>
      </c>
    </row>
    <row r="45" spans="2:3" x14ac:dyDescent="0.45">
      <c r="B45" s="1" t="s">
        <v>237</v>
      </c>
      <c r="C45" s="1" t="s">
        <v>61</v>
      </c>
    </row>
    <row r="46" spans="2:3" x14ac:dyDescent="0.45">
      <c r="B46" s="1" t="s">
        <v>238</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155"/>
  <sheetViews>
    <sheetView workbookViewId="0">
      <pane ySplit="3" topLeftCell="A4" activePane="bottomLeft" state="frozen"/>
      <selection pane="bottomLeft" activeCell="A2" sqref="A2:A3"/>
    </sheetView>
  </sheetViews>
  <sheetFormatPr defaultRowHeight="14.65" x14ac:dyDescent="0.45"/>
  <cols>
    <col min="1" max="1" width="15" style="60" customWidth="1"/>
    <col min="2" max="2" width="68.73046875" bestFit="1" customWidth="1"/>
    <col min="3" max="3" width="71" bestFit="1" customWidth="1"/>
    <col min="4" max="12" width="20.265625" style="7" customWidth="1"/>
    <col min="13" max="14" width="20.265625" customWidth="1"/>
    <col min="15" max="20" width="20.265625" style="8" customWidth="1"/>
    <col min="21" max="23" width="20.265625" customWidth="1"/>
    <col min="24" max="24" width="17.86328125" customWidth="1"/>
    <col min="25" max="25" width="20.73046875" style="79" customWidth="1"/>
    <col min="26" max="26" width="19.86328125" style="79" customWidth="1"/>
    <col min="27" max="27" width="19.265625" style="79" customWidth="1"/>
    <col min="28" max="35" width="20.265625" customWidth="1"/>
    <col min="36" max="39" width="9.1328125" style="70"/>
    <col min="40" max="40" width="9.1328125" style="66"/>
  </cols>
  <sheetData>
    <row r="1" spans="1:40" s="41" customFormat="1" ht="44.25" thickBot="1" x14ac:dyDescent="0.5">
      <c r="A1" s="61" t="s">
        <v>290</v>
      </c>
      <c r="B1" s="38" t="s">
        <v>291</v>
      </c>
      <c r="C1" s="38" t="s">
        <v>292</v>
      </c>
      <c r="D1" s="37" t="s">
        <v>293</v>
      </c>
      <c r="E1" s="37" t="s">
        <v>350</v>
      </c>
      <c r="F1" s="37" t="s">
        <v>349</v>
      </c>
      <c r="G1" s="42" t="s">
        <v>366</v>
      </c>
      <c r="H1" s="42" t="s">
        <v>367</v>
      </c>
      <c r="I1" s="42" t="s">
        <v>368</v>
      </c>
      <c r="J1" s="37" t="s">
        <v>294</v>
      </c>
      <c r="K1" s="37" t="s">
        <v>295</v>
      </c>
      <c r="L1" s="37" t="s">
        <v>322</v>
      </c>
      <c r="M1" s="38" t="s">
        <v>296</v>
      </c>
      <c r="N1" s="38" t="s">
        <v>297</v>
      </c>
      <c r="O1" s="42" t="s">
        <v>313</v>
      </c>
      <c r="P1" s="42" t="s">
        <v>314</v>
      </c>
      <c r="Q1" s="42" t="s">
        <v>315</v>
      </c>
      <c r="R1" s="42" t="s">
        <v>323</v>
      </c>
      <c r="S1" s="42" t="s">
        <v>298</v>
      </c>
      <c r="T1" s="42" t="s">
        <v>324</v>
      </c>
      <c r="U1" s="37" t="s">
        <v>326</v>
      </c>
      <c r="V1" s="37" t="s">
        <v>299</v>
      </c>
      <c r="W1" s="37" t="s">
        <v>348</v>
      </c>
      <c r="X1" s="37" t="s">
        <v>347</v>
      </c>
      <c r="Y1" s="42" t="s">
        <v>369</v>
      </c>
      <c r="Z1" s="42" t="s">
        <v>370</v>
      </c>
      <c r="AA1" s="42" t="s">
        <v>371</v>
      </c>
      <c r="AB1" s="37" t="s">
        <v>300</v>
      </c>
      <c r="AC1" s="37" t="s">
        <v>301</v>
      </c>
      <c r="AD1" s="37" t="s">
        <v>325</v>
      </c>
      <c r="AE1" s="38" t="s">
        <v>302</v>
      </c>
      <c r="AF1" s="38" t="s">
        <v>303</v>
      </c>
      <c r="AG1" s="42" t="s">
        <v>316</v>
      </c>
      <c r="AH1" s="42" t="s">
        <v>317</v>
      </c>
      <c r="AI1" s="42" t="s">
        <v>318</v>
      </c>
      <c r="AJ1" s="80"/>
      <c r="AK1" s="80"/>
      <c r="AL1" s="82" t="s">
        <v>372</v>
      </c>
      <c r="AM1" s="82" t="s">
        <v>374</v>
      </c>
      <c r="AN1" s="82" t="s">
        <v>373</v>
      </c>
    </row>
    <row r="2" spans="1:40" x14ac:dyDescent="0.45">
      <c r="A2" s="60">
        <v>44157</v>
      </c>
      <c r="B2" s="1" t="s">
        <v>277</v>
      </c>
      <c r="C2" s="1" t="s">
        <v>276</v>
      </c>
      <c r="D2" s="2">
        <v>4725136</v>
      </c>
      <c r="E2" s="2">
        <v>3361292</v>
      </c>
      <c r="F2" s="2">
        <v>1363844</v>
      </c>
      <c r="G2" s="76">
        <v>36209015544.040031</v>
      </c>
      <c r="H2" s="76">
        <v>24873363185.880016</v>
      </c>
      <c r="I2" s="76">
        <v>11335652358.160015</v>
      </c>
      <c r="J2" s="2">
        <v>4613981</v>
      </c>
      <c r="K2" s="2">
        <v>92952</v>
      </c>
      <c r="L2" s="2">
        <v>17759</v>
      </c>
      <c r="M2" s="3">
        <v>35299045891</v>
      </c>
      <c r="N2" s="3">
        <v>7650</v>
      </c>
      <c r="O2" s="36">
        <v>0.95399999999999996</v>
      </c>
      <c r="P2" s="36">
        <v>2.8000000000000001E-2</v>
      </c>
      <c r="Q2" s="36">
        <v>1.7999999999999999E-2</v>
      </c>
      <c r="R2" s="36">
        <v>0.97799999999999998</v>
      </c>
      <c r="S2" s="36">
        <v>1.7999999999999999E-2</v>
      </c>
      <c r="T2" s="36">
        <v>4.0000000000000001E-3</v>
      </c>
      <c r="U2" s="2">
        <v>18219</v>
      </c>
      <c r="V2" s="2">
        <v>20431</v>
      </c>
      <c r="W2" s="2">
        <v>13828</v>
      </c>
      <c r="X2" s="2">
        <v>6603</v>
      </c>
      <c r="Y2" s="76">
        <v>146835588.38999999</v>
      </c>
      <c r="Z2" s="76">
        <v>102147093.41</v>
      </c>
      <c r="AA2" s="76">
        <v>44688494.979999997</v>
      </c>
      <c r="AB2" s="2">
        <v>20368</v>
      </c>
      <c r="AC2" s="2">
        <v>524</v>
      </c>
      <c r="AD2" s="2">
        <v>17759</v>
      </c>
      <c r="AE2" s="3">
        <v>145983675</v>
      </c>
      <c r="AF2" s="3">
        <v>7167</v>
      </c>
      <c r="AG2" s="36">
        <v>0.95699999999999996</v>
      </c>
      <c r="AH2" s="36">
        <v>2.1000000000000001E-2</v>
      </c>
      <c r="AI2" s="36">
        <v>2.1999999999999999E-2</v>
      </c>
      <c r="AL2" s="83">
        <f>R2+S2+T2</f>
        <v>1</v>
      </c>
      <c r="AM2" s="83">
        <f>O2+P2+Q2</f>
        <v>1</v>
      </c>
      <c r="AN2" s="83">
        <f>AG2+AH2+AI2</f>
        <v>1</v>
      </c>
    </row>
    <row r="3" spans="1:40" x14ac:dyDescent="0.45">
      <c r="A3" s="60">
        <v>44157</v>
      </c>
      <c r="B3" s="1" t="s">
        <v>319</v>
      </c>
      <c r="C3" s="1" t="s">
        <v>276</v>
      </c>
      <c r="D3" s="2">
        <v>78</v>
      </c>
      <c r="E3" s="2">
        <v>56</v>
      </c>
      <c r="F3" s="2">
        <v>22</v>
      </c>
      <c r="G3" s="76">
        <v>711186.42</v>
      </c>
      <c r="H3" s="76">
        <v>498640.42000000004</v>
      </c>
      <c r="I3" s="76">
        <v>212546</v>
      </c>
      <c r="J3" s="2">
        <v>74</v>
      </c>
      <c r="K3" s="2">
        <v>3</v>
      </c>
      <c r="L3" s="2">
        <v>1</v>
      </c>
      <c r="M3" s="3">
        <v>662142</v>
      </c>
      <c r="N3" s="3">
        <v>8948</v>
      </c>
      <c r="O3" s="36">
        <v>0.81100000000000005</v>
      </c>
      <c r="P3" s="36">
        <v>0.122</v>
      </c>
      <c r="Q3" s="36">
        <v>6.8000000000000005E-2</v>
      </c>
      <c r="R3" s="36">
        <v>0.96099999999999997</v>
      </c>
      <c r="S3" s="36">
        <v>2.5999999999999999E-2</v>
      </c>
      <c r="T3" s="36">
        <v>1.2999999999999999E-2</v>
      </c>
      <c r="U3" s="2">
        <v>0</v>
      </c>
      <c r="V3" s="2">
        <v>1</v>
      </c>
      <c r="W3" s="2">
        <v>1</v>
      </c>
      <c r="X3" s="2">
        <v>0</v>
      </c>
      <c r="Y3" s="76">
        <v>10000</v>
      </c>
      <c r="Z3" s="76">
        <v>10000</v>
      </c>
      <c r="AA3" s="76">
        <v>0</v>
      </c>
      <c r="AB3" s="2">
        <v>0</v>
      </c>
      <c r="AC3" s="2">
        <v>0</v>
      </c>
      <c r="AD3" s="2">
        <v>1</v>
      </c>
      <c r="AE3" s="3">
        <v>0</v>
      </c>
      <c r="AF3" s="3">
        <v>0</v>
      </c>
      <c r="AG3" s="36">
        <v>0</v>
      </c>
      <c r="AH3" s="36">
        <v>0</v>
      </c>
      <c r="AI3" s="36">
        <v>0</v>
      </c>
      <c r="AL3" s="83">
        <f t="shared" ref="AL3:AL66" si="0">R3+S3+T3</f>
        <v>1</v>
      </c>
      <c r="AM3" s="83">
        <f t="shared" ref="AM3:AM66" si="1">O3+P3+Q3</f>
        <v>1.0010000000000001</v>
      </c>
      <c r="AN3" s="83">
        <f t="shared" ref="AN3:AN66" si="2">AG3+AH3+AI3</f>
        <v>0</v>
      </c>
    </row>
    <row r="4" spans="1:40" x14ac:dyDescent="0.45">
      <c r="A4" s="60">
        <v>44157</v>
      </c>
      <c r="B4" s="1" t="s">
        <v>2</v>
      </c>
      <c r="C4" s="1" t="s">
        <v>3</v>
      </c>
      <c r="D4" s="2">
        <v>369</v>
      </c>
      <c r="E4" s="2">
        <v>251</v>
      </c>
      <c r="F4" s="2">
        <v>118</v>
      </c>
      <c r="G4" s="76">
        <v>3491126.25</v>
      </c>
      <c r="H4" s="76">
        <v>2391236.25</v>
      </c>
      <c r="I4" s="76">
        <v>1099890</v>
      </c>
      <c r="J4" s="2">
        <v>363</v>
      </c>
      <c r="K4" s="2">
        <v>6</v>
      </c>
      <c r="L4" s="2">
        <v>0</v>
      </c>
      <c r="M4" s="3">
        <v>3402688</v>
      </c>
      <c r="N4" s="3">
        <v>9374</v>
      </c>
      <c r="O4" s="36">
        <v>0.628</v>
      </c>
      <c r="P4" s="36">
        <v>0.251</v>
      </c>
      <c r="Q4" s="36">
        <v>0.121</v>
      </c>
      <c r="R4" s="36">
        <v>0.98399999999999999</v>
      </c>
      <c r="S4" s="36">
        <v>1.6E-2</v>
      </c>
      <c r="T4" s="36">
        <v>0</v>
      </c>
      <c r="U4" s="2">
        <v>1</v>
      </c>
      <c r="V4" s="2">
        <v>2</v>
      </c>
      <c r="W4" s="2">
        <v>1</v>
      </c>
      <c r="X4" s="2">
        <v>1</v>
      </c>
      <c r="Y4" s="76">
        <v>20000</v>
      </c>
      <c r="Z4" s="76">
        <v>10000</v>
      </c>
      <c r="AA4" s="76">
        <v>10000</v>
      </c>
      <c r="AB4" s="2">
        <v>3</v>
      </c>
      <c r="AC4" s="2">
        <v>0</v>
      </c>
      <c r="AD4" s="2">
        <v>0</v>
      </c>
      <c r="AE4" s="3">
        <v>30000</v>
      </c>
      <c r="AF4" s="3">
        <v>10000</v>
      </c>
      <c r="AG4" s="36">
        <v>1</v>
      </c>
      <c r="AH4" s="36">
        <v>0</v>
      </c>
      <c r="AI4" s="36">
        <v>0</v>
      </c>
      <c r="AL4" s="83">
        <f t="shared" si="0"/>
        <v>1</v>
      </c>
      <c r="AM4" s="83">
        <f t="shared" si="1"/>
        <v>1</v>
      </c>
      <c r="AN4" s="83">
        <f t="shared" si="2"/>
        <v>1</v>
      </c>
    </row>
    <row r="5" spans="1:40" x14ac:dyDescent="0.45">
      <c r="A5" s="60">
        <v>44157</v>
      </c>
      <c r="B5" s="1" t="s">
        <v>4</v>
      </c>
      <c r="C5" s="1" t="s">
        <v>5</v>
      </c>
      <c r="D5" s="2">
        <v>388</v>
      </c>
      <c r="E5" s="2">
        <v>256</v>
      </c>
      <c r="F5" s="2">
        <v>132</v>
      </c>
      <c r="G5" s="76">
        <v>3783347</v>
      </c>
      <c r="H5" s="76">
        <v>2485643</v>
      </c>
      <c r="I5" s="76">
        <v>1297704</v>
      </c>
      <c r="J5" s="2">
        <v>385</v>
      </c>
      <c r="K5" s="2">
        <v>3</v>
      </c>
      <c r="L5" s="2">
        <v>0</v>
      </c>
      <c r="M5" s="3">
        <v>3721405</v>
      </c>
      <c r="N5" s="3">
        <v>9666</v>
      </c>
      <c r="O5" s="36">
        <v>0.93</v>
      </c>
      <c r="P5" s="36">
        <v>2.9000000000000001E-2</v>
      </c>
      <c r="Q5" s="36">
        <v>4.2000000000000003E-2</v>
      </c>
      <c r="R5" s="36">
        <v>0.997</v>
      </c>
      <c r="S5" s="36">
        <v>3.0000000000000001E-3</v>
      </c>
      <c r="T5" s="36">
        <v>0</v>
      </c>
      <c r="U5" s="2">
        <v>1</v>
      </c>
      <c r="V5" s="2">
        <v>0</v>
      </c>
      <c r="W5" s="2">
        <v>0</v>
      </c>
      <c r="X5" s="2">
        <v>0</v>
      </c>
      <c r="Y5" s="76">
        <v>0</v>
      </c>
      <c r="Z5" s="76">
        <v>0</v>
      </c>
      <c r="AA5" s="76">
        <v>0</v>
      </c>
      <c r="AB5" s="2">
        <v>1</v>
      </c>
      <c r="AC5" s="2">
        <v>0</v>
      </c>
      <c r="AD5" s="2">
        <v>0</v>
      </c>
      <c r="AE5" s="3">
        <v>10000</v>
      </c>
      <c r="AF5" s="3">
        <v>10000</v>
      </c>
      <c r="AG5" s="36">
        <v>1</v>
      </c>
      <c r="AH5" s="36">
        <v>0</v>
      </c>
      <c r="AI5" s="36">
        <v>0</v>
      </c>
      <c r="AL5" s="83">
        <f t="shared" si="0"/>
        <v>1</v>
      </c>
      <c r="AM5" s="83">
        <f t="shared" si="1"/>
        <v>1.0010000000000001</v>
      </c>
      <c r="AN5" s="83">
        <f t="shared" si="2"/>
        <v>1</v>
      </c>
    </row>
    <row r="6" spans="1:40" x14ac:dyDescent="0.45">
      <c r="A6" s="60">
        <v>44157</v>
      </c>
      <c r="B6" s="1" t="s">
        <v>6</v>
      </c>
      <c r="C6" s="1" t="s">
        <v>7</v>
      </c>
      <c r="D6" s="2">
        <v>4786</v>
      </c>
      <c r="E6" s="2">
        <v>3757</v>
      </c>
      <c r="F6" s="2">
        <v>1029</v>
      </c>
      <c r="G6" s="76">
        <v>35620788</v>
      </c>
      <c r="H6" s="76">
        <v>27530542</v>
      </c>
      <c r="I6" s="76">
        <v>8090246</v>
      </c>
      <c r="J6" s="2">
        <v>4304</v>
      </c>
      <c r="K6" s="2">
        <v>235</v>
      </c>
      <c r="L6" s="2">
        <v>247</v>
      </c>
      <c r="M6" s="3">
        <v>32620474</v>
      </c>
      <c r="N6" s="3">
        <v>7579</v>
      </c>
      <c r="O6" s="36">
        <v>0.83699999999999997</v>
      </c>
      <c r="P6" s="36">
        <v>6.5000000000000002E-2</v>
      </c>
      <c r="Q6" s="36">
        <v>9.8000000000000004E-2</v>
      </c>
      <c r="R6" s="36">
        <v>0.9</v>
      </c>
      <c r="S6" s="36">
        <v>4.8000000000000001E-2</v>
      </c>
      <c r="T6" s="36">
        <v>5.1999999999999998E-2</v>
      </c>
      <c r="U6" s="2">
        <v>252</v>
      </c>
      <c r="V6" s="2">
        <v>18</v>
      </c>
      <c r="W6" s="2">
        <v>15</v>
      </c>
      <c r="X6" s="2">
        <v>3</v>
      </c>
      <c r="Y6" s="76">
        <v>158238</v>
      </c>
      <c r="Z6" s="76">
        <v>140198</v>
      </c>
      <c r="AA6" s="76">
        <v>18040</v>
      </c>
      <c r="AB6" s="2">
        <v>22</v>
      </c>
      <c r="AC6" s="2">
        <v>1</v>
      </c>
      <c r="AD6" s="2">
        <v>247</v>
      </c>
      <c r="AE6" s="3">
        <v>210598</v>
      </c>
      <c r="AF6" s="3">
        <v>9573</v>
      </c>
      <c r="AG6" s="36">
        <v>0.72699999999999998</v>
      </c>
      <c r="AH6" s="36">
        <v>9.0999999999999998E-2</v>
      </c>
      <c r="AI6" s="36">
        <v>0.182</v>
      </c>
      <c r="AL6" s="83">
        <f t="shared" si="0"/>
        <v>1</v>
      </c>
      <c r="AM6" s="83">
        <f t="shared" si="1"/>
        <v>0.99999999999999989</v>
      </c>
      <c r="AN6" s="83">
        <f t="shared" si="2"/>
        <v>1</v>
      </c>
    </row>
    <row r="7" spans="1:40" x14ac:dyDescent="0.45">
      <c r="A7" s="60">
        <v>44157</v>
      </c>
      <c r="B7" s="1" t="s">
        <v>8</v>
      </c>
      <c r="C7" s="1" t="s">
        <v>9</v>
      </c>
      <c r="D7" s="2">
        <v>5267</v>
      </c>
      <c r="E7" s="2">
        <v>3978</v>
      </c>
      <c r="F7" s="2">
        <v>1289</v>
      </c>
      <c r="G7" s="76">
        <v>41154197</v>
      </c>
      <c r="H7" s="76">
        <v>30570930</v>
      </c>
      <c r="I7" s="76">
        <v>10583267</v>
      </c>
      <c r="J7" s="2">
        <v>5052</v>
      </c>
      <c r="K7" s="2">
        <v>198</v>
      </c>
      <c r="L7" s="2">
        <v>17</v>
      </c>
      <c r="M7" s="3">
        <v>37851054</v>
      </c>
      <c r="N7" s="3">
        <v>7492</v>
      </c>
      <c r="O7" s="36">
        <v>0.97599999999999998</v>
      </c>
      <c r="P7" s="36">
        <v>8.9999999999999993E-3</v>
      </c>
      <c r="Q7" s="36">
        <v>1.4999999999999999E-2</v>
      </c>
      <c r="R7" s="36">
        <v>0.95899999999999996</v>
      </c>
      <c r="S7" s="36">
        <v>3.6999999999999998E-2</v>
      </c>
      <c r="T7" s="36">
        <v>3.0000000000000001E-3</v>
      </c>
      <c r="U7" s="2">
        <v>23</v>
      </c>
      <c r="V7" s="2">
        <v>21</v>
      </c>
      <c r="W7" s="2">
        <v>17</v>
      </c>
      <c r="X7" s="2">
        <v>4</v>
      </c>
      <c r="Y7" s="76">
        <v>137792</v>
      </c>
      <c r="Z7" s="76">
        <v>106602</v>
      </c>
      <c r="AA7" s="76">
        <v>31190</v>
      </c>
      <c r="AB7" s="2">
        <v>25</v>
      </c>
      <c r="AC7" s="2">
        <v>2</v>
      </c>
      <c r="AD7" s="2">
        <v>17</v>
      </c>
      <c r="AE7" s="3">
        <v>171926</v>
      </c>
      <c r="AF7" s="3">
        <v>6877</v>
      </c>
      <c r="AG7" s="36">
        <v>0.92</v>
      </c>
      <c r="AH7" s="36">
        <v>0</v>
      </c>
      <c r="AI7" s="36">
        <v>0.08</v>
      </c>
      <c r="AL7" s="83">
        <f t="shared" si="0"/>
        <v>0.999</v>
      </c>
      <c r="AM7" s="83">
        <f t="shared" si="1"/>
        <v>1</v>
      </c>
      <c r="AN7" s="83">
        <f t="shared" si="2"/>
        <v>1</v>
      </c>
    </row>
    <row r="8" spans="1:40" x14ac:dyDescent="0.45">
      <c r="A8" s="60">
        <v>44157</v>
      </c>
      <c r="B8" s="1" t="s">
        <v>10</v>
      </c>
      <c r="C8" s="1" t="s">
        <v>9</v>
      </c>
      <c r="D8" s="2">
        <v>13519</v>
      </c>
      <c r="E8" s="2">
        <v>13519</v>
      </c>
      <c r="F8" s="2">
        <v>0</v>
      </c>
      <c r="G8" s="76">
        <v>94434872.210000008</v>
      </c>
      <c r="H8" s="76">
        <v>94434872.210000008</v>
      </c>
      <c r="I8" s="76">
        <v>0</v>
      </c>
      <c r="J8" s="2">
        <v>12967</v>
      </c>
      <c r="K8" s="2">
        <v>285</v>
      </c>
      <c r="L8" s="2">
        <v>0</v>
      </c>
      <c r="M8" s="3">
        <v>91479780</v>
      </c>
      <c r="N8" s="3">
        <v>7055</v>
      </c>
      <c r="O8" s="36">
        <v>0.98499999999999999</v>
      </c>
      <c r="P8" s="36">
        <v>1.2999999999999999E-2</v>
      </c>
      <c r="Q8" s="36">
        <v>2E-3</v>
      </c>
      <c r="R8" s="36">
        <v>0.96</v>
      </c>
      <c r="S8" s="36">
        <v>0.02</v>
      </c>
      <c r="T8" s="36">
        <v>0</v>
      </c>
      <c r="U8" s="2">
        <v>0</v>
      </c>
      <c r="V8" s="2">
        <v>0</v>
      </c>
      <c r="W8" s="2">
        <v>0</v>
      </c>
      <c r="X8" s="2">
        <v>0</v>
      </c>
      <c r="Y8" s="76">
        <v>0</v>
      </c>
      <c r="Z8" s="76">
        <v>0</v>
      </c>
      <c r="AA8" s="76">
        <v>0</v>
      </c>
      <c r="AB8" s="2">
        <v>0</v>
      </c>
      <c r="AC8" s="2">
        <v>0</v>
      </c>
      <c r="AD8" s="2">
        <v>0</v>
      </c>
      <c r="AE8" s="3">
        <v>0</v>
      </c>
      <c r="AF8" s="3">
        <v>0</v>
      </c>
      <c r="AG8" s="36">
        <v>0</v>
      </c>
      <c r="AH8" s="36">
        <v>0</v>
      </c>
      <c r="AI8" s="36">
        <v>0</v>
      </c>
      <c r="AL8" s="83">
        <f>R8+S8+T8</f>
        <v>0.98</v>
      </c>
      <c r="AM8" s="83">
        <f t="shared" si="1"/>
        <v>1</v>
      </c>
      <c r="AN8" s="83">
        <f t="shared" si="2"/>
        <v>0</v>
      </c>
    </row>
    <row r="9" spans="1:40" x14ac:dyDescent="0.45">
      <c r="A9" s="60">
        <v>44157</v>
      </c>
      <c r="B9" s="1" t="s">
        <v>11</v>
      </c>
      <c r="C9" s="1" t="s">
        <v>9</v>
      </c>
      <c r="D9" s="2">
        <v>48061</v>
      </c>
      <c r="E9" s="2">
        <v>48061</v>
      </c>
      <c r="F9" s="2">
        <v>0</v>
      </c>
      <c r="G9" s="76">
        <v>393827398.55000001</v>
      </c>
      <c r="H9" s="76">
        <v>393827398.55000001</v>
      </c>
      <c r="I9" s="76">
        <v>0</v>
      </c>
      <c r="J9" s="2">
        <v>46305</v>
      </c>
      <c r="K9" s="2">
        <v>740</v>
      </c>
      <c r="L9" s="2">
        <v>0</v>
      </c>
      <c r="M9" s="3">
        <v>381095174</v>
      </c>
      <c r="N9" s="3">
        <v>8230</v>
      </c>
      <c r="O9" s="36">
        <v>0.98899999999999999</v>
      </c>
      <c r="P9" s="36">
        <v>0.01</v>
      </c>
      <c r="Q9" s="36">
        <v>1E-3</v>
      </c>
      <c r="R9" s="36">
        <v>0.96399999999999997</v>
      </c>
      <c r="S9" s="36">
        <v>1.4999999999999999E-2</v>
      </c>
      <c r="T9" s="36">
        <v>0</v>
      </c>
      <c r="U9" s="2">
        <v>0</v>
      </c>
      <c r="V9" s="2">
        <v>0</v>
      </c>
      <c r="W9" s="2">
        <v>0</v>
      </c>
      <c r="X9" s="2">
        <v>0</v>
      </c>
      <c r="Y9" s="76">
        <v>0</v>
      </c>
      <c r="Z9" s="76">
        <v>0</v>
      </c>
      <c r="AA9" s="76">
        <v>0</v>
      </c>
      <c r="AB9" s="2">
        <v>0</v>
      </c>
      <c r="AC9" s="2">
        <v>0</v>
      </c>
      <c r="AD9" s="2">
        <v>0</v>
      </c>
      <c r="AE9" s="3">
        <v>0</v>
      </c>
      <c r="AF9" s="3">
        <v>0</v>
      </c>
      <c r="AG9" s="36">
        <v>0</v>
      </c>
      <c r="AH9" s="36">
        <v>0</v>
      </c>
      <c r="AI9" s="36">
        <v>0</v>
      </c>
      <c r="AL9" s="83">
        <f t="shared" si="0"/>
        <v>0.97899999999999998</v>
      </c>
      <c r="AM9" s="83">
        <f t="shared" si="1"/>
        <v>1</v>
      </c>
      <c r="AN9" s="83">
        <f t="shared" si="2"/>
        <v>0</v>
      </c>
    </row>
    <row r="10" spans="1:40" x14ac:dyDescent="0.45">
      <c r="A10" s="60">
        <v>44157</v>
      </c>
      <c r="B10" s="1" t="s">
        <v>12</v>
      </c>
      <c r="C10" s="1" t="s">
        <v>13</v>
      </c>
      <c r="D10" s="2">
        <v>3813</v>
      </c>
      <c r="E10" s="2">
        <v>2448</v>
      </c>
      <c r="F10" s="2">
        <v>1365</v>
      </c>
      <c r="G10" s="76">
        <v>36032022.290000007</v>
      </c>
      <c r="H10" s="76">
        <v>23095436.120000008</v>
      </c>
      <c r="I10" s="76">
        <v>12936586.169999998</v>
      </c>
      <c r="J10" s="2">
        <v>3765</v>
      </c>
      <c r="K10" s="2">
        <v>39</v>
      </c>
      <c r="L10" s="2">
        <v>9</v>
      </c>
      <c r="M10" s="3">
        <v>35584779</v>
      </c>
      <c r="N10" s="3">
        <v>9451</v>
      </c>
      <c r="O10" s="36">
        <v>0.93500000000000005</v>
      </c>
      <c r="P10" s="36">
        <v>1.9E-2</v>
      </c>
      <c r="Q10" s="36">
        <v>4.5999999999999999E-2</v>
      </c>
      <c r="R10" s="36">
        <v>0.98899999999999999</v>
      </c>
      <c r="S10" s="36">
        <v>8.9999999999999993E-3</v>
      </c>
      <c r="T10" s="36">
        <v>2E-3</v>
      </c>
      <c r="U10" s="2">
        <v>7</v>
      </c>
      <c r="V10" s="2">
        <v>16</v>
      </c>
      <c r="W10" s="2">
        <v>13</v>
      </c>
      <c r="X10" s="2">
        <v>3</v>
      </c>
      <c r="Y10" s="76">
        <v>139000</v>
      </c>
      <c r="Z10" s="76">
        <v>114000</v>
      </c>
      <c r="AA10" s="76">
        <v>25000</v>
      </c>
      <c r="AB10" s="2">
        <v>13</v>
      </c>
      <c r="AC10" s="2">
        <v>1</v>
      </c>
      <c r="AD10" s="2">
        <v>9</v>
      </c>
      <c r="AE10" s="3">
        <v>116650</v>
      </c>
      <c r="AF10" s="3">
        <v>8973</v>
      </c>
      <c r="AG10" s="36">
        <v>1</v>
      </c>
      <c r="AH10" s="36">
        <v>0</v>
      </c>
      <c r="AI10" s="36">
        <v>0</v>
      </c>
      <c r="AL10" s="83">
        <f t="shared" si="0"/>
        <v>1</v>
      </c>
      <c r="AM10" s="83">
        <f t="shared" si="1"/>
        <v>1</v>
      </c>
      <c r="AN10" s="83">
        <f t="shared" si="2"/>
        <v>1</v>
      </c>
    </row>
    <row r="11" spans="1:40" x14ac:dyDescent="0.45">
      <c r="A11" s="60">
        <v>44157</v>
      </c>
      <c r="B11" s="1" t="s">
        <v>14</v>
      </c>
      <c r="C11" s="1" t="s">
        <v>7</v>
      </c>
      <c r="D11" s="2">
        <v>10651</v>
      </c>
      <c r="E11" s="2">
        <v>7596</v>
      </c>
      <c r="F11" s="2">
        <v>3055</v>
      </c>
      <c r="G11" s="76">
        <v>87460960.460000023</v>
      </c>
      <c r="H11" s="76">
        <v>60816048.910000026</v>
      </c>
      <c r="I11" s="76">
        <v>26644911.549999997</v>
      </c>
      <c r="J11" s="2">
        <v>10389</v>
      </c>
      <c r="K11" s="2">
        <v>163</v>
      </c>
      <c r="L11" s="2">
        <v>108</v>
      </c>
      <c r="M11" s="3">
        <v>85711243</v>
      </c>
      <c r="N11" s="3">
        <v>8250</v>
      </c>
      <c r="O11" s="36">
        <v>0.95699999999999996</v>
      </c>
      <c r="P11" s="36">
        <v>2.5000000000000001E-2</v>
      </c>
      <c r="Q11" s="36">
        <v>1.7999999999999999E-2</v>
      </c>
      <c r="R11" s="36">
        <v>0.97499999999999998</v>
      </c>
      <c r="S11" s="36">
        <v>1.4999999999999999E-2</v>
      </c>
      <c r="T11" s="36">
        <v>0.01</v>
      </c>
      <c r="U11" s="2">
        <v>120</v>
      </c>
      <c r="V11" s="2">
        <v>29</v>
      </c>
      <c r="W11" s="2">
        <v>21</v>
      </c>
      <c r="X11" s="2">
        <v>8</v>
      </c>
      <c r="Y11" s="76">
        <v>244910.63</v>
      </c>
      <c r="Z11" s="76">
        <v>166950.63</v>
      </c>
      <c r="AA11" s="76">
        <v>77960</v>
      </c>
      <c r="AB11" s="2">
        <v>41</v>
      </c>
      <c r="AC11" s="2">
        <v>0</v>
      </c>
      <c r="AD11" s="2">
        <v>108</v>
      </c>
      <c r="AE11" s="3">
        <v>329619</v>
      </c>
      <c r="AF11" s="3">
        <v>8039</v>
      </c>
      <c r="AG11" s="36">
        <v>0.90200000000000002</v>
      </c>
      <c r="AH11" s="36">
        <v>7.2999999999999995E-2</v>
      </c>
      <c r="AI11" s="36">
        <v>2.4E-2</v>
      </c>
      <c r="AL11" s="83">
        <f t="shared" si="0"/>
        <v>1</v>
      </c>
      <c r="AM11" s="83">
        <f t="shared" si="1"/>
        <v>1</v>
      </c>
      <c r="AN11" s="83">
        <f t="shared" si="2"/>
        <v>0.999</v>
      </c>
    </row>
    <row r="12" spans="1:40" x14ac:dyDescent="0.45">
      <c r="A12" s="60">
        <v>44157</v>
      </c>
      <c r="B12" s="1" t="s">
        <v>15</v>
      </c>
      <c r="C12" s="1" t="s">
        <v>16</v>
      </c>
      <c r="D12" s="2">
        <v>72</v>
      </c>
      <c r="E12" s="2">
        <v>50</v>
      </c>
      <c r="F12" s="2">
        <v>22</v>
      </c>
      <c r="G12" s="76">
        <v>655074</v>
      </c>
      <c r="H12" s="76">
        <v>444074</v>
      </c>
      <c r="I12" s="76">
        <v>211000</v>
      </c>
      <c r="J12" s="2">
        <v>72</v>
      </c>
      <c r="K12" s="2">
        <v>0</v>
      </c>
      <c r="L12" s="2">
        <v>0</v>
      </c>
      <c r="M12" s="3">
        <v>655074</v>
      </c>
      <c r="N12" s="3">
        <v>9098</v>
      </c>
      <c r="O12" s="36">
        <v>1</v>
      </c>
      <c r="P12" s="36">
        <v>0</v>
      </c>
      <c r="Q12" s="36">
        <v>0</v>
      </c>
      <c r="R12" s="36">
        <v>1</v>
      </c>
      <c r="S12" s="36">
        <v>0</v>
      </c>
      <c r="T12" s="36">
        <v>0</v>
      </c>
      <c r="U12" s="2">
        <v>0</v>
      </c>
      <c r="V12" s="2">
        <v>0</v>
      </c>
      <c r="W12" s="2">
        <v>0</v>
      </c>
      <c r="X12" s="2">
        <v>0</v>
      </c>
      <c r="Y12" s="76">
        <v>0</v>
      </c>
      <c r="Z12" s="76">
        <v>0</v>
      </c>
      <c r="AA12" s="76">
        <v>0</v>
      </c>
      <c r="AB12" s="2">
        <v>0</v>
      </c>
      <c r="AC12" s="2">
        <v>0</v>
      </c>
      <c r="AD12" s="2">
        <v>0</v>
      </c>
      <c r="AE12" s="3">
        <v>0</v>
      </c>
      <c r="AF12" s="3">
        <v>0</v>
      </c>
      <c r="AG12" s="36">
        <v>0</v>
      </c>
      <c r="AH12" s="36">
        <v>0</v>
      </c>
      <c r="AI12" s="36">
        <v>0</v>
      </c>
      <c r="AL12" s="83">
        <f t="shared" si="0"/>
        <v>1</v>
      </c>
      <c r="AM12" s="83">
        <f t="shared" si="1"/>
        <v>1</v>
      </c>
      <c r="AN12" s="83">
        <f t="shared" si="2"/>
        <v>0</v>
      </c>
    </row>
    <row r="13" spans="1:40" x14ac:dyDescent="0.45">
      <c r="A13" s="60">
        <v>44157</v>
      </c>
      <c r="B13" s="1" t="s">
        <v>17</v>
      </c>
      <c r="C13" s="1" t="s">
        <v>3</v>
      </c>
      <c r="D13" s="2">
        <v>21623</v>
      </c>
      <c r="E13" s="2">
        <v>15051</v>
      </c>
      <c r="F13" s="2">
        <v>6572</v>
      </c>
      <c r="G13" s="76">
        <v>183442558.68000001</v>
      </c>
      <c r="H13" s="76">
        <v>123997918.39000002</v>
      </c>
      <c r="I13" s="76">
        <v>59444640.289999999</v>
      </c>
      <c r="J13" s="2">
        <v>20737</v>
      </c>
      <c r="K13" s="2">
        <v>846</v>
      </c>
      <c r="L13" s="2">
        <v>40</v>
      </c>
      <c r="M13" s="3">
        <v>176909821</v>
      </c>
      <c r="N13" s="3">
        <v>8531</v>
      </c>
      <c r="O13" s="36">
        <v>0.71399999999999997</v>
      </c>
      <c r="P13" s="36">
        <v>0.19</v>
      </c>
      <c r="Q13" s="36">
        <v>9.6000000000000002E-2</v>
      </c>
      <c r="R13" s="36">
        <v>0.96099999999999997</v>
      </c>
      <c r="S13" s="36">
        <v>3.7999999999999999E-2</v>
      </c>
      <c r="T13" s="36">
        <v>2E-3</v>
      </c>
      <c r="U13" s="2">
        <v>38</v>
      </c>
      <c r="V13" s="2">
        <v>89</v>
      </c>
      <c r="W13" s="2">
        <v>66</v>
      </c>
      <c r="X13" s="2">
        <v>23</v>
      </c>
      <c r="Y13" s="76">
        <v>745155</v>
      </c>
      <c r="Z13" s="76">
        <v>551047</v>
      </c>
      <c r="AA13" s="76">
        <v>194108</v>
      </c>
      <c r="AB13" s="2">
        <v>86</v>
      </c>
      <c r="AC13" s="2">
        <v>1</v>
      </c>
      <c r="AD13" s="2">
        <v>40</v>
      </c>
      <c r="AE13" s="3">
        <v>705554</v>
      </c>
      <c r="AF13" s="3">
        <v>8204</v>
      </c>
      <c r="AG13" s="36">
        <v>0.84899999999999998</v>
      </c>
      <c r="AH13" s="36">
        <v>0.11600000000000001</v>
      </c>
      <c r="AI13" s="36">
        <v>3.5000000000000003E-2</v>
      </c>
      <c r="AL13" s="83">
        <f t="shared" si="0"/>
        <v>1.0009999999999999</v>
      </c>
      <c r="AM13" s="83">
        <f t="shared" si="1"/>
        <v>0.99999999999999989</v>
      </c>
      <c r="AN13" s="83">
        <f t="shared" si="2"/>
        <v>1</v>
      </c>
    </row>
    <row r="14" spans="1:40" x14ac:dyDescent="0.45">
      <c r="A14" s="60">
        <v>44157</v>
      </c>
      <c r="B14" s="1" t="s">
        <v>18</v>
      </c>
      <c r="C14" s="1" t="s">
        <v>19</v>
      </c>
      <c r="D14" s="2">
        <v>4590</v>
      </c>
      <c r="E14" s="2">
        <v>2962</v>
      </c>
      <c r="F14" s="2">
        <v>1628</v>
      </c>
      <c r="G14" s="76">
        <v>44378032</v>
      </c>
      <c r="H14" s="76">
        <v>28528340</v>
      </c>
      <c r="I14" s="76">
        <v>15849692</v>
      </c>
      <c r="J14" s="2">
        <v>4543</v>
      </c>
      <c r="K14" s="2">
        <v>32</v>
      </c>
      <c r="L14" s="2">
        <v>15</v>
      </c>
      <c r="M14" s="3">
        <v>43917741</v>
      </c>
      <c r="N14" s="3">
        <v>9667</v>
      </c>
      <c r="O14" s="36">
        <v>0.95399999999999996</v>
      </c>
      <c r="P14" s="36">
        <v>3.9E-2</v>
      </c>
      <c r="Q14" s="36">
        <v>7.0000000000000001E-3</v>
      </c>
      <c r="R14" s="36">
        <v>0.99</v>
      </c>
      <c r="S14" s="36">
        <v>6.0000000000000001E-3</v>
      </c>
      <c r="T14" s="36">
        <v>3.0000000000000001E-3</v>
      </c>
      <c r="U14" s="2">
        <v>18</v>
      </c>
      <c r="V14" s="2">
        <v>24</v>
      </c>
      <c r="W14" s="2">
        <v>17</v>
      </c>
      <c r="X14" s="2">
        <v>7</v>
      </c>
      <c r="Y14" s="76">
        <v>228900</v>
      </c>
      <c r="Z14" s="76">
        <v>158900</v>
      </c>
      <c r="AA14" s="76">
        <v>70000</v>
      </c>
      <c r="AB14" s="2">
        <v>27</v>
      </c>
      <c r="AC14" s="2">
        <v>0</v>
      </c>
      <c r="AD14" s="2">
        <v>15</v>
      </c>
      <c r="AE14" s="3">
        <v>261451</v>
      </c>
      <c r="AF14" s="3">
        <v>9683</v>
      </c>
      <c r="AG14" s="36">
        <v>0.92600000000000005</v>
      </c>
      <c r="AH14" s="36">
        <v>0</v>
      </c>
      <c r="AI14" s="36">
        <v>7.3999999999999996E-2</v>
      </c>
      <c r="AL14" s="83">
        <f t="shared" si="0"/>
        <v>0.999</v>
      </c>
      <c r="AM14" s="83">
        <f t="shared" si="1"/>
        <v>1</v>
      </c>
      <c r="AN14" s="83">
        <f t="shared" si="2"/>
        <v>1</v>
      </c>
    </row>
    <row r="15" spans="1:40" x14ac:dyDescent="0.45">
      <c r="A15" s="60">
        <v>44157</v>
      </c>
      <c r="B15" s="1" t="s">
        <v>20</v>
      </c>
      <c r="C15" s="1" t="s">
        <v>21</v>
      </c>
      <c r="D15" s="2">
        <v>5592</v>
      </c>
      <c r="E15" s="2">
        <v>4286</v>
      </c>
      <c r="F15" s="2">
        <v>1306</v>
      </c>
      <c r="G15" s="76">
        <v>45744399</v>
      </c>
      <c r="H15" s="76">
        <v>34279967</v>
      </c>
      <c r="I15" s="76">
        <v>11464432</v>
      </c>
      <c r="J15" s="2">
        <v>5536</v>
      </c>
      <c r="K15" s="2">
        <v>54</v>
      </c>
      <c r="L15" s="2">
        <v>2</v>
      </c>
      <c r="M15" s="3">
        <v>45295250</v>
      </c>
      <c r="N15" s="3">
        <v>8182</v>
      </c>
      <c r="O15" s="36">
        <v>0.77</v>
      </c>
      <c r="P15" s="36">
        <v>9.0999999999999998E-2</v>
      </c>
      <c r="Q15" s="36">
        <v>0.13900000000000001</v>
      </c>
      <c r="R15" s="36">
        <v>0.99</v>
      </c>
      <c r="S15" s="36">
        <v>0.01</v>
      </c>
      <c r="T15" s="36">
        <v>0</v>
      </c>
      <c r="U15" s="2">
        <v>4</v>
      </c>
      <c r="V15" s="2">
        <v>47</v>
      </c>
      <c r="W15" s="2">
        <v>30</v>
      </c>
      <c r="X15" s="2">
        <v>17</v>
      </c>
      <c r="Y15" s="76">
        <v>372642</v>
      </c>
      <c r="Z15" s="76">
        <v>233455</v>
      </c>
      <c r="AA15" s="76">
        <v>139187</v>
      </c>
      <c r="AB15" s="2">
        <v>46</v>
      </c>
      <c r="AC15" s="2">
        <v>3</v>
      </c>
      <c r="AD15" s="2">
        <v>2</v>
      </c>
      <c r="AE15" s="3">
        <v>362598</v>
      </c>
      <c r="AF15" s="3">
        <v>7883</v>
      </c>
      <c r="AG15" s="36">
        <v>1</v>
      </c>
      <c r="AH15" s="36">
        <v>0</v>
      </c>
      <c r="AI15" s="36">
        <v>0</v>
      </c>
      <c r="AL15" s="83">
        <f t="shared" si="0"/>
        <v>1</v>
      </c>
      <c r="AM15" s="83">
        <f t="shared" si="1"/>
        <v>1</v>
      </c>
      <c r="AN15" s="83">
        <f t="shared" si="2"/>
        <v>1</v>
      </c>
    </row>
    <row r="16" spans="1:40" x14ac:dyDescent="0.45">
      <c r="A16" s="60">
        <v>44157</v>
      </c>
      <c r="B16" s="1" t="s">
        <v>22</v>
      </c>
      <c r="C16" s="1" t="s">
        <v>23</v>
      </c>
      <c r="D16" s="2">
        <v>1420</v>
      </c>
      <c r="E16" s="2">
        <v>1082</v>
      </c>
      <c r="F16" s="2">
        <v>338</v>
      </c>
      <c r="G16" s="76">
        <v>10257564</v>
      </c>
      <c r="H16" s="76">
        <v>7623722</v>
      </c>
      <c r="I16" s="76">
        <v>2633842</v>
      </c>
      <c r="J16" s="2">
        <v>1371</v>
      </c>
      <c r="K16" s="2">
        <v>32</v>
      </c>
      <c r="L16" s="2">
        <v>17</v>
      </c>
      <c r="M16" s="3">
        <v>9832683</v>
      </c>
      <c r="N16" s="3">
        <v>7172</v>
      </c>
      <c r="O16" s="36">
        <v>0.97899999999999998</v>
      </c>
      <c r="P16" s="36">
        <v>1.7000000000000001E-2</v>
      </c>
      <c r="Q16" s="36">
        <v>4.0000000000000001E-3</v>
      </c>
      <c r="R16" s="36">
        <v>0.96699999999999997</v>
      </c>
      <c r="S16" s="36">
        <v>2.1000000000000001E-2</v>
      </c>
      <c r="T16" s="36">
        <v>1.2E-2</v>
      </c>
      <c r="U16" s="2">
        <v>19</v>
      </c>
      <c r="V16" s="2">
        <v>9</v>
      </c>
      <c r="W16" s="2">
        <v>9</v>
      </c>
      <c r="X16" s="2">
        <v>0</v>
      </c>
      <c r="Y16" s="76">
        <v>78000</v>
      </c>
      <c r="Z16" s="76">
        <v>78000</v>
      </c>
      <c r="AA16" s="76">
        <v>0</v>
      </c>
      <c r="AB16" s="2">
        <v>10</v>
      </c>
      <c r="AC16" s="2">
        <v>1</v>
      </c>
      <c r="AD16" s="2">
        <v>17</v>
      </c>
      <c r="AE16" s="3">
        <v>100000</v>
      </c>
      <c r="AF16" s="3">
        <v>10000</v>
      </c>
      <c r="AG16" s="36">
        <v>1</v>
      </c>
      <c r="AH16" s="36">
        <v>0</v>
      </c>
      <c r="AI16" s="36">
        <v>0</v>
      </c>
      <c r="AL16" s="83">
        <f t="shared" si="0"/>
        <v>1</v>
      </c>
      <c r="AM16" s="83">
        <f t="shared" si="1"/>
        <v>1</v>
      </c>
      <c r="AN16" s="83">
        <f t="shared" si="2"/>
        <v>1</v>
      </c>
    </row>
    <row r="17" spans="1:40" x14ac:dyDescent="0.45">
      <c r="A17" s="60">
        <v>44157</v>
      </c>
      <c r="B17" s="1" t="s">
        <v>24</v>
      </c>
      <c r="C17" s="1" t="s">
        <v>25</v>
      </c>
      <c r="D17" s="2">
        <v>2180</v>
      </c>
      <c r="E17" s="2">
        <v>1863</v>
      </c>
      <c r="F17" s="2">
        <v>317</v>
      </c>
      <c r="G17" s="76">
        <v>13572649.890000001</v>
      </c>
      <c r="H17" s="76">
        <v>11312983.720000001</v>
      </c>
      <c r="I17" s="76">
        <v>2259666.17</v>
      </c>
      <c r="J17" s="2">
        <v>2012</v>
      </c>
      <c r="K17" s="2">
        <v>147</v>
      </c>
      <c r="L17" s="2">
        <v>21</v>
      </c>
      <c r="M17" s="3">
        <v>12635980</v>
      </c>
      <c r="N17" s="3">
        <v>6280</v>
      </c>
      <c r="O17" s="36">
        <v>0.90100000000000002</v>
      </c>
      <c r="P17" s="36">
        <v>3.7999999999999999E-2</v>
      </c>
      <c r="Q17" s="36">
        <v>6.0999999999999999E-2</v>
      </c>
      <c r="R17" s="36">
        <v>0.92300000000000004</v>
      </c>
      <c r="S17" s="36">
        <v>6.7000000000000004E-2</v>
      </c>
      <c r="T17" s="36">
        <v>0.01</v>
      </c>
      <c r="U17" s="2">
        <v>14</v>
      </c>
      <c r="V17" s="2">
        <v>16</v>
      </c>
      <c r="W17" s="2">
        <v>13</v>
      </c>
      <c r="X17" s="2">
        <v>3</v>
      </c>
      <c r="Y17" s="76">
        <v>97364</v>
      </c>
      <c r="Z17" s="76">
        <v>80396</v>
      </c>
      <c r="AA17" s="76">
        <v>16968</v>
      </c>
      <c r="AB17" s="2">
        <v>9</v>
      </c>
      <c r="AC17" s="2">
        <v>0</v>
      </c>
      <c r="AD17" s="2">
        <v>21</v>
      </c>
      <c r="AE17" s="3">
        <v>68228</v>
      </c>
      <c r="AF17" s="3">
        <v>7581</v>
      </c>
      <c r="AG17" s="36">
        <v>0.88900000000000001</v>
      </c>
      <c r="AH17" s="36">
        <v>0</v>
      </c>
      <c r="AI17" s="36">
        <v>0.111</v>
      </c>
      <c r="AL17" s="83">
        <f t="shared" si="0"/>
        <v>1</v>
      </c>
      <c r="AM17" s="83">
        <f t="shared" si="1"/>
        <v>1</v>
      </c>
      <c r="AN17" s="83">
        <f t="shared" si="2"/>
        <v>1</v>
      </c>
    </row>
    <row r="18" spans="1:40" x14ac:dyDescent="0.45">
      <c r="A18" s="60">
        <v>44157</v>
      </c>
      <c r="B18" s="1" t="s">
        <v>26</v>
      </c>
      <c r="C18" s="1" t="s">
        <v>27</v>
      </c>
      <c r="D18" s="2">
        <v>10094</v>
      </c>
      <c r="E18" s="2">
        <v>7186</v>
      </c>
      <c r="F18" s="2">
        <v>2908</v>
      </c>
      <c r="G18" s="76">
        <v>78499656</v>
      </c>
      <c r="H18" s="76">
        <v>53743401</v>
      </c>
      <c r="I18" s="76">
        <v>24756255</v>
      </c>
      <c r="J18" s="2">
        <v>9822</v>
      </c>
      <c r="K18" s="2">
        <v>212</v>
      </c>
      <c r="L18" s="2">
        <v>60</v>
      </c>
      <c r="M18" s="3">
        <v>76244173</v>
      </c>
      <c r="N18" s="3">
        <v>7763</v>
      </c>
      <c r="O18" s="36">
        <v>0.89700000000000002</v>
      </c>
      <c r="P18" s="36">
        <v>5.2999999999999999E-2</v>
      </c>
      <c r="Q18" s="36">
        <v>0.05</v>
      </c>
      <c r="R18" s="36">
        <v>0.97399999999999998</v>
      </c>
      <c r="S18" s="36">
        <v>0.02</v>
      </c>
      <c r="T18" s="36">
        <v>6.0000000000000001E-3</v>
      </c>
      <c r="U18" s="2">
        <v>60</v>
      </c>
      <c r="V18" s="2">
        <v>70</v>
      </c>
      <c r="W18" s="2">
        <v>42</v>
      </c>
      <c r="X18" s="2">
        <v>28</v>
      </c>
      <c r="Y18" s="76">
        <v>493570</v>
      </c>
      <c r="Z18" s="76">
        <v>300912</v>
      </c>
      <c r="AA18" s="76">
        <v>192658</v>
      </c>
      <c r="AB18" s="2">
        <v>68</v>
      </c>
      <c r="AC18" s="2">
        <v>2</v>
      </c>
      <c r="AD18" s="2">
        <v>60</v>
      </c>
      <c r="AE18" s="3">
        <v>468615</v>
      </c>
      <c r="AF18" s="3">
        <v>6891</v>
      </c>
      <c r="AG18" s="36">
        <v>0.88200000000000001</v>
      </c>
      <c r="AH18" s="36">
        <v>0.10299999999999999</v>
      </c>
      <c r="AI18" s="36">
        <v>1.4999999999999999E-2</v>
      </c>
      <c r="AL18" s="83">
        <f t="shared" si="0"/>
        <v>1</v>
      </c>
      <c r="AM18" s="83">
        <f t="shared" si="1"/>
        <v>1</v>
      </c>
      <c r="AN18" s="83">
        <f t="shared" si="2"/>
        <v>1</v>
      </c>
    </row>
    <row r="19" spans="1:40" x14ac:dyDescent="0.45">
      <c r="A19" s="60">
        <v>44157</v>
      </c>
      <c r="B19" s="1" t="s">
        <v>28</v>
      </c>
      <c r="C19" s="1" t="s">
        <v>29</v>
      </c>
      <c r="D19" s="2">
        <v>31674</v>
      </c>
      <c r="E19" s="2">
        <v>22421</v>
      </c>
      <c r="F19" s="2">
        <v>9253</v>
      </c>
      <c r="G19" s="76">
        <v>235218217</v>
      </c>
      <c r="H19" s="76">
        <v>162021471</v>
      </c>
      <c r="I19" s="76">
        <v>73196746</v>
      </c>
      <c r="J19" s="2">
        <v>30908</v>
      </c>
      <c r="K19" s="2">
        <v>727</v>
      </c>
      <c r="L19" s="2">
        <v>39</v>
      </c>
      <c r="M19" s="3">
        <v>229669740</v>
      </c>
      <c r="N19" s="3">
        <v>7431</v>
      </c>
      <c r="O19" s="36">
        <v>0.98599999999999999</v>
      </c>
      <c r="P19" s="36">
        <v>8.0000000000000002E-3</v>
      </c>
      <c r="Q19" s="36">
        <v>5.0000000000000001E-3</v>
      </c>
      <c r="R19" s="36">
        <v>0.97599999999999998</v>
      </c>
      <c r="S19" s="36">
        <v>2.3E-2</v>
      </c>
      <c r="T19" s="36">
        <v>1E-3</v>
      </c>
      <c r="U19" s="2">
        <v>54</v>
      </c>
      <c r="V19" s="2">
        <v>107</v>
      </c>
      <c r="W19" s="2">
        <v>65</v>
      </c>
      <c r="X19" s="2">
        <v>42</v>
      </c>
      <c r="Y19" s="76">
        <v>702935</v>
      </c>
      <c r="Z19" s="76">
        <v>449271</v>
      </c>
      <c r="AA19" s="76">
        <v>253664</v>
      </c>
      <c r="AB19" s="2">
        <v>122</v>
      </c>
      <c r="AC19" s="2">
        <v>0</v>
      </c>
      <c r="AD19" s="2">
        <v>39</v>
      </c>
      <c r="AE19" s="3">
        <v>885006</v>
      </c>
      <c r="AF19" s="3">
        <v>7254</v>
      </c>
      <c r="AG19" s="36">
        <v>0.99199999999999999</v>
      </c>
      <c r="AH19" s="36">
        <v>0</v>
      </c>
      <c r="AI19" s="36">
        <v>8.0000000000000002E-3</v>
      </c>
      <c r="AL19" s="83">
        <f t="shared" si="0"/>
        <v>1</v>
      </c>
      <c r="AM19" s="83">
        <f t="shared" si="1"/>
        <v>0.999</v>
      </c>
      <c r="AN19" s="83">
        <f t="shared" si="2"/>
        <v>1</v>
      </c>
    </row>
    <row r="20" spans="1:40" x14ac:dyDescent="0.45">
      <c r="A20" s="60">
        <v>44157</v>
      </c>
      <c r="B20" s="1" t="s">
        <v>30</v>
      </c>
      <c r="C20" s="1" t="s">
        <v>31</v>
      </c>
      <c r="D20" s="2">
        <v>636768</v>
      </c>
      <c r="E20" s="2">
        <v>452338</v>
      </c>
      <c r="F20" s="2">
        <v>184430</v>
      </c>
      <c r="G20" s="76">
        <v>4880448163</v>
      </c>
      <c r="H20" s="76">
        <v>3357491587</v>
      </c>
      <c r="I20" s="76">
        <v>1522956576</v>
      </c>
      <c r="J20" s="2">
        <v>625532</v>
      </c>
      <c r="K20" s="2">
        <v>9080</v>
      </c>
      <c r="L20" s="2">
        <v>2156</v>
      </c>
      <c r="M20" s="3">
        <v>4784594420</v>
      </c>
      <c r="N20" s="3">
        <v>7649</v>
      </c>
      <c r="O20" s="36">
        <v>0.97399999999999998</v>
      </c>
      <c r="P20" s="36">
        <v>1.2999999999999999E-2</v>
      </c>
      <c r="Q20" s="36">
        <v>1.2999999999999999E-2</v>
      </c>
      <c r="R20" s="36">
        <v>0.98199999999999998</v>
      </c>
      <c r="S20" s="36">
        <v>1.4E-2</v>
      </c>
      <c r="T20" s="36">
        <v>3.0000000000000001E-3</v>
      </c>
      <c r="U20" s="2">
        <v>2166</v>
      </c>
      <c r="V20" s="2">
        <v>2736</v>
      </c>
      <c r="W20" s="2">
        <v>1674</v>
      </c>
      <c r="X20" s="2">
        <v>1062</v>
      </c>
      <c r="Y20" s="76">
        <v>19444566</v>
      </c>
      <c r="Z20" s="76">
        <v>12622092</v>
      </c>
      <c r="AA20" s="76">
        <v>6822474</v>
      </c>
      <c r="AB20" s="2">
        <v>2722</v>
      </c>
      <c r="AC20" s="2">
        <v>24</v>
      </c>
      <c r="AD20" s="2">
        <v>2156</v>
      </c>
      <c r="AE20" s="3">
        <v>19281742</v>
      </c>
      <c r="AF20" s="3">
        <v>7084</v>
      </c>
      <c r="AG20" s="36">
        <v>0.97799999999999998</v>
      </c>
      <c r="AH20" s="36">
        <v>8.0000000000000002E-3</v>
      </c>
      <c r="AI20" s="36">
        <v>1.4E-2</v>
      </c>
      <c r="AL20" s="83">
        <f t="shared" si="0"/>
        <v>0.999</v>
      </c>
      <c r="AM20" s="83">
        <f t="shared" si="1"/>
        <v>1</v>
      </c>
      <c r="AN20" s="83">
        <f t="shared" si="2"/>
        <v>1</v>
      </c>
    </row>
    <row r="21" spans="1:40" x14ac:dyDescent="0.45">
      <c r="A21" s="60">
        <v>44157</v>
      </c>
      <c r="B21" s="1" t="s">
        <v>32</v>
      </c>
      <c r="C21" s="1" t="s">
        <v>33</v>
      </c>
      <c r="D21" s="2">
        <v>63957</v>
      </c>
      <c r="E21" s="2">
        <v>57511</v>
      </c>
      <c r="F21" s="2">
        <v>6446</v>
      </c>
      <c r="G21" s="76">
        <v>149952073</v>
      </c>
      <c r="H21" s="76">
        <v>139741026</v>
      </c>
      <c r="I21" s="76">
        <v>10211047</v>
      </c>
      <c r="J21" s="2">
        <v>61862</v>
      </c>
      <c r="K21" s="2">
        <v>1768</v>
      </c>
      <c r="L21" s="2">
        <v>327</v>
      </c>
      <c r="M21" s="3">
        <v>132775723</v>
      </c>
      <c r="N21" s="3">
        <v>2146</v>
      </c>
      <c r="O21" s="36">
        <v>0.97899999999999998</v>
      </c>
      <c r="P21" s="36">
        <v>1.2E-2</v>
      </c>
      <c r="Q21" s="36">
        <v>8.9999999999999993E-3</v>
      </c>
      <c r="R21" s="36">
        <v>0.96699999999999997</v>
      </c>
      <c r="S21" s="36">
        <v>2.8000000000000001E-2</v>
      </c>
      <c r="T21" s="36">
        <v>5.0000000000000001E-3</v>
      </c>
      <c r="U21" s="2">
        <v>349</v>
      </c>
      <c r="V21" s="2">
        <v>292</v>
      </c>
      <c r="W21" s="2">
        <v>245</v>
      </c>
      <c r="X21" s="2">
        <v>47</v>
      </c>
      <c r="Y21" s="76">
        <v>627879</v>
      </c>
      <c r="Z21" s="76">
        <v>587506</v>
      </c>
      <c r="AA21" s="76">
        <v>40373</v>
      </c>
      <c r="AB21" s="2">
        <v>309</v>
      </c>
      <c r="AC21" s="2">
        <v>5</v>
      </c>
      <c r="AD21" s="2">
        <v>327</v>
      </c>
      <c r="AE21" s="3">
        <v>591477</v>
      </c>
      <c r="AF21" s="3">
        <v>1914</v>
      </c>
      <c r="AG21" s="36">
        <v>0.98099999999999998</v>
      </c>
      <c r="AH21" s="36">
        <v>0.01</v>
      </c>
      <c r="AI21" s="36">
        <v>0.01</v>
      </c>
      <c r="AL21" s="83">
        <f t="shared" si="0"/>
        <v>1</v>
      </c>
      <c r="AM21" s="83">
        <f t="shared" si="1"/>
        <v>1</v>
      </c>
      <c r="AN21" s="83">
        <f t="shared" si="2"/>
        <v>1.0009999999999999</v>
      </c>
    </row>
    <row r="22" spans="1:40" x14ac:dyDescent="0.45">
      <c r="A22" s="60">
        <v>44157</v>
      </c>
      <c r="B22" s="1" t="s">
        <v>375</v>
      </c>
      <c r="C22" s="1" t="s">
        <v>376</v>
      </c>
      <c r="D22" s="2">
        <v>87918</v>
      </c>
      <c r="E22" s="2">
        <v>56959</v>
      </c>
      <c r="F22" s="2">
        <v>30959</v>
      </c>
      <c r="G22" s="76">
        <v>762315835.90999985</v>
      </c>
      <c r="H22" s="76">
        <v>484273199.19999981</v>
      </c>
      <c r="I22" s="76">
        <v>278042636.71000004</v>
      </c>
      <c r="J22" s="2">
        <v>84260</v>
      </c>
      <c r="K22" s="2">
        <v>1112</v>
      </c>
      <c r="L22" s="2">
        <v>2543</v>
      </c>
      <c r="M22" s="3">
        <v>728232348</v>
      </c>
      <c r="N22" s="3">
        <v>8643</v>
      </c>
      <c r="O22" s="36">
        <v>0.97599999999999998</v>
      </c>
      <c r="P22" s="36">
        <v>0.01</v>
      </c>
      <c r="Q22" s="36">
        <v>1.4E-2</v>
      </c>
      <c r="R22" s="36">
        <v>0.95899999999999996</v>
      </c>
      <c r="S22" s="36">
        <v>1.2E-2</v>
      </c>
      <c r="T22" s="36">
        <v>2.9000000000000001E-2</v>
      </c>
      <c r="U22" s="2">
        <v>2542</v>
      </c>
      <c r="V22" s="2">
        <v>555</v>
      </c>
      <c r="W22" s="2">
        <v>409</v>
      </c>
      <c r="X22" s="2">
        <v>146</v>
      </c>
      <c r="Y22" s="76">
        <v>4497013</v>
      </c>
      <c r="Z22" s="76">
        <v>3334325.5</v>
      </c>
      <c r="AA22" s="76">
        <v>1162687.5</v>
      </c>
      <c r="AB22" s="2">
        <v>553</v>
      </c>
      <c r="AC22" s="2">
        <v>1</v>
      </c>
      <c r="AD22" s="2">
        <v>2543</v>
      </c>
      <c r="AE22" s="3">
        <v>4508956</v>
      </c>
      <c r="AF22" s="3">
        <v>8154</v>
      </c>
      <c r="AG22" s="36">
        <v>0.94599999999999995</v>
      </c>
      <c r="AH22" s="36">
        <v>2.4E-2</v>
      </c>
      <c r="AI22" s="36">
        <v>3.1E-2</v>
      </c>
      <c r="AL22" s="83">
        <f t="shared" si="0"/>
        <v>1</v>
      </c>
      <c r="AM22" s="83">
        <f t="shared" si="1"/>
        <v>1</v>
      </c>
      <c r="AN22" s="83">
        <f t="shared" si="2"/>
        <v>1.0009999999999999</v>
      </c>
    </row>
    <row r="23" spans="1:40" x14ac:dyDescent="0.45">
      <c r="A23" s="60">
        <v>44157</v>
      </c>
      <c r="B23" s="1" t="s">
        <v>34</v>
      </c>
      <c r="C23" s="1" t="s">
        <v>35</v>
      </c>
      <c r="D23" s="2">
        <v>1298</v>
      </c>
      <c r="E23" s="2">
        <v>865</v>
      </c>
      <c r="F23" s="2">
        <v>433</v>
      </c>
      <c r="G23" s="76">
        <v>12311618.83</v>
      </c>
      <c r="H23" s="76">
        <v>8190223.6500000004</v>
      </c>
      <c r="I23" s="76">
        <v>4121395.18</v>
      </c>
      <c r="J23" s="2">
        <v>1275</v>
      </c>
      <c r="K23" s="2">
        <v>18</v>
      </c>
      <c r="L23" s="2">
        <v>5</v>
      </c>
      <c r="M23" s="3">
        <v>12071077</v>
      </c>
      <c r="N23" s="3">
        <v>9468</v>
      </c>
      <c r="O23" s="36">
        <v>0.58199999999999996</v>
      </c>
      <c r="P23" s="36">
        <v>0.25600000000000001</v>
      </c>
      <c r="Q23" s="36">
        <v>0.16200000000000001</v>
      </c>
      <c r="R23" s="36">
        <v>0.98399999999999999</v>
      </c>
      <c r="S23" s="36">
        <v>1.2E-2</v>
      </c>
      <c r="T23" s="36">
        <v>4.0000000000000001E-3</v>
      </c>
      <c r="U23" s="2">
        <v>7</v>
      </c>
      <c r="V23" s="2">
        <v>5</v>
      </c>
      <c r="W23" s="2">
        <v>5</v>
      </c>
      <c r="X23" s="2">
        <v>0</v>
      </c>
      <c r="Y23" s="76">
        <v>50000</v>
      </c>
      <c r="Z23" s="76">
        <v>50000</v>
      </c>
      <c r="AA23" s="76">
        <v>0</v>
      </c>
      <c r="AB23" s="2">
        <v>7</v>
      </c>
      <c r="AC23" s="2">
        <v>0</v>
      </c>
      <c r="AD23" s="2">
        <v>5</v>
      </c>
      <c r="AE23" s="3">
        <v>62000</v>
      </c>
      <c r="AF23" s="3">
        <v>8857</v>
      </c>
      <c r="AG23" s="36">
        <v>0.71399999999999997</v>
      </c>
      <c r="AH23" s="36">
        <v>0.14299999999999999</v>
      </c>
      <c r="AI23" s="36">
        <v>0.14299999999999999</v>
      </c>
      <c r="AL23" s="83">
        <f t="shared" si="0"/>
        <v>1</v>
      </c>
      <c r="AM23" s="83">
        <f t="shared" si="1"/>
        <v>1</v>
      </c>
      <c r="AN23" s="83">
        <f t="shared" si="2"/>
        <v>1</v>
      </c>
    </row>
    <row r="24" spans="1:40" x14ac:dyDescent="0.45">
      <c r="A24" s="60">
        <v>44157</v>
      </c>
      <c r="B24" s="1" t="s">
        <v>36</v>
      </c>
      <c r="C24" s="1" t="s">
        <v>37</v>
      </c>
      <c r="D24" s="2">
        <v>572</v>
      </c>
      <c r="E24" s="2">
        <v>365</v>
      </c>
      <c r="F24" s="2">
        <v>207</v>
      </c>
      <c r="G24" s="76">
        <v>5412102</v>
      </c>
      <c r="H24" s="76">
        <v>3414280</v>
      </c>
      <c r="I24" s="76">
        <v>1997822</v>
      </c>
      <c r="J24" s="2">
        <v>564</v>
      </c>
      <c r="K24" s="2">
        <v>6</v>
      </c>
      <c r="L24" s="2">
        <v>2</v>
      </c>
      <c r="M24" s="3">
        <v>5342994</v>
      </c>
      <c r="N24" s="3">
        <v>9473</v>
      </c>
      <c r="O24" s="36">
        <v>0.98599999999999999</v>
      </c>
      <c r="P24" s="36">
        <v>1.2E-2</v>
      </c>
      <c r="Q24" s="36">
        <v>2E-3</v>
      </c>
      <c r="R24" s="36">
        <v>0.98599999999999999</v>
      </c>
      <c r="S24" s="36">
        <v>0.01</v>
      </c>
      <c r="T24" s="36">
        <v>3.0000000000000001E-3</v>
      </c>
      <c r="U24" s="2">
        <v>4</v>
      </c>
      <c r="V24" s="2">
        <v>2</v>
      </c>
      <c r="W24" s="2">
        <v>0</v>
      </c>
      <c r="X24" s="2">
        <v>2</v>
      </c>
      <c r="Y24" s="76">
        <v>17500</v>
      </c>
      <c r="Z24" s="76">
        <v>0</v>
      </c>
      <c r="AA24" s="76">
        <v>17500</v>
      </c>
      <c r="AB24" s="2">
        <v>4</v>
      </c>
      <c r="AC24" s="2">
        <v>0</v>
      </c>
      <c r="AD24" s="2">
        <v>2</v>
      </c>
      <c r="AE24" s="3">
        <v>35000</v>
      </c>
      <c r="AF24" s="3">
        <v>8750</v>
      </c>
      <c r="AG24" s="36">
        <v>1</v>
      </c>
      <c r="AH24" s="36">
        <v>0</v>
      </c>
      <c r="AI24" s="36">
        <v>0</v>
      </c>
      <c r="AL24" s="83">
        <f t="shared" si="0"/>
        <v>0.999</v>
      </c>
      <c r="AM24" s="83">
        <f t="shared" si="1"/>
        <v>1</v>
      </c>
      <c r="AN24" s="83">
        <f t="shared" si="2"/>
        <v>1</v>
      </c>
    </row>
    <row r="25" spans="1:40" x14ac:dyDescent="0.45">
      <c r="A25" s="60">
        <v>44157</v>
      </c>
      <c r="B25" s="1" t="s">
        <v>38</v>
      </c>
      <c r="C25" s="1" t="s">
        <v>39</v>
      </c>
      <c r="D25" s="2">
        <v>19</v>
      </c>
      <c r="E25" s="2">
        <v>11</v>
      </c>
      <c r="F25" s="2">
        <v>8</v>
      </c>
      <c r="G25" s="76">
        <v>190000</v>
      </c>
      <c r="H25" s="76">
        <v>110000</v>
      </c>
      <c r="I25" s="76">
        <v>80000</v>
      </c>
      <c r="J25" s="2">
        <v>19</v>
      </c>
      <c r="K25" s="2">
        <v>0</v>
      </c>
      <c r="L25" s="2">
        <v>0</v>
      </c>
      <c r="M25" s="3">
        <v>190000</v>
      </c>
      <c r="N25" s="3">
        <v>10000</v>
      </c>
      <c r="O25" s="36">
        <v>0.73699999999999999</v>
      </c>
      <c r="P25" s="36">
        <v>0.21099999999999999</v>
      </c>
      <c r="Q25" s="36">
        <v>5.2999999999999999E-2</v>
      </c>
      <c r="R25" s="36">
        <v>1</v>
      </c>
      <c r="S25" s="36">
        <v>0</v>
      </c>
      <c r="T25" s="36">
        <v>0</v>
      </c>
      <c r="U25" s="2">
        <v>0</v>
      </c>
      <c r="V25" s="2">
        <v>0</v>
      </c>
      <c r="W25" s="2">
        <v>0</v>
      </c>
      <c r="X25" s="2">
        <v>0</v>
      </c>
      <c r="Y25" s="76">
        <v>0</v>
      </c>
      <c r="Z25" s="76">
        <v>0</v>
      </c>
      <c r="AA25" s="76">
        <v>0</v>
      </c>
      <c r="AB25" s="2">
        <v>0</v>
      </c>
      <c r="AC25" s="2">
        <v>0</v>
      </c>
      <c r="AD25" s="2">
        <v>0</v>
      </c>
      <c r="AE25" s="3">
        <v>0</v>
      </c>
      <c r="AF25" s="3">
        <v>0</v>
      </c>
      <c r="AG25" s="36">
        <v>0</v>
      </c>
      <c r="AH25" s="36">
        <v>0</v>
      </c>
      <c r="AI25" s="36">
        <v>0</v>
      </c>
      <c r="AL25" s="83">
        <f t="shared" si="0"/>
        <v>1</v>
      </c>
      <c r="AM25" s="83">
        <f t="shared" si="1"/>
        <v>1.0009999999999999</v>
      </c>
      <c r="AN25" s="83">
        <f t="shared" si="2"/>
        <v>0</v>
      </c>
    </row>
    <row r="26" spans="1:40" x14ac:dyDescent="0.45">
      <c r="A26" s="60">
        <v>44157</v>
      </c>
      <c r="B26" s="1" t="s">
        <v>40</v>
      </c>
      <c r="C26" s="1" t="s">
        <v>41</v>
      </c>
      <c r="D26" s="2">
        <v>487</v>
      </c>
      <c r="E26" s="2">
        <v>312</v>
      </c>
      <c r="F26" s="2">
        <v>175</v>
      </c>
      <c r="G26" s="76">
        <v>4616065.0500000007</v>
      </c>
      <c r="H26" s="76">
        <v>2943039.8600000008</v>
      </c>
      <c r="I26" s="76">
        <v>1673025.19</v>
      </c>
      <c r="J26" s="2">
        <v>479</v>
      </c>
      <c r="K26" s="2">
        <v>7</v>
      </c>
      <c r="L26" s="2">
        <v>1</v>
      </c>
      <c r="M26" s="3">
        <v>4514354</v>
      </c>
      <c r="N26" s="3">
        <v>9425</v>
      </c>
      <c r="O26" s="36">
        <v>0.90400000000000003</v>
      </c>
      <c r="P26" s="36">
        <v>4.2000000000000003E-2</v>
      </c>
      <c r="Q26" s="36">
        <v>5.3999999999999999E-2</v>
      </c>
      <c r="R26" s="36">
        <v>0.98599999999999999</v>
      </c>
      <c r="S26" s="36">
        <v>1.2E-2</v>
      </c>
      <c r="T26" s="36">
        <v>2E-3</v>
      </c>
      <c r="U26" s="2">
        <v>1</v>
      </c>
      <c r="V26" s="2">
        <v>3</v>
      </c>
      <c r="W26" s="2">
        <v>3</v>
      </c>
      <c r="X26" s="2">
        <v>0</v>
      </c>
      <c r="Y26" s="76">
        <v>24972.240000000002</v>
      </c>
      <c r="Z26" s="76">
        <v>24972.240000000002</v>
      </c>
      <c r="AA26" s="76">
        <v>0</v>
      </c>
      <c r="AB26" s="2">
        <v>3</v>
      </c>
      <c r="AC26" s="2">
        <v>0</v>
      </c>
      <c r="AD26" s="2">
        <v>1</v>
      </c>
      <c r="AE26" s="3">
        <v>24972</v>
      </c>
      <c r="AF26" s="3">
        <v>8324</v>
      </c>
      <c r="AG26" s="36">
        <v>1</v>
      </c>
      <c r="AH26" s="36">
        <v>0</v>
      </c>
      <c r="AI26" s="36">
        <v>0</v>
      </c>
      <c r="AL26" s="83">
        <f t="shared" si="0"/>
        <v>1</v>
      </c>
      <c r="AM26" s="83">
        <f t="shared" si="1"/>
        <v>1</v>
      </c>
      <c r="AN26" s="83">
        <f t="shared" si="2"/>
        <v>1</v>
      </c>
    </row>
    <row r="27" spans="1:40" x14ac:dyDescent="0.45">
      <c r="A27" s="60">
        <v>44157</v>
      </c>
      <c r="B27" s="1" t="s">
        <v>42</v>
      </c>
      <c r="C27" s="1" t="s">
        <v>43</v>
      </c>
      <c r="D27" s="2">
        <v>33122</v>
      </c>
      <c r="E27" s="2">
        <v>21555</v>
      </c>
      <c r="F27" s="2">
        <v>11567</v>
      </c>
      <c r="G27" s="76">
        <v>288526258.67000002</v>
      </c>
      <c r="H27" s="76">
        <v>185462190.86000001</v>
      </c>
      <c r="I27" s="76">
        <v>103064067.81</v>
      </c>
      <c r="J27" s="2">
        <v>32718</v>
      </c>
      <c r="K27" s="2">
        <v>280</v>
      </c>
      <c r="L27" s="2">
        <v>124</v>
      </c>
      <c r="M27" s="3">
        <v>285143969</v>
      </c>
      <c r="N27" s="3">
        <v>8715</v>
      </c>
      <c r="O27" s="36">
        <v>0.98</v>
      </c>
      <c r="P27" s="36">
        <v>1.4E-2</v>
      </c>
      <c r="Q27" s="36">
        <v>6.0000000000000001E-3</v>
      </c>
      <c r="R27" s="36">
        <v>0.98799999999999999</v>
      </c>
      <c r="S27" s="36">
        <v>8.0000000000000002E-3</v>
      </c>
      <c r="T27" s="36">
        <v>4.0000000000000001E-3</v>
      </c>
      <c r="U27" s="2">
        <v>114</v>
      </c>
      <c r="V27" s="2">
        <v>140</v>
      </c>
      <c r="W27" s="2">
        <v>78</v>
      </c>
      <c r="X27" s="2">
        <v>62</v>
      </c>
      <c r="Y27" s="76">
        <v>1105196</v>
      </c>
      <c r="Z27" s="76">
        <v>667300</v>
      </c>
      <c r="AA27" s="76">
        <v>437896</v>
      </c>
      <c r="AB27" s="2">
        <v>128</v>
      </c>
      <c r="AC27" s="2">
        <v>2</v>
      </c>
      <c r="AD27" s="2">
        <v>124</v>
      </c>
      <c r="AE27" s="3">
        <v>1124086</v>
      </c>
      <c r="AF27" s="3">
        <v>8782</v>
      </c>
      <c r="AG27" s="36">
        <v>0.97699999999999998</v>
      </c>
      <c r="AH27" s="36">
        <v>8.0000000000000002E-3</v>
      </c>
      <c r="AI27" s="36">
        <v>1.6E-2</v>
      </c>
      <c r="AL27" s="83">
        <f t="shared" si="0"/>
        <v>1</v>
      </c>
      <c r="AM27" s="83">
        <f t="shared" si="1"/>
        <v>1</v>
      </c>
      <c r="AN27" s="83">
        <f t="shared" si="2"/>
        <v>1.0009999999999999</v>
      </c>
    </row>
    <row r="28" spans="1:40" x14ac:dyDescent="0.45">
      <c r="A28" s="60">
        <v>44157</v>
      </c>
      <c r="B28" s="1" t="s">
        <v>44</v>
      </c>
      <c r="C28" s="1" t="s">
        <v>45</v>
      </c>
      <c r="D28" s="2">
        <v>49097</v>
      </c>
      <c r="E28" s="2">
        <v>34791</v>
      </c>
      <c r="F28" s="2">
        <v>14306</v>
      </c>
      <c r="G28" s="76">
        <v>384636053.26999992</v>
      </c>
      <c r="H28" s="76">
        <v>260384802.94999993</v>
      </c>
      <c r="I28" s="76">
        <v>124251250.32000001</v>
      </c>
      <c r="J28" s="2">
        <v>47177</v>
      </c>
      <c r="K28" s="2">
        <v>1553</v>
      </c>
      <c r="L28" s="2">
        <v>333</v>
      </c>
      <c r="M28" s="3">
        <v>370367732</v>
      </c>
      <c r="N28" s="3">
        <v>7851</v>
      </c>
      <c r="O28" s="36">
        <v>0.90200000000000002</v>
      </c>
      <c r="P28" s="36">
        <v>4.1000000000000002E-2</v>
      </c>
      <c r="Q28" s="36">
        <v>5.8000000000000003E-2</v>
      </c>
      <c r="R28" s="36">
        <v>0.96199999999999997</v>
      </c>
      <c r="S28" s="36">
        <v>3.1E-2</v>
      </c>
      <c r="T28" s="36">
        <v>7.0000000000000001E-3</v>
      </c>
      <c r="U28" s="2">
        <v>361</v>
      </c>
      <c r="V28" s="2">
        <v>210</v>
      </c>
      <c r="W28" s="2">
        <v>145</v>
      </c>
      <c r="X28" s="2">
        <v>65</v>
      </c>
      <c r="Y28" s="76">
        <v>1600315.42</v>
      </c>
      <c r="Z28" s="76">
        <v>1127413.7999999998</v>
      </c>
      <c r="AA28" s="76">
        <v>472901.62</v>
      </c>
      <c r="AB28" s="2">
        <v>233</v>
      </c>
      <c r="AC28" s="2">
        <v>5</v>
      </c>
      <c r="AD28" s="2">
        <v>333</v>
      </c>
      <c r="AE28" s="3">
        <v>1716136</v>
      </c>
      <c r="AF28" s="3">
        <v>7365</v>
      </c>
      <c r="AG28" s="36">
        <v>0.68200000000000005</v>
      </c>
      <c r="AH28" s="36">
        <v>0.22700000000000001</v>
      </c>
      <c r="AI28" s="36">
        <v>0.09</v>
      </c>
      <c r="AL28" s="83">
        <f t="shared" si="0"/>
        <v>1</v>
      </c>
      <c r="AM28" s="83">
        <f t="shared" si="1"/>
        <v>1.0010000000000001</v>
      </c>
      <c r="AN28" s="83">
        <f t="shared" si="2"/>
        <v>0.999</v>
      </c>
    </row>
    <row r="29" spans="1:40" x14ac:dyDescent="0.45">
      <c r="A29" s="60">
        <v>44157</v>
      </c>
      <c r="B29" s="1" t="s">
        <v>48</v>
      </c>
      <c r="C29" s="1" t="s">
        <v>49</v>
      </c>
      <c r="D29" s="2">
        <v>2768</v>
      </c>
      <c r="E29" s="2">
        <v>1958</v>
      </c>
      <c r="F29" s="2">
        <v>810</v>
      </c>
      <c r="G29" s="76">
        <v>21804117</v>
      </c>
      <c r="H29" s="76">
        <v>15058087</v>
      </c>
      <c r="I29" s="76">
        <v>6746030</v>
      </c>
      <c r="J29" s="2">
        <v>2719</v>
      </c>
      <c r="K29" s="2">
        <v>35</v>
      </c>
      <c r="L29" s="2">
        <v>14</v>
      </c>
      <c r="M29" s="3">
        <v>21412073</v>
      </c>
      <c r="N29" s="3">
        <v>7875</v>
      </c>
      <c r="O29" s="36">
        <v>0.98299999999999998</v>
      </c>
      <c r="P29" s="36">
        <v>0.01</v>
      </c>
      <c r="Q29" s="36">
        <v>7.0000000000000001E-3</v>
      </c>
      <c r="R29" s="36">
        <v>0.98199999999999998</v>
      </c>
      <c r="S29" s="36">
        <v>1.2999999999999999E-2</v>
      </c>
      <c r="T29" s="36">
        <v>5.0000000000000001E-3</v>
      </c>
      <c r="U29" s="2">
        <v>14</v>
      </c>
      <c r="V29" s="2">
        <v>20</v>
      </c>
      <c r="W29" s="2">
        <v>15</v>
      </c>
      <c r="X29" s="2">
        <v>5</v>
      </c>
      <c r="Y29" s="76">
        <v>117054</v>
      </c>
      <c r="Z29" s="76">
        <v>86603</v>
      </c>
      <c r="AA29" s="76">
        <v>30451</v>
      </c>
      <c r="AB29" s="2">
        <v>20</v>
      </c>
      <c r="AC29" s="2">
        <v>0</v>
      </c>
      <c r="AD29" s="2">
        <v>14</v>
      </c>
      <c r="AE29" s="3">
        <v>137320</v>
      </c>
      <c r="AF29" s="3">
        <v>6866</v>
      </c>
      <c r="AG29" s="36">
        <v>1</v>
      </c>
      <c r="AH29" s="36">
        <v>0</v>
      </c>
      <c r="AI29" s="36">
        <v>0</v>
      </c>
      <c r="AL29" s="83">
        <f t="shared" si="0"/>
        <v>1</v>
      </c>
      <c r="AM29" s="83">
        <f t="shared" si="1"/>
        <v>1</v>
      </c>
      <c r="AN29" s="83">
        <f t="shared" si="2"/>
        <v>1</v>
      </c>
    </row>
    <row r="30" spans="1:40" x14ac:dyDescent="0.45">
      <c r="A30" s="60">
        <v>44157</v>
      </c>
      <c r="B30" s="1" t="s">
        <v>52</v>
      </c>
      <c r="C30" s="1" t="s">
        <v>53</v>
      </c>
      <c r="D30" s="2">
        <v>1187</v>
      </c>
      <c r="E30" s="2">
        <v>798</v>
      </c>
      <c r="F30" s="2">
        <v>389</v>
      </c>
      <c r="G30" s="76">
        <v>10949116</v>
      </c>
      <c r="H30" s="76">
        <v>7355350</v>
      </c>
      <c r="I30" s="76">
        <v>3593766</v>
      </c>
      <c r="J30" s="2">
        <v>1107</v>
      </c>
      <c r="K30" s="2">
        <v>83</v>
      </c>
      <c r="L30" s="2">
        <v>10</v>
      </c>
      <c r="M30" s="3">
        <v>10258133</v>
      </c>
      <c r="N30" s="3">
        <v>9267</v>
      </c>
      <c r="O30" s="36">
        <v>0.874</v>
      </c>
      <c r="P30" s="36">
        <v>5.8000000000000003E-2</v>
      </c>
      <c r="Q30" s="36">
        <v>6.9000000000000006E-2</v>
      </c>
      <c r="R30" s="36">
        <v>0.93300000000000005</v>
      </c>
      <c r="S30" s="36">
        <v>7.0000000000000007E-2</v>
      </c>
      <c r="T30" s="36">
        <v>8.0000000000000002E-3</v>
      </c>
      <c r="U30" s="2">
        <v>9</v>
      </c>
      <c r="V30" s="2">
        <v>5</v>
      </c>
      <c r="W30" s="2">
        <v>2</v>
      </c>
      <c r="X30" s="2">
        <v>3</v>
      </c>
      <c r="Y30" s="76">
        <v>46000</v>
      </c>
      <c r="Z30" s="76">
        <v>18000</v>
      </c>
      <c r="AA30" s="76">
        <v>28000</v>
      </c>
      <c r="AB30" s="2">
        <v>4</v>
      </c>
      <c r="AC30" s="2">
        <v>0</v>
      </c>
      <c r="AD30" s="2">
        <v>10</v>
      </c>
      <c r="AE30" s="3">
        <v>36000</v>
      </c>
      <c r="AF30" s="3">
        <v>9000</v>
      </c>
      <c r="AG30" s="36">
        <v>1</v>
      </c>
      <c r="AH30" s="36">
        <v>0</v>
      </c>
      <c r="AI30" s="36">
        <v>0</v>
      </c>
      <c r="AL30" s="83">
        <f t="shared" si="0"/>
        <v>1.0110000000000001</v>
      </c>
      <c r="AM30" s="83">
        <f t="shared" si="1"/>
        <v>1.0010000000000001</v>
      </c>
      <c r="AN30" s="83">
        <f t="shared" si="2"/>
        <v>1</v>
      </c>
    </row>
    <row r="31" spans="1:40" x14ac:dyDescent="0.45">
      <c r="A31" s="60">
        <v>44157</v>
      </c>
      <c r="B31" s="1" t="s">
        <v>54</v>
      </c>
      <c r="C31" s="1" t="s">
        <v>55</v>
      </c>
      <c r="D31" s="2">
        <v>19846</v>
      </c>
      <c r="E31" s="2">
        <v>13701</v>
      </c>
      <c r="F31" s="2">
        <v>6145</v>
      </c>
      <c r="G31" s="76">
        <v>152312105</v>
      </c>
      <c r="H31" s="76">
        <v>102865268</v>
      </c>
      <c r="I31" s="76">
        <v>49446837</v>
      </c>
      <c r="J31" s="2">
        <v>19502</v>
      </c>
      <c r="K31" s="2">
        <v>294</v>
      </c>
      <c r="L31" s="2">
        <v>50</v>
      </c>
      <c r="M31" s="3">
        <v>149783905</v>
      </c>
      <c r="N31" s="3">
        <v>7680</v>
      </c>
      <c r="O31" s="36">
        <v>0.98299999999999998</v>
      </c>
      <c r="P31" s="36">
        <v>8.9999999999999993E-3</v>
      </c>
      <c r="Q31" s="36">
        <v>8.0000000000000002E-3</v>
      </c>
      <c r="R31" s="36">
        <v>0.98299999999999998</v>
      </c>
      <c r="S31" s="36">
        <v>1.4999999999999999E-2</v>
      </c>
      <c r="T31" s="36">
        <v>3.0000000000000001E-3</v>
      </c>
      <c r="U31" s="2">
        <v>61</v>
      </c>
      <c r="V31" s="2">
        <v>85</v>
      </c>
      <c r="W31" s="2">
        <v>54</v>
      </c>
      <c r="X31" s="2">
        <v>31</v>
      </c>
      <c r="Y31" s="76">
        <v>587962</v>
      </c>
      <c r="Z31" s="76">
        <v>373132</v>
      </c>
      <c r="AA31" s="76">
        <v>214830</v>
      </c>
      <c r="AB31" s="2">
        <v>95</v>
      </c>
      <c r="AC31" s="2">
        <v>1</v>
      </c>
      <c r="AD31" s="2">
        <v>50</v>
      </c>
      <c r="AE31" s="3">
        <v>582052</v>
      </c>
      <c r="AF31" s="3">
        <v>6127</v>
      </c>
      <c r="AG31" s="36">
        <v>1</v>
      </c>
      <c r="AH31" s="36">
        <v>0</v>
      </c>
      <c r="AI31" s="36">
        <v>0</v>
      </c>
      <c r="AL31" s="83">
        <f t="shared" si="0"/>
        <v>1.0009999999999999</v>
      </c>
      <c r="AM31" s="83">
        <f t="shared" si="1"/>
        <v>1</v>
      </c>
      <c r="AN31" s="83">
        <f t="shared" si="2"/>
        <v>1</v>
      </c>
    </row>
    <row r="32" spans="1:40" x14ac:dyDescent="0.45">
      <c r="A32" s="60">
        <v>44157</v>
      </c>
      <c r="B32" s="1" t="s">
        <v>56</v>
      </c>
      <c r="C32" s="1" t="s">
        <v>57</v>
      </c>
      <c r="D32" s="2">
        <v>105796</v>
      </c>
      <c r="E32" s="2">
        <v>73689</v>
      </c>
      <c r="F32" s="2">
        <v>32107</v>
      </c>
      <c r="G32" s="76">
        <v>839087925</v>
      </c>
      <c r="H32" s="76">
        <v>568697417</v>
      </c>
      <c r="I32" s="76">
        <v>270390508</v>
      </c>
      <c r="J32" s="2">
        <v>103480</v>
      </c>
      <c r="K32" s="2">
        <v>1277</v>
      </c>
      <c r="L32" s="2">
        <v>1223</v>
      </c>
      <c r="M32" s="3">
        <v>825969825</v>
      </c>
      <c r="N32" s="3">
        <v>7982</v>
      </c>
      <c r="O32" s="36">
        <v>0.98199999999999998</v>
      </c>
      <c r="P32" s="36">
        <v>1.2999999999999999E-2</v>
      </c>
      <c r="Q32" s="36">
        <v>4.0000000000000001E-3</v>
      </c>
      <c r="R32" s="36">
        <v>0.97899999999999998</v>
      </c>
      <c r="S32" s="36">
        <v>1.0999999999999999E-2</v>
      </c>
      <c r="T32" s="36">
        <v>1.2E-2</v>
      </c>
      <c r="U32" s="2">
        <v>1217</v>
      </c>
      <c r="V32" s="2">
        <v>395</v>
      </c>
      <c r="W32" s="2">
        <v>270</v>
      </c>
      <c r="X32" s="2">
        <v>125</v>
      </c>
      <c r="Y32" s="76">
        <v>3099205</v>
      </c>
      <c r="Z32" s="76">
        <v>2158848</v>
      </c>
      <c r="AA32" s="76">
        <v>940357</v>
      </c>
      <c r="AB32" s="2">
        <v>388</v>
      </c>
      <c r="AC32" s="2">
        <v>2</v>
      </c>
      <c r="AD32" s="2">
        <v>1223</v>
      </c>
      <c r="AE32" s="3">
        <v>3044787</v>
      </c>
      <c r="AF32" s="3">
        <v>7847</v>
      </c>
      <c r="AG32" s="36">
        <v>0.97699999999999998</v>
      </c>
      <c r="AH32" s="36">
        <v>3.0000000000000001E-3</v>
      </c>
      <c r="AI32" s="36">
        <v>2.1000000000000001E-2</v>
      </c>
      <c r="AL32" s="83">
        <f t="shared" si="0"/>
        <v>1.002</v>
      </c>
      <c r="AM32" s="83">
        <f t="shared" si="1"/>
        <v>0.999</v>
      </c>
      <c r="AN32" s="83">
        <f t="shared" si="2"/>
        <v>1.0009999999999999</v>
      </c>
    </row>
    <row r="33" spans="1:40" x14ac:dyDescent="0.45">
      <c r="A33" s="60">
        <v>44157</v>
      </c>
      <c r="B33" s="1" t="s">
        <v>58</v>
      </c>
      <c r="C33" s="1" t="s">
        <v>57</v>
      </c>
      <c r="D33" s="2">
        <v>2879</v>
      </c>
      <c r="E33" s="2">
        <v>1857</v>
      </c>
      <c r="F33" s="2">
        <v>1022</v>
      </c>
      <c r="G33" s="76">
        <v>27230541</v>
      </c>
      <c r="H33" s="76">
        <v>17626171</v>
      </c>
      <c r="I33" s="76">
        <v>9604370</v>
      </c>
      <c r="J33" s="2">
        <v>2859</v>
      </c>
      <c r="K33" s="2">
        <v>14</v>
      </c>
      <c r="L33" s="2">
        <v>8</v>
      </c>
      <c r="M33" s="3">
        <v>26955397</v>
      </c>
      <c r="N33" s="3">
        <v>9428</v>
      </c>
      <c r="O33" s="36">
        <v>0.99299999999999999</v>
      </c>
      <c r="P33" s="36">
        <v>3.0000000000000001E-3</v>
      </c>
      <c r="Q33" s="36">
        <v>4.0000000000000001E-3</v>
      </c>
      <c r="R33" s="36">
        <v>0.99399999999999999</v>
      </c>
      <c r="S33" s="36">
        <v>4.0000000000000001E-3</v>
      </c>
      <c r="T33" s="36">
        <v>3.0000000000000001E-3</v>
      </c>
      <c r="U33" s="2">
        <v>8</v>
      </c>
      <c r="V33" s="2">
        <v>10</v>
      </c>
      <c r="W33" s="2">
        <v>9</v>
      </c>
      <c r="X33" s="2">
        <v>1</v>
      </c>
      <c r="Y33" s="76">
        <v>100000</v>
      </c>
      <c r="Z33" s="76">
        <v>90000</v>
      </c>
      <c r="AA33" s="76">
        <v>10000</v>
      </c>
      <c r="AB33" s="2">
        <v>10</v>
      </c>
      <c r="AC33" s="2">
        <v>0</v>
      </c>
      <c r="AD33" s="2">
        <v>8</v>
      </c>
      <c r="AE33" s="3">
        <v>100000</v>
      </c>
      <c r="AF33" s="3">
        <v>10000</v>
      </c>
      <c r="AG33" s="36">
        <v>1</v>
      </c>
      <c r="AH33" s="36">
        <v>0</v>
      </c>
      <c r="AI33" s="36">
        <v>0</v>
      </c>
      <c r="AL33" s="83">
        <f t="shared" si="0"/>
        <v>1.0009999999999999</v>
      </c>
      <c r="AM33" s="83">
        <f t="shared" si="1"/>
        <v>1</v>
      </c>
      <c r="AN33" s="83">
        <f t="shared" si="2"/>
        <v>1</v>
      </c>
    </row>
    <row r="34" spans="1:40" x14ac:dyDescent="0.45">
      <c r="A34" s="60">
        <v>44157</v>
      </c>
      <c r="B34" s="1" t="s">
        <v>59</v>
      </c>
      <c r="C34" s="1" t="s">
        <v>7</v>
      </c>
      <c r="D34" s="2">
        <v>4592</v>
      </c>
      <c r="E34" s="2">
        <v>3231</v>
      </c>
      <c r="F34" s="2">
        <v>1361</v>
      </c>
      <c r="G34" s="76">
        <v>41173022</v>
      </c>
      <c r="H34" s="76">
        <v>28971128</v>
      </c>
      <c r="I34" s="76">
        <v>12201894</v>
      </c>
      <c r="J34" s="2">
        <v>4491</v>
      </c>
      <c r="K34" s="2">
        <v>82</v>
      </c>
      <c r="L34" s="2">
        <v>19</v>
      </c>
      <c r="M34" s="3">
        <v>40115572</v>
      </c>
      <c r="N34" s="3">
        <v>8932</v>
      </c>
      <c r="O34" s="36">
        <v>0.92900000000000005</v>
      </c>
      <c r="P34" s="36">
        <v>0.03</v>
      </c>
      <c r="Q34" s="36">
        <v>4.1000000000000002E-2</v>
      </c>
      <c r="R34" s="36">
        <v>0.97799999999999998</v>
      </c>
      <c r="S34" s="36">
        <v>1.7999999999999999E-2</v>
      </c>
      <c r="T34" s="36">
        <v>4.0000000000000001E-3</v>
      </c>
      <c r="U34" s="2">
        <v>37</v>
      </c>
      <c r="V34" s="2">
        <v>21</v>
      </c>
      <c r="W34" s="2">
        <v>13</v>
      </c>
      <c r="X34" s="2">
        <v>8</v>
      </c>
      <c r="Y34" s="76">
        <v>180053</v>
      </c>
      <c r="Z34" s="76">
        <v>118153</v>
      </c>
      <c r="AA34" s="76">
        <v>61900</v>
      </c>
      <c r="AB34" s="2">
        <v>39</v>
      </c>
      <c r="AC34" s="2">
        <v>0</v>
      </c>
      <c r="AD34" s="2">
        <v>19</v>
      </c>
      <c r="AE34" s="3">
        <v>305298</v>
      </c>
      <c r="AF34" s="3">
        <v>7828</v>
      </c>
      <c r="AG34" s="36">
        <v>0.89700000000000002</v>
      </c>
      <c r="AH34" s="36">
        <v>7.6999999999999999E-2</v>
      </c>
      <c r="AI34" s="36">
        <v>2.5999999999999999E-2</v>
      </c>
      <c r="AL34" s="83">
        <f t="shared" si="0"/>
        <v>1</v>
      </c>
      <c r="AM34" s="83">
        <f t="shared" si="1"/>
        <v>1</v>
      </c>
      <c r="AN34" s="83">
        <f t="shared" si="2"/>
        <v>1</v>
      </c>
    </row>
    <row r="35" spans="1:40" x14ac:dyDescent="0.45">
      <c r="A35" s="60">
        <v>44157</v>
      </c>
      <c r="B35" s="1" t="s">
        <v>63</v>
      </c>
      <c r="C35" s="1" t="s">
        <v>64</v>
      </c>
      <c r="D35" s="2">
        <v>11873</v>
      </c>
      <c r="E35" s="2">
        <v>7798</v>
      </c>
      <c r="F35" s="2">
        <v>4075</v>
      </c>
      <c r="G35" s="76">
        <v>106867393</v>
      </c>
      <c r="H35" s="76">
        <v>70117184</v>
      </c>
      <c r="I35" s="76">
        <v>36750209</v>
      </c>
      <c r="J35" s="2">
        <v>11747</v>
      </c>
      <c r="K35" s="2">
        <v>42</v>
      </c>
      <c r="L35" s="2">
        <v>85</v>
      </c>
      <c r="M35" s="3">
        <v>105932398</v>
      </c>
      <c r="N35" s="3">
        <v>9018</v>
      </c>
      <c r="O35" s="36">
        <v>0.99</v>
      </c>
      <c r="P35" s="36">
        <v>6.0000000000000001E-3</v>
      </c>
      <c r="Q35" s="36">
        <v>5.0000000000000001E-3</v>
      </c>
      <c r="R35" s="36">
        <v>0.99099999999999999</v>
      </c>
      <c r="S35" s="36">
        <v>2E-3</v>
      </c>
      <c r="T35" s="36">
        <v>7.0000000000000001E-3</v>
      </c>
      <c r="U35" s="2">
        <v>83</v>
      </c>
      <c r="V35" s="2">
        <v>52</v>
      </c>
      <c r="W35" s="2">
        <v>31</v>
      </c>
      <c r="X35" s="2">
        <v>21</v>
      </c>
      <c r="Y35" s="76">
        <v>483881</v>
      </c>
      <c r="Z35" s="76">
        <v>279881</v>
      </c>
      <c r="AA35" s="76">
        <v>204000</v>
      </c>
      <c r="AB35" s="2">
        <v>50</v>
      </c>
      <c r="AC35" s="2">
        <v>0</v>
      </c>
      <c r="AD35" s="2">
        <v>85</v>
      </c>
      <c r="AE35" s="3">
        <v>466256</v>
      </c>
      <c r="AF35" s="3">
        <v>9325</v>
      </c>
      <c r="AG35" s="36">
        <v>0.98</v>
      </c>
      <c r="AH35" s="36">
        <v>0.02</v>
      </c>
      <c r="AI35" s="36">
        <v>0</v>
      </c>
      <c r="AL35" s="83">
        <f t="shared" si="0"/>
        <v>1</v>
      </c>
      <c r="AM35" s="83">
        <f t="shared" si="1"/>
        <v>1.0009999999999999</v>
      </c>
      <c r="AN35" s="83">
        <f t="shared" si="2"/>
        <v>1</v>
      </c>
    </row>
    <row r="36" spans="1:40" x14ac:dyDescent="0.45">
      <c r="A36" s="60">
        <v>44157</v>
      </c>
      <c r="B36" s="1" t="s">
        <v>65</v>
      </c>
      <c r="C36" s="1" t="s">
        <v>57</v>
      </c>
      <c r="D36" s="2">
        <v>87953</v>
      </c>
      <c r="E36" s="2">
        <v>67236</v>
      </c>
      <c r="F36" s="2">
        <v>20717</v>
      </c>
      <c r="G36" s="76">
        <v>605435933</v>
      </c>
      <c r="H36" s="76">
        <v>458142904</v>
      </c>
      <c r="I36" s="76">
        <v>147293029</v>
      </c>
      <c r="J36" s="2">
        <v>86873</v>
      </c>
      <c r="K36" s="2">
        <v>667</v>
      </c>
      <c r="L36" s="2">
        <v>482</v>
      </c>
      <c r="M36" s="3">
        <v>599609944</v>
      </c>
      <c r="N36" s="3">
        <v>6902</v>
      </c>
      <c r="O36" s="36">
        <v>0.99199999999999999</v>
      </c>
      <c r="P36" s="36">
        <v>3.0000000000000001E-3</v>
      </c>
      <c r="Q36" s="36">
        <v>5.0000000000000001E-3</v>
      </c>
      <c r="R36" s="36">
        <v>0.98899999999999999</v>
      </c>
      <c r="S36" s="36">
        <v>7.0000000000000001E-3</v>
      </c>
      <c r="T36" s="36">
        <v>5.0000000000000001E-3</v>
      </c>
      <c r="U36" s="2">
        <v>491</v>
      </c>
      <c r="V36" s="2">
        <v>244</v>
      </c>
      <c r="W36" s="2">
        <v>127</v>
      </c>
      <c r="X36" s="2">
        <v>117</v>
      </c>
      <c r="Y36" s="76">
        <v>1633276</v>
      </c>
      <c r="Z36" s="76">
        <v>980413</v>
      </c>
      <c r="AA36" s="76">
        <v>652863</v>
      </c>
      <c r="AB36" s="2">
        <v>251</v>
      </c>
      <c r="AC36" s="2">
        <v>2</v>
      </c>
      <c r="AD36" s="2">
        <v>482</v>
      </c>
      <c r="AE36" s="3">
        <v>1645361</v>
      </c>
      <c r="AF36" s="3">
        <v>6555</v>
      </c>
      <c r="AG36" s="36">
        <v>0.98799999999999999</v>
      </c>
      <c r="AH36" s="36">
        <v>0</v>
      </c>
      <c r="AI36" s="36">
        <v>1.2E-2</v>
      </c>
      <c r="AL36" s="83">
        <f t="shared" si="0"/>
        <v>1.0009999999999999</v>
      </c>
      <c r="AM36" s="83">
        <f t="shared" si="1"/>
        <v>1</v>
      </c>
      <c r="AN36" s="83">
        <f t="shared" si="2"/>
        <v>1</v>
      </c>
    </row>
    <row r="37" spans="1:40" x14ac:dyDescent="0.45">
      <c r="A37" s="60">
        <v>44157</v>
      </c>
      <c r="B37" s="1" t="s">
        <v>334</v>
      </c>
      <c r="C37" s="1" t="s">
        <v>66</v>
      </c>
      <c r="D37" s="2">
        <v>271417</v>
      </c>
      <c r="E37" s="2">
        <v>183539</v>
      </c>
      <c r="F37" s="2">
        <v>87878</v>
      </c>
      <c r="G37" s="76">
        <v>2267375147</v>
      </c>
      <c r="H37" s="76">
        <v>1505531631</v>
      </c>
      <c r="I37" s="76">
        <v>761843516</v>
      </c>
      <c r="J37" s="2">
        <v>268132</v>
      </c>
      <c r="K37" s="2">
        <v>2316</v>
      </c>
      <c r="L37" s="2">
        <v>969</v>
      </c>
      <c r="M37" s="3">
        <v>2237208620</v>
      </c>
      <c r="N37" s="3">
        <v>8344</v>
      </c>
      <c r="O37" s="36">
        <v>0.97699999999999998</v>
      </c>
      <c r="P37" s="36">
        <v>1.4E-2</v>
      </c>
      <c r="Q37" s="36">
        <v>8.9999999999999993E-3</v>
      </c>
      <c r="R37" s="36">
        <v>0.98799999999999999</v>
      </c>
      <c r="S37" s="36">
        <v>8.0000000000000002E-3</v>
      </c>
      <c r="T37" s="36">
        <v>4.0000000000000001E-3</v>
      </c>
      <c r="U37" s="2">
        <v>1041</v>
      </c>
      <c r="V37" s="2">
        <v>1164</v>
      </c>
      <c r="W37" s="2">
        <v>786</v>
      </c>
      <c r="X37" s="2">
        <v>378</v>
      </c>
      <c r="Y37" s="76">
        <v>8910056</v>
      </c>
      <c r="Z37" s="76">
        <v>6201966</v>
      </c>
      <c r="AA37" s="76">
        <v>2708090</v>
      </c>
      <c r="AB37" s="2">
        <v>1228</v>
      </c>
      <c r="AC37" s="2">
        <v>8</v>
      </c>
      <c r="AD37" s="2">
        <v>969</v>
      </c>
      <c r="AE37" s="3">
        <v>9667972</v>
      </c>
      <c r="AF37" s="3">
        <v>7873</v>
      </c>
      <c r="AG37" s="36">
        <v>0.98</v>
      </c>
      <c r="AH37" s="36">
        <v>0.01</v>
      </c>
      <c r="AI37" s="36">
        <v>0.01</v>
      </c>
      <c r="AL37" s="83">
        <f t="shared" si="0"/>
        <v>1</v>
      </c>
      <c r="AM37" s="83">
        <f t="shared" si="1"/>
        <v>1</v>
      </c>
      <c r="AN37" s="83">
        <f t="shared" si="2"/>
        <v>1</v>
      </c>
    </row>
    <row r="38" spans="1:40" x14ac:dyDescent="0.45">
      <c r="A38" s="60">
        <v>44157</v>
      </c>
      <c r="B38" s="1" t="s">
        <v>67</v>
      </c>
      <c r="C38" s="1" t="s">
        <v>7</v>
      </c>
      <c r="D38" s="2">
        <v>3888</v>
      </c>
      <c r="E38" s="2">
        <v>2797</v>
      </c>
      <c r="F38" s="2">
        <v>1091</v>
      </c>
      <c r="G38" s="76">
        <v>30491941</v>
      </c>
      <c r="H38" s="76">
        <v>21148453</v>
      </c>
      <c r="I38" s="76">
        <v>9343488</v>
      </c>
      <c r="J38" s="2">
        <v>3781</v>
      </c>
      <c r="K38" s="2">
        <v>92</v>
      </c>
      <c r="L38" s="2">
        <v>15</v>
      </c>
      <c r="M38" s="3">
        <v>29504783</v>
      </c>
      <c r="N38" s="3">
        <v>7803</v>
      </c>
      <c r="O38" s="36">
        <v>0.92100000000000004</v>
      </c>
      <c r="P38" s="36">
        <v>2.7E-2</v>
      </c>
      <c r="Q38" s="36">
        <v>5.0999999999999997E-2</v>
      </c>
      <c r="R38" s="36">
        <v>0.97399999999999998</v>
      </c>
      <c r="S38" s="36">
        <v>2.1999999999999999E-2</v>
      </c>
      <c r="T38" s="36">
        <v>4.0000000000000001E-3</v>
      </c>
      <c r="U38" s="2">
        <v>23</v>
      </c>
      <c r="V38" s="2">
        <v>10</v>
      </c>
      <c r="W38" s="2">
        <v>6</v>
      </c>
      <c r="X38" s="2">
        <v>4</v>
      </c>
      <c r="Y38" s="76">
        <v>65536</v>
      </c>
      <c r="Z38" s="76">
        <v>41715</v>
      </c>
      <c r="AA38" s="76">
        <v>23821</v>
      </c>
      <c r="AB38" s="2">
        <v>17</v>
      </c>
      <c r="AC38" s="2">
        <v>1</v>
      </c>
      <c r="AD38" s="2">
        <v>15</v>
      </c>
      <c r="AE38" s="3">
        <v>116983</v>
      </c>
      <c r="AF38" s="3">
        <v>6881</v>
      </c>
      <c r="AG38" s="36">
        <v>0.82399999999999995</v>
      </c>
      <c r="AH38" s="36">
        <v>5.8999999999999997E-2</v>
      </c>
      <c r="AI38" s="36">
        <v>0.11799999999999999</v>
      </c>
      <c r="AL38" s="83">
        <f t="shared" si="0"/>
        <v>1</v>
      </c>
      <c r="AM38" s="83">
        <f t="shared" si="1"/>
        <v>0.99900000000000011</v>
      </c>
      <c r="AN38" s="83">
        <f t="shared" si="2"/>
        <v>1.0009999999999999</v>
      </c>
    </row>
    <row r="39" spans="1:40" x14ac:dyDescent="0.45">
      <c r="A39" s="60">
        <v>44157</v>
      </c>
      <c r="B39" s="1" t="s">
        <v>68</v>
      </c>
      <c r="C39" s="1" t="s">
        <v>23</v>
      </c>
      <c r="D39" s="2">
        <v>58</v>
      </c>
      <c r="E39" s="2">
        <v>40</v>
      </c>
      <c r="F39" s="2">
        <v>18</v>
      </c>
      <c r="G39" s="76">
        <v>552000</v>
      </c>
      <c r="H39" s="76">
        <v>381000</v>
      </c>
      <c r="I39" s="76">
        <v>171000</v>
      </c>
      <c r="J39" s="2">
        <v>49</v>
      </c>
      <c r="K39" s="2">
        <v>8</v>
      </c>
      <c r="L39" s="2">
        <v>1</v>
      </c>
      <c r="M39" s="3">
        <v>472000</v>
      </c>
      <c r="N39" s="3">
        <v>9633</v>
      </c>
      <c r="O39" s="36">
        <v>1</v>
      </c>
      <c r="P39" s="36">
        <v>0</v>
      </c>
      <c r="Q39" s="36">
        <v>0</v>
      </c>
      <c r="R39" s="36">
        <v>0.84499999999999997</v>
      </c>
      <c r="S39" s="36">
        <v>0.13800000000000001</v>
      </c>
      <c r="T39" s="36">
        <v>1.7000000000000001E-2</v>
      </c>
      <c r="U39" s="2">
        <v>0</v>
      </c>
      <c r="V39" s="2">
        <v>1</v>
      </c>
      <c r="W39" s="2">
        <v>1</v>
      </c>
      <c r="X39" s="2">
        <v>0</v>
      </c>
      <c r="Y39" s="76">
        <v>10000</v>
      </c>
      <c r="Z39" s="76">
        <v>10000</v>
      </c>
      <c r="AA39" s="76">
        <v>0</v>
      </c>
      <c r="AB39" s="2">
        <v>0</v>
      </c>
      <c r="AC39" s="2">
        <v>0</v>
      </c>
      <c r="AD39" s="2">
        <v>1</v>
      </c>
      <c r="AE39" s="3">
        <v>0</v>
      </c>
      <c r="AF39" s="3">
        <v>0</v>
      </c>
      <c r="AG39" s="36">
        <v>0</v>
      </c>
      <c r="AH39" s="36">
        <v>0</v>
      </c>
      <c r="AI39" s="36">
        <v>0</v>
      </c>
      <c r="AL39" s="83">
        <f t="shared" si="0"/>
        <v>1</v>
      </c>
      <c r="AM39" s="83">
        <f t="shared" si="1"/>
        <v>1</v>
      </c>
      <c r="AN39" s="83">
        <f t="shared" si="2"/>
        <v>0</v>
      </c>
    </row>
    <row r="40" spans="1:40" x14ac:dyDescent="0.45">
      <c r="A40" s="60">
        <v>44157</v>
      </c>
      <c r="B40" s="1" t="s">
        <v>69</v>
      </c>
      <c r="C40" s="1" t="s">
        <v>7</v>
      </c>
      <c r="D40" s="2">
        <v>186</v>
      </c>
      <c r="E40" s="2">
        <v>125</v>
      </c>
      <c r="F40" s="2">
        <v>61</v>
      </c>
      <c r="G40" s="76">
        <v>1530457</v>
      </c>
      <c r="H40" s="76">
        <v>990692</v>
      </c>
      <c r="I40" s="76">
        <v>539765</v>
      </c>
      <c r="J40" s="2">
        <v>180</v>
      </c>
      <c r="K40" s="2">
        <v>5</v>
      </c>
      <c r="L40" s="2">
        <v>1</v>
      </c>
      <c r="M40" s="3">
        <v>1505460</v>
      </c>
      <c r="N40" s="3">
        <v>8364</v>
      </c>
      <c r="O40" s="36">
        <v>0.95</v>
      </c>
      <c r="P40" s="36">
        <v>3.3000000000000002E-2</v>
      </c>
      <c r="Q40" s="36">
        <v>1.7000000000000001E-2</v>
      </c>
      <c r="R40" s="36">
        <v>0.96799999999999997</v>
      </c>
      <c r="S40" s="36">
        <v>2.7E-2</v>
      </c>
      <c r="T40" s="36">
        <v>5.0000000000000001E-3</v>
      </c>
      <c r="U40" s="2">
        <v>0</v>
      </c>
      <c r="V40" s="2">
        <v>1</v>
      </c>
      <c r="W40" s="2">
        <v>0</v>
      </c>
      <c r="X40" s="2">
        <v>1</v>
      </c>
      <c r="Y40" s="76">
        <v>10000</v>
      </c>
      <c r="Z40" s="76">
        <v>0</v>
      </c>
      <c r="AA40" s="76">
        <v>10000</v>
      </c>
      <c r="AB40" s="2">
        <v>0</v>
      </c>
      <c r="AC40" s="2">
        <v>0</v>
      </c>
      <c r="AD40" s="2">
        <v>1</v>
      </c>
      <c r="AE40" s="3">
        <v>0</v>
      </c>
      <c r="AF40" s="3">
        <v>0</v>
      </c>
      <c r="AG40" s="36">
        <v>0</v>
      </c>
      <c r="AH40" s="36">
        <v>0</v>
      </c>
      <c r="AI40" s="36">
        <v>0</v>
      </c>
      <c r="AL40" s="83">
        <f t="shared" si="0"/>
        <v>1</v>
      </c>
      <c r="AM40" s="83">
        <f t="shared" si="1"/>
        <v>1</v>
      </c>
      <c r="AN40" s="83">
        <f t="shared" si="2"/>
        <v>0</v>
      </c>
    </row>
    <row r="41" spans="1:40" x14ac:dyDescent="0.45">
      <c r="A41" s="60">
        <v>44157</v>
      </c>
      <c r="B41" s="1" t="s">
        <v>74</v>
      </c>
      <c r="C41" s="1" t="s">
        <v>61</v>
      </c>
      <c r="D41" s="2">
        <v>2684</v>
      </c>
      <c r="E41" s="2">
        <v>2384</v>
      </c>
      <c r="F41" s="2">
        <v>300</v>
      </c>
      <c r="G41" s="76">
        <v>17390510</v>
      </c>
      <c r="H41" s="76">
        <v>15055850</v>
      </c>
      <c r="I41" s="76">
        <v>2334660</v>
      </c>
      <c r="J41" s="2">
        <v>2549</v>
      </c>
      <c r="K41" s="2">
        <v>124</v>
      </c>
      <c r="L41" s="2">
        <v>11</v>
      </c>
      <c r="M41" s="3">
        <v>16861064</v>
      </c>
      <c r="N41" s="3">
        <v>6615</v>
      </c>
      <c r="O41" s="36">
        <v>0.995</v>
      </c>
      <c r="P41" s="36">
        <v>5.0000000000000001E-3</v>
      </c>
      <c r="Q41" s="36">
        <v>0</v>
      </c>
      <c r="R41" s="36">
        <v>0.95</v>
      </c>
      <c r="S41" s="36">
        <v>4.5999999999999999E-2</v>
      </c>
      <c r="T41" s="36">
        <v>4.0000000000000001E-3</v>
      </c>
      <c r="U41" s="2">
        <v>7</v>
      </c>
      <c r="V41" s="2">
        <v>13</v>
      </c>
      <c r="W41" s="2">
        <v>11</v>
      </c>
      <c r="X41" s="2">
        <v>2</v>
      </c>
      <c r="Y41" s="76">
        <v>93072</v>
      </c>
      <c r="Z41" s="76">
        <v>80572</v>
      </c>
      <c r="AA41" s="76">
        <v>12500</v>
      </c>
      <c r="AB41" s="2">
        <v>9</v>
      </c>
      <c r="AC41" s="2">
        <v>0</v>
      </c>
      <c r="AD41" s="2">
        <v>11</v>
      </c>
      <c r="AE41" s="3">
        <v>45637</v>
      </c>
      <c r="AF41" s="3">
        <v>5071</v>
      </c>
      <c r="AG41" s="36">
        <v>1</v>
      </c>
      <c r="AH41" s="36">
        <v>0</v>
      </c>
      <c r="AI41" s="36">
        <v>0</v>
      </c>
      <c r="AL41" s="83">
        <f t="shared" si="0"/>
        <v>1</v>
      </c>
      <c r="AM41" s="83">
        <f t="shared" si="1"/>
        <v>1</v>
      </c>
      <c r="AN41" s="83">
        <f t="shared" si="2"/>
        <v>1</v>
      </c>
    </row>
    <row r="42" spans="1:40" x14ac:dyDescent="0.45">
      <c r="A42" s="60">
        <v>44157</v>
      </c>
      <c r="B42" s="1" t="s">
        <v>266</v>
      </c>
      <c r="C42" s="1" t="s">
        <v>278</v>
      </c>
      <c r="D42" s="2">
        <v>2025</v>
      </c>
      <c r="E42" s="2">
        <v>1456</v>
      </c>
      <c r="F42" s="2">
        <v>569</v>
      </c>
      <c r="G42" s="76">
        <v>17315696.260000002</v>
      </c>
      <c r="H42" s="76">
        <v>12213463.470000003</v>
      </c>
      <c r="I42" s="76">
        <v>5102232.7899999991</v>
      </c>
      <c r="J42" s="2">
        <v>1910</v>
      </c>
      <c r="K42" s="2">
        <v>81</v>
      </c>
      <c r="L42" s="2">
        <v>0</v>
      </c>
      <c r="M42" s="3">
        <v>16345690</v>
      </c>
      <c r="N42" s="3">
        <v>8558</v>
      </c>
      <c r="O42" s="36">
        <v>0.91200000000000003</v>
      </c>
      <c r="P42" s="36">
        <v>4.5999999999999999E-2</v>
      </c>
      <c r="Q42" s="36">
        <v>4.2000000000000003E-2</v>
      </c>
      <c r="R42" s="36">
        <v>0.94399999999999995</v>
      </c>
      <c r="S42" s="36">
        <v>0.04</v>
      </c>
      <c r="T42" s="36">
        <v>0</v>
      </c>
      <c r="U42" s="2">
        <v>0</v>
      </c>
      <c r="V42" s="2">
        <v>0</v>
      </c>
      <c r="W42" s="2">
        <v>0</v>
      </c>
      <c r="X42" s="2">
        <v>0</v>
      </c>
      <c r="Y42" s="76">
        <v>0</v>
      </c>
      <c r="Z42" s="76">
        <v>0</v>
      </c>
      <c r="AA42" s="76">
        <v>0</v>
      </c>
      <c r="AB42" s="2">
        <v>0</v>
      </c>
      <c r="AC42" s="2">
        <v>0</v>
      </c>
      <c r="AD42" s="2">
        <v>0</v>
      </c>
      <c r="AE42" s="3">
        <v>0</v>
      </c>
      <c r="AF42" s="3">
        <v>0</v>
      </c>
      <c r="AG42" s="36">
        <v>0</v>
      </c>
      <c r="AH42" s="36">
        <v>0</v>
      </c>
      <c r="AI42" s="36">
        <v>0</v>
      </c>
      <c r="AL42" s="83">
        <f t="shared" si="0"/>
        <v>0.98399999999999999</v>
      </c>
      <c r="AM42" s="83">
        <f t="shared" si="1"/>
        <v>1</v>
      </c>
      <c r="AN42" s="83">
        <f t="shared" si="2"/>
        <v>0</v>
      </c>
    </row>
    <row r="43" spans="1:40" x14ac:dyDescent="0.45">
      <c r="A43" s="60">
        <v>44157</v>
      </c>
      <c r="B43" s="1" t="s">
        <v>77</v>
      </c>
      <c r="C43" s="1" t="s">
        <v>35</v>
      </c>
      <c r="D43" s="2">
        <v>99</v>
      </c>
      <c r="E43" s="2">
        <v>64</v>
      </c>
      <c r="F43" s="2">
        <v>35</v>
      </c>
      <c r="G43" s="76">
        <v>976771.37</v>
      </c>
      <c r="H43" s="76">
        <v>631859.37</v>
      </c>
      <c r="I43" s="76">
        <v>344912</v>
      </c>
      <c r="J43" s="2">
        <v>95</v>
      </c>
      <c r="K43" s="2">
        <v>2</v>
      </c>
      <c r="L43" s="2">
        <v>2</v>
      </c>
      <c r="M43" s="3">
        <v>932827</v>
      </c>
      <c r="N43" s="3">
        <v>9819</v>
      </c>
      <c r="O43" s="36">
        <v>0.45300000000000001</v>
      </c>
      <c r="P43" s="36">
        <v>0.26300000000000001</v>
      </c>
      <c r="Q43" s="36">
        <v>0.28399999999999997</v>
      </c>
      <c r="R43" s="36">
        <v>0.96</v>
      </c>
      <c r="S43" s="36">
        <v>0.02</v>
      </c>
      <c r="T43" s="36">
        <v>0.02</v>
      </c>
      <c r="U43" s="2">
        <v>0</v>
      </c>
      <c r="V43" s="2">
        <v>3</v>
      </c>
      <c r="W43" s="2">
        <v>3</v>
      </c>
      <c r="X43" s="2">
        <v>0</v>
      </c>
      <c r="Y43" s="76">
        <v>30000</v>
      </c>
      <c r="Z43" s="76">
        <v>30000</v>
      </c>
      <c r="AA43" s="76">
        <v>0</v>
      </c>
      <c r="AB43" s="2">
        <v>1</v>
      </c>
      <c r="AC43" s="2">
        <v>0</v>
      </c>
      <c r="AD43" s="2">
        <v>2</v>
      </c>
      <c r="AE43" s="3">
        <v>10000</v>
      </c>
      <c r="AF43" s="3">
        <v>10000</v>
      </c>
      <c r="AG43" s="36">
        <v>1</v>
      </c>
      <c r="AH43" s="36">
        <v>0</v>
      </c>
      <c r="AI43" s="36">
        <v>0</v>
      </c>
      <c r="AL43" s="83">
        <f t="shared" si="0"/>
        <v>1</v>
      </c>
      <c r="AM43" s="83">
        <f t="shared" si="1"/>
        <v>1</v>
      </c>
      <c r="AN43" s="83">
        <f t="shared" si="2"/>
        <v>1</v>
      </c>
    </row>
    <row r="44" spans="1:40" x14ac:dyDescent="0.45">
      <c r="A44" s="60">
        <v>44157</v>
      </c>
      <c r="B44" s="1" t="s">
        <v>78</v>
      </c>
      <c r="C44" s="1" t="s">
        <v>79</v>
      </c>
      <c r="D44" s="2">
        <v>2449</v>
      </c>
      <c r="E44" s="2">
        <v>1769</v>
      </c>
      <c r="F44" s="2">
        <v>680</v>
      </c>
      <c r="G44" s="76">
        <v>19628881.690000001</v>
      </c>
      <c r="H44" s="76">
        <v>13398963.690000001</v>
      </c>
      <c r="I44" s="76">
        <v>6229918</v>
      </c>
      <c r="J44" s="2">
        <v>2391</v>
      </c>
      <c r="K44" s="2">
        <v>38</v>
      </c>
      <c r="L44" s="2">
        <v>20</v>
      </c>
      <c r="M44" s="3">
        <v>19179928</v>
      </c>
      <c r="N44" s="3">
        <v>8022</v>
      </c>
      <c r="O44" s="36">
        <v>0.89400000000000002</v>
      </c>
      <c r="P44" s="36">
        <v>2.7E-2</v>
      </c>
      <c r="Q44" s="36">
        <v>7.9000000000000001E-2</v>
      </c>
      <c r="R44" s="36">
        <v>0.97799999999999998</v>
      </c>
      <c r="S44" s="36">
        <v>1.4E-2</v>
      </c>
      <c r="T44" s="36">
        <v>8.0000000000000002E-3</v>
      </c>
      <c r="U44" s="2">
        <v>15</v>
      </c>
      <c r="V44" s="2">
        <v>9</v>
      </c>
      <c r="W44" s="2">
        <v>6</v>
      </c>
      <c r="X44" s="2">
        <v>3</v>
      </c>
      <c r="Y44" s="76">
        <v>80821.69</v>
      </c>
      <c r="Z44" s="76">
        <v>50821.69</v>
      </c>
      <c r="AA44" s="76">
        <v>30000</v>
      </c>
      <c r="AB44" s="2">
        <v>4</v>
      </c>
      <c r="AC44" s="2">
        <v>0</v>
      </c>
      <c r="AD44" s="2">
        <v>20</v>
      </c>
      <c r="AE44" s="3">
        <v>27470</v>
      </c>
      <c r="AF44" s="3">
        <v>6867</v>
      </c>
      <c r="AG44" s="36">
        <v>0.75</v>
      </c>
      <c r="AH44" s="36">
        <v>0.25</v>
      </c>
      <c r="AI44" s="36">
        <v>0</v>
      </c>
      <c r="AL44" s="83">
        <f t="shared" si="0"/>
        <v>1</v>
      </c>
      <c r="AM44" s="83">
        <f t="shared" si="1"/>
        <v>1</v>
      </c>
      <c r="AN44" s="83">
        <f t="shared" si="2"/>
        <v>1</v>
      </c>
    </row>
    <row r="45" spans="1:40" x14ac:dyDescent="0.45">
      <c r="A45" s="60">
        <v>44157</v>
      </c>
      <c r="B45" s="1" t="s">
        <v>80</v>
      </c>
      <c r="C45" s="1" t="s">
        <v>79</v>
      </c>
      <c r="D45" s="2">
        <v>59</v>
      </c>
      <c r="E45" s="2">
        <v>41</v>
      </c>
      <c r="F45" s="2">
        <v>18</v>
      </c>
      <c r="G45" s="76">
        <v>582767</v>
      </c>
      <c r="H45" s="76">
        <v>402767</v>
      </c>
      <c r="I45" s="76">
        <v>180000</v>
      </c>
      <c r="J45" s="2">
        <v>56</v>
      </c>
      <c r="K45" s="2">
        <v>3</v>
      </c>
      <c r="L45" s="2">
        <v>0</v>
      </c>
      <c r="M45" s="3">
        <v>552767</v>
      </c>
      <c r="N45" s="3">
        <v>9871</v>
      </c>
      <c r="O45" s="36">
        <v>0.73199999999999998</v>
      </c>
      <c r="P45" s="36">
        <v>0.14299999999999999</v>
      </c>
      <c r="Q45" s="36">
        <v>0.125</v>
      </c>
      <c r="R45" s="36">
        <v>0.94899999999999995</v>
      </c>
      <c r="S45" s="36">
        <v>5.0999999999999997E-2</v>
      </c>
      <c r="T45" s="36">
        <v>0</v>
      </c>
      <c r="U45" s="2">
        <v>0</v>
      </c>
      <c r="V45" s="2">
        <v>1</v>
      </c>
      <c r="W45" s="2">
        <v>1</v>
      </c>
      <c r="X45" s="2">
        <v>0</v>
      </c>
      <c r="Y45" s="76">
        <v>10000</v>
      </c>
      <c r="Z45" s="76">
        <v>10000</v>
      </c>
      <c r="AA45" s="76">
        <v>0</v>
      </c>
      <c r="AB45" s="2">
        <v>1</v>
      </c>
      <c r="AC45" s="2">
        <v>0</v>
      </c>
      <c r="AD45" s="2">
        <v>0</v>
      </c>
      <c r="AE45" s="3">
        <v>10000</v>
      </c>
      <c r="AF45" s="3">
        <v>10000</v>
      </c>
      <c r="AG45" s="36">
        <v>1</v>
      </c>
      <c r="AH45" s="36">
        <v>0</v>
      </c>
      <c r="AI45" s="36">
        <v>0</v>
      </c>
      <c r="AL45" s="83">
        <f t="shared" si="0"/>
        <v>1</v>
      </c>
      <c r="AM45" s="83">
        <f t="shared" si="1"/>
        <v>1</v>
      </c>
      <c r="AN45" s="83">
        <f t="shared" si="2"/>
        <v>1</v>
      </c>
    </row>
    <row r="46" spans="1:40" x14ac:dyDescent="0.45">
      <c r="A46" s="60">
        <v>44157</v>
      </c>
      <c r="B46" s="1" t="s">
        <v>81</v>
      </c>
      <c r="C46" s="1" t="s">
        <v>82</v>
      </c>
      <c r="D46" s="2">
        <v>9905</v>
      </c>
      <c r="E46" s="2">
        <v>6684</v>
      </c>
      <c r="F46" s="2">
        <v>3221</v>
      </c>
      <c r="G46" s="76">
        <v>87008959</v>
      </c>
      <c r="H46" s="76">
        <v>57841193</v>
      </c>
      <c r="I46" s="76">
        <v>29167766</v>
      </c>
      <c r="J46" s="2">
        <v>9802</v>
      </c>
      <c r="K46" s="2">
        <v>98</v>
      </c>
      <c r="L46" s="2">
        <v>5</v>
      </c>
      <c r="M46" s="3">
        <v>86075436</v>
      </c>
      <c r="N46" s="3">
        <v>8781</v>
      </c>
      <c r="O46" s="36">
        <v>0.97899999999999998</v>
      </c>
      <c r="P46" s="36">
        <v>1.2999999999999999E-2</v>
      </c>
      <c r="Q46" s="36">
        <v>8.9999999999999993E-3</v>
      </c>
      <c r="R46" s="36">
        <v>0.99</v>
      </c>
      <c r="S46" s="36">
        <v>0.01</v>
      </c>
      <c r="T46" s="36">
        <v>1E-3</v>
      </c>
      <c r="U46" s="2">
        <v>15</v>
      </c>
      <c r="V46" s="2">
        <v>39</v>
      </c>
      <c r="W46" s="2">
        <v>28</v>
      </c>
      <c r="X46" s="2">
        <v>11</v>
      </c>
      <c r="Y46" s="76">
        <v>317470</v>
      </c>
      <c r="Z46" s="76">
        <v>246034</v>
      </c>
      <c r="AA46" s="76">
        <v>71436</v>
      </c>
      <c r="AB46" s="2">
        <v>45</v>
      </c>
      <c r="AC46" s="2">
        <v>4</v>
      </c>
      <c r="AD46" s="2">
        <v>5</v>
      </c>
      <c r="AE46" s="3">
        <v>401789</v>
      </c>
      <c r="AF46" s="3">
        <v>8929</v>
      </c>
      <c r="AG46" s="36">
        <v>0.93300000000000005</v>
      </c>
      <c r="AH46" s="36">
        <v>6.7000000000000004E-2</v>
      </c>
      <c r="AI46" s="36">
        <v>0</v>
      </c>
      <c r="AL46" s="83">
        <f t="shared" si="0"/>
        <v>1.0009999999999999</v>
      </c>
      <c r="AM46" s="83">
        <f t="shared" si="1"/>
        <v>1.0009999999999999</v>
      </c>
      <c r="AN46" s="83">
        <f t="shared" si="2"/>
        <v>1</v>
      </c>
    </row>
    <row r="47" spans="1:40" x14ac:dyDescent="0.45">
      <c r="A47" s="60">
        <v>44157</v>
      </c>
      <c r="B47" s="1" t="s">
        <v>83</v>
      </c>
      <c r="C47" s="1" t="s">
        <v>84</v>
      </c>
      <c r="D47" s="2">
        <v>10996</v>
      </c>
      <c r="E47" s="2">
        <v>7263</v>
      </c>
      <c r="F47" s="2">
        <v>3733</v>
      </c>
      <c r="G47" s="76">
        <v>99652797.909999996</v>
      </c>
      <c r="H47" s="76">
        <v>64981619.069999993</v>
      </c>
      <c r="I47" s="76">
        <v>34671178.840000004</v>
      </c>
      <c r="J47" s="2">
        <v>10783</v>
      </c>
      <c r="K47" s="2">
        <v>179</v>
      </c>
      <c r="L47" s="2">
        <v>32</v>
      </c>
      <c r="M47" s="3">
        <v>97118087</v>
      </c>
      <c r="N47" s="3">
        <v>9007</v>
      </c>
      <c r="O47" s="36">
        <v>0.94399999999999995</v>
      </c>
      <c r="P47" s="36">
        <v>2.1000000000000001E-2</v>
      </c>
      <c r="Q47" s="36">
        <v>3.5000000000000003E-2</v>
      </c>
      <c r="R47" s="36">
        <v>0.98199999999999998</v>
      </c>
      <c r="S47" s="36">
        <v>1.4999999999999999E-2</v>
      </c>
      <c r="T47" s="36">
        <v>3.0000000000000001E-3</v>
      </c>
      <c r="U47" s="2">
        <v>23</v>
      </c>
      <c r="V47" s="2">
        <v>45</v>
      </c>
      <c r="W47" s="2">
        <v>31</v>
      </c>
      <c r="X47" s="2">
        <v>14</v>
      </c>
      <c r="Y47" s="76">
        <v>407058</v>
      </c>
      <c r="Z47" s="76">
        <v>291340</v>
      </c>
      <c r="AA47" s="76">
        <v>115718</v>
      </c>
      <c r="AB47" s="2">
        <v>36</v>
      </c>
      <c r="AC47" s="2">
        <v>0</v>
      </c>
      <c r="AD47" s="2">
        <v>32</v>
      </c>
      <c r="AE47" s="3">
        <v>326439</v>
      </c>
      <c r="AF47" s="3">
        <v>9068</v>
      </c>
      <c r="AG47" s="36">
        <v>0.94399999999999995</v>
      </c>
      <c r="AH47" s="36">
        <v>0</v>
      </c>
      <c r="AI47" s="36">
        <v>5.6000000000000001E-2</v>
      </c>
      <c r="AL47" s="83">
        <f t="shared" si="0"/>
        <v>1</v>
      </c>
      <c r="AM47" s="83">
        <f t="shared" si="1"/>
        <v>1</v>
      </c>
      <c r="AN47" s="83">
        <f t="shared" si="2"/>
        <v>1</v>
      </c>
    </row>
    <row r="48" spans="1:40" x14ac:dyDescent="0.45">
      <c r="A48" s="60">
        <v>44157</v>
      </c>
      <c r="B48" s="1" t="s">
        <v>86</v>
      </c>
      <c r="C48" s="1" t="s">
        <v>87</v>
      </c>
      <c r="D48" s="2">
        <v>211</v>
      </c>
      <c r="E48" s="2">
        <v>137</v>
      </c>
      <c r="F48" s="2">
        <v>74</v>
      </c>
      <c r="G48" s="76">
        <v>2014106</v>
      </c>
      <c r="H48" s="76">
        <v>1308006</v>
      </c>
      <c r="I48" s="76">
        <v>706100</v>
      </c>
      <c r="J48" s="2">
        <v>209</v>
      </c>
      <c r="K48" s="2">
        <v>2</v>
      </c>
      <c r="L48" s="2">
        <v>0</v>
      </c>
      <c r="M48" s="3">
        <v>1994000</v>
      </c>
      <c r="N48" s="3">
        <v>9541</v>
      </c>
      <c r="O48" s="36">
        <v>0.91400000000000003</v>
      </c>
      <c r="P48" s="36">
        <v>5.7000000000000002E-2</v>
      </c>
      <c r="Q48" s="36">
        <v>2.9000000000000001E-2</v>
      </c>
      <c r="R48" s="36">
        <v>1</v>
      </c>
      <c r="S48" s="36">
        <v>0</v>
      </c>
      <c r="T48" s="36">
        <v>0</v>
      </c>
      <c r="U48" s="2">
        <v>0</v>
      </c>
      <c r="V48" s="2">
        <v>1</v>
      </c>
      <c r="W48" s="2">
        <v>1</v>
      </c>
      <c r="X48" s="2">
        <v>0</v>
      </c>
      <c r="Y48" s="76">
        <v>10000</v>
      </c>
      <c r="Z48" s="76">
        <v>10000</v>
      </c>
      <c r="AA48" s="76">
        <v>0</v>
      </c>
      <c r="AB48" s="2">
        <v>1</v>
      </c>
      <c r="AC48" s="2">
        <v>0</v>
      </c>
      <c r="AD48" s="2">
        <v>0</v>
      </c>
      <c r="AE48" s="3">
        <v>10000</v>
      </c>
      <c r="AF48" s="3">
        <v>10000</v>
      </c>
      <c r="AG48" s="36">
        <v>1</v>
      </c>
      <c r="AH48" s="36">
        <v>0</v>
      </c>
      <c r="AI48" s="36">
        <v>0</v>
      </c>
      <c r="AL48" s="83">
        <f t="shared" si="0"/>
        <v>1</v>
      </c>
      <c r="AM48" s="83">
        <f t="shared" si="1"/>
        <v>1</v>
      </c>
      <c r="AN48" s="83">
        <f t="shared" si="2"/>
        <v>1</v>
      </c>
    </row>
    <row r="49" spans="1:40" x14ac:dyDescent="0.45">
      <c r="A49" s="60">
        <v>44157</v>
      </c>
      <c r="B49" s="1" t="s">
        <v>88</v>
      </c>
      <c r="C49" s="1" t="s">
        <v>89</v>
      </c>
      <c r="D49" s="2">
        <v>64</v>
      </c>
      <c r="E49" s="2">
        <v>45</v>
      </c>
      <c r="F49" s="2">
        <v>19</v>
      </c>
      <c r="G49" s="76">
        <v>608565.64</v>
      </c>
      <c r="H49" s="76">
        <v>426365.64</v>
      </c>
      <c r="I49" s="76">
        <v>182200</v>
      </c>
      <c r="J49" s="2">
        <v>61</v>
      </c>
      <c r="K49" s="2">
        <v>2</v>
      </c>
      <c r="L49" s="2">
        <v>0</v>
      </c>
      <c r="M49" s="3">
        <v>568835</v>
      </c>
      <c r="N49" s="3">
        <v>9325</v>
      </c>
      <c r="O49" s="36">
        <v>1</v>
      </c>
      <c r="P49" s="36">
        <v>0</v>
      </c>
      <c r="Q49" s="36">
        <v>0</v>
      </c>
      <c r="R49" s="36">
        <v>0.95299999999999996</v>
      </c>
      <c r="S49" s="36">
        <v>3.1E-2</v>
      </c>
      <c r="T49" s="36">
        <v>0</v>
      </c>
      <c r="U49" s="2">
        <v>0</v>
      </c>
      <c r="V49" s="2">
        <v>0</v>
      </c>
      <c r="W49" s="2">
        <v>0</v>
      </c>
      <c r="X49" s="2">
        <v>0</v>
      </c>
      <c r="Y49" s="76">
        <v>0</v>
      </c>
      <c r="Z49" s="76">
        <v>0</v>
      </c>
      <c r="AA49" s="76">
        <v>0</v>
      </c>
      <c r="AB49" s="2">
        <v>0</v>
      </c>
      <c r="AC49" s="2">
        <v>0</v>
      </c>
      <c r="AD49" s="2">
        <v>0</v>
      </c>
      <c r="AE49" s="3">
        <v>0</v>
      </c>
      <c r="AF49" s="3">
        <v>0</v>
      </c>
      <c r="AG49" s="36">
        <v>0</v>
      </c>
      <c r="AH49" s="36">
        <v>0</v>
      </c>
      <c r="AI49" s="36">
        <v>0</v>
      </c>
      <c r="AL49" s="83">
        <f t="shared" si="0"/>
        <v>0.98399999999999999</v>
      </c>
      <c r="AM49" s="83">
        <f t="shared" si="1"/>
        <v>1</v>
      </c>
      <c r="AN49" s="83">
        <f t="shared" si="2"/>
        <v>0</v>
      </c>
    </row>
    <row r="50" spans="1:40" x14ac:dyDescent="0.45">
      <c r="A50" s="60">
        <v>44157</v>
      </c>
      <c r="B50" s="1" t="s">
        <v>90</v>
      </c>
      <c r="C50" s="1" t="s">
        <v>91</v>
      </c>
      <c r="D50" s="2">
        <v>15105</v>
      </c>
      <c r="E50" s="2">
        <v>11705</v>
      </c>
      <c r="F50" s="2">
        <v>3400</v>
      </c>
      <c r="G50" s="76">
        <v>123752617.27</v>
      </c>
      <c r="H50" s="76">
        <v>95256508.399999991</v>
      </c>
      <c r="I50" s="76">
        <v>28496108.870000005</v>
      </c>
      <c r="J50" s="2">
        <v>14769</v>
      </c>
      <c r="K50" s="2">
        <v>39</v>
      </c>
      <c r="L50" s="2">
        <v>297</v>
      </c>
      <c r="M50" s="3">
        <v>122201717</v>
      </c>
      <c r="N50" s="3">
        <v>8274</v>
      </c>
      <c r="O50" s="36">
        <v>0.93300000000000005</v>
      </c>
      <c r="P50" s="36">
        <v>4.2999999999999997E-2</v>
      </c>
      <c r="Q50" s="36">
        <v>2.5000000000000001E-2</v>
      </c>
      <c r="R50" s="36">
        <v>0.97799999999999998</v>
      </c>
      <c r="S50" s="36">
        <v>3.0000000000000001E-3</v>
      </c>
      <c r="T50" s="36">
        <v>0.02</v>
      </c>
      <c r="U50" s="2">
        <v>286</v>
      </c>
      <c r="V50" s="2">
        <v>72</v>
      </c>
      <c r="W50" s="2">
        <v>58</v>
      </c>
      <c r="X50" s="2">
        <v>14</v>
      </c>
      <c r="Y50" s="76">
        <v>591354.71</v>
      </c>
      <c r="Z50" s="76">
        <v>480392.99999999994</v>
      </c>
      <c r="AA50" s="76">
        <v>110961.71</v>
      </c>
      <c r="AB50" s="2">
        <v>61</v>
      </c>
      <c r="AC50" s="2">
        <v>0</v>
      </c>
      <c r="AD50" s="2">
        <v>297</v>
      </c>
      <c r="AE50" s="3">
        <v>502956</v>
      </c>
      <c r="AF50" s="3">
        <v>8245</v>
      </c>
      <c r="AG50" s="36">
        <v>0.90200000000000002</v>
      </c>
      <c r="AH50" s="36">
        <v>3.3000000000000002E-2</v>
      </c>
      <c r="AI50" s="36">
        <v>6.6000000000000003E-2</v>
      </c>
      <c r="AL50" s="83">
        <f t="shared" si="0"/>
        <v>1.0009999999999999</v>
      </c>
      <c r="AM50" s="83">
        <f t="shared" si="1"/>
        <v>1.0010000000000001</v>
      </c>
      <c r="AN50" s="83">
        <f t="shared" si="2"/>
        <v>1.0010000000000001</v>
      </c>
    </row>
    <row r="51" spans="1:40" x14ac:dyDescent="0.45">
      <c r="A51" s="60">
        <v>44157</v>
      </c>
      <c r="B51" s="1" t="s">
        <v>92</v>
      </c>
      <c r="C51" s="1" t="s">
        <v>61</v>
      </c>
      <c r="D51" s="2">
        <v>5268</v>
      </c>
      <c r="E51" s="2">
        <v>4017</v>
      </c>
      <c r="F51" s="2">
        <v>1251</v>
      </c>
      <c r="G51" s="76">
        <v>36971342.109999999</v>
      </c>
      <c r="H51" s="76">
        <v>27176280.23</v>
      </c>
      <c r="I51" s="76">
        <v>9795061.879999999</v>
      </c>
      <c r="J51" s="2">
        <v>5015</v>
      </c>
      <c r="K51" s="2">
        <v>240</v>
      </c>
      <c r="L51" s="2">
        <v>13</v>
      </c>
      <c r="M51" s="3">
        <v>35755304</v>
      </c>
      <c r="N51" s="3">
        <v>7130</v>
      </c>
      <c r="O51" s="36">
        <v>0.79</v>
      </c>
      <c r="P51" s="36">
        <v>0.17299999999999999</v>
      </c>
      <c r="Q51" s="36">
        <v>3.6999999999999998E-2</v>
      </c>
      <c r="R51" s="36">
        <v>0.95199999999999996</v>
      </c>
      <c r="S51" s="36">
        <v>4.5999999999999999E-2</v>
      </c>
      <c r="T51" s="36">
        <v>2E-3</v>
      </c>
      <c r="U51" s="2">
        <v>8</v>
      </c>
      <c r="V51" s="2">
        <v>41</v>
      </c>
      <c r="W51" s="2">
        <v>38</v>
      </c>
      <c r="X51" s="2">
        <v>3</v>
      </c>
      <c r="Y51" s="76">
        <v>243382</v>
      </c>
      <c r="Z51" s="76">
        <v>220382</v>
      </c>
      <c r="AA51" s="76">
        <v>23000</v>
      </c>
      <c r="AB51" s="2">
        <v>34</v>
      </c>
      <c r="AC51" s="2">
        <v>2</v>
      </c>
      <c r="AD51" s="2">
        <v>13</v>
      </c>
      <c r="AE51" s="3">
        <v>189668</v>
      </c>
      <c r="AF51" s="3">
        <v>5578</v>
      </c>
      <c r="AG51" s="36">
        <v>0.94099999999999995</v>
      </c>
      <c r="AH51" s="36">
        <v>2.9000000000000001E-2</v>
      </c>
      <c r="AI51" s="36">
        <v>2.9000000000000001E-2</v>
      </c>
      <c r="AL51" s="83">
        <f t="shared" si="0"/>
        <v>1</v>
      </c>
      <c r="AM51" s="83">
        <f t="shared" si="1"/>
        <v>1</v>
      </c>
      <c r="AN51" s="83">
        <f t="shared" si="2"/>
        <v>0.999</v>
      </c>
    </row>
    <row r="52" spans="1:40" x14ac:dyDescent="0.45">
      <c r="A52" s="60">
        <v>44157</v>
      </c>
      <c r="B52" s="1" t="s">
        <v>93</v>
      </c>
      <c r="C52" s="1" t="s">
        <v>94</v>
      </c>
      <c r="D52" s="2">
        <v>49</v>
      </c>
      <c r="E52" s="2">
        <v>34</v>
      </c>
      <c r="F52" s="2">
        <v>15</v>
      </c>
      <c r="G52" s="76">
        <v>465280</v>
      </c>
      <c r="H52" s="76">
        <v>310280</v>
      </c>
      <c r="I52" s="76">
        <v>155000</v>
      </c>
      <c r="J52" s="2">
        <v>49</v>
      </c>
      <c r="K52" s="2">
        <v>0</v>
      </c>
      <c r="L52" s="2">
        <v>0</v>
      </c>
      <c r="M52" s="3">
        <v>455280</v>
      </c>
      <c r="N52" s="3">
        <v>9291</v>
      </c>
      <c r="O52" s="36">
        <v>0.91800000000000004</v>
      </c>
      <c r="P52" s="36">
        <v>0.02</v>
      </c>
      <c r="Q52" s="36">
        <v>6.0999999999999999E-2</v>
      </c>
      <c r="R52" s="36">
        <v>1</v>
      </c>
      <c r="S52" s="36">
        <v>0</v>
      </c>
      <c r="T52" s="36">
        <v>0</v>
      </c>
      <c r="U52" s="2">
        <v>0</v>
      </c>
      <c r="V52" s="2">
        <v>0</v>
      </c>
      <c r="W52" s="2">
        <v>0</v>
      </c>
      <c r="X52" s="2">
        <v>0</v>
      </c>
      <c r="Y52" s="76">
        <v>0</v>
      </c>
      <c r="Z52" s="76">
        <v>0</v>
      </c>
      <c r="AA52" s="76">
        <v>0</v>
      </c>
      <c r="AB52" s="2">
        <v>0</v>
      </c>
      <c r="AC52" s="2">
        <v>0</v>
      </c>
      <c r="AD52" s="2">
        <v>0</v>
      </c>
      <c r="AE52" s="3">
        <v>0</v>
      </c>
      <c r="AF52" s="3">
        <v>0</v>
      </c>
      <c r="AG52" s="36">
        <v>0</v>
      </c>
      <c r="AH52" s="36">
        <v>0</v>
      </c>
      <c r="AI52" s="36">
        <v>0</v>
      </c>
      <c r="AL52" s="83">
        <f t="shared" si="0"/>
        <v>1</v>
      </c>
      <c r="AM52" s="83">
        <f t="shared" si="1"/>
        <v>0.99900000000000011</v>
      </c>
      <c r="AN52" s="83">
        <f t="shared" si="2"/>
        <v>0</v>
      </c>
    </row>
    <row r="53" spans="1:40" x14ac:dyDescent="0.45">
      <c r="A53" s="60">
        <v>44157</v>
      </c>
      <c r="B53" s="1" t="s">
        <v>95</v>
      </c>
      <c r="C53" s="1" t="s">
        <v>61</v>
      </c>
      <c r="D53" s="2">
        <v>4927</v>
      </c>
      <c r="E53" s="2">
        <v>4187</v>
      </c>
      <c r="F53" s="2">
        <v>740</v>
      </c>
      <c r="G53" s="76">
        <v>20499230</v>
      </c>
      <c r="H53" s="76">
        <v>15949168</v>
      </c>
      <c r="I53" s="76">
        <v>4550062</v>
      </c>
      <c r="J53" s="2">
        <v>4555</v>
      </c>
      <c r="K53" s="2">
        <v>338</v>
      </c>
      <c r="L53" s="2">
        <v>34</v>
      </c>
      <c r="M53" s="3">
        <v>19432016</v>
      </c>
      <c r="N53" s="3">
        <v>4266</v>
      </c>
      <c r="O53" s="36">
        <v>0.77500000000000002</v>
      </c>
      <c r="P53" s="36">
        <v>0.14399999999999999</v>
      </c>
      <c r="Q53" s="36">
        <v>0.08</v>
      </c>
      <c r="R53" s="36">
        <v>0.92400000000000004</v>
      </c>
      <c r="S53" s="36">
        <v>6.9000000000000006E-2</v>
      </c>
      <c r="T53" s="36">
        <v>7.0000000000000001E-3</v>
      </c>
      <c r="U53" s="2">
        <v>32</v>
      </c>
      <c r="V53" s="2">
        <v>31</v>
      </c>
      <c r="W53" s="2">
        <v>28</v>
      </c>
      <c r="X53" s="2">
        <v>3</v>
      </c>
      <c r="Y53" s="76">
        <v>143751</v>
      </c>
      <c r="Z53" s="76">
        <v>132685</v>
      </c>
      <c r="AA53" s="76">
        <v>11066</v>
      </c>
      <c r="AB53" s="2">
        <v>24</v>
      </c>
      <c r="AC53" s="2">
        <v>5</v>
      </c>
      <c r="AD53" s="2">
        <v>34</v>
      </c>
      <c r="AE53" s="3">
        <v>93039</v>
      </c>
      <c r="AF53" s="3">
        <v>3877</v>
      </c>
      <c r="AG53" s="36">
        <v>0.95799999999999996</v>
      </c>
      <c r="AH53" s="36">
        <v>0</v>
      </c>
      <c r="AI53" s="36">
        <v>4.2000000000000003E-2</v>
      </c>
      <c r="AL53" s="83">
        <f t="shared" si="0"/>
        <v>1</v>
      </c>
      <c r="AM53" s="83">
        <f t="shared" si="1"/>
        <v>0.999</v>
      </c>
      <c r="AN53" s="83">
        <f t="shared" si="2"/>
        <v>1</v>
      </c>
    </row>
    <row r="54" spans="1:40" x14ac:dyDescent="0.45">
      <c r="A54" s="60">
        <v>44157</v>
      </c>
      <c r="B54" s="1" t="s">
        <v>97</v>
      </c>
      <c r="C54" s="1" t="s">
        <v>98</v>
      </c>
      <c r="D54" s="2">
        <v>18467</v>
      </c>
      <c r="E54" s="2">
        <v>13317</v>
      </c>
      <c r="F54" s="2">
        <v>5150</v>
      </c>
      <c r="G54" s="76">
        <v>132949665.26000001</v>
      </c>
      <c r="H54" s="76">
        <v>93658465.039999992</v>
      </c>
      <c r="I54" s="76">
        <v>39291200.220000014</v>
      </c>
      <c r="J54" s="2">
        <v>17976</v>
      </c>
      <c r="K54" s="2">
        <v>445</v>
      </c>
      <c r="L54" s="2">
        <v>46</v>
      </c>
      <c r="M54" s="3">
        <v>127514948</v>
      </c>
      <c r="N54" s="3">
        <v>7094</v>
      </c>
      <c r="O54" s="36">
        <v>0.93799999999999994</v>
      </c>
      <c r="P54" s="36">
        <v>3.3000000000000002E-2</v>
      </c>
      <c r="Q54" s="36">
        <v>2.9000000000000001E-2</v>
      </c>
      <c r="R54" s="36">
        <v>0.97499999999999998</v>
      </c>
      <c r="S54" s="36">
        <v>2.1999999999999999E-2</v>
      </c>
      <c r="T54" s="36">
        <v>2E-3</v>
      </c>
      <c r="U54" s="2">
        <v>41</v>
      </c>
      <c r="V54" s="2">
        <v>90</v>
      </c>
      <c r="W54" s="2">
        <v>59</v>
      </c>
      <c r="X54" s="2">
        <v>31</v>
      </c>
      <c r="Y54" s="76">
        <v>607216.49</v>
      </c>
      <c r="Z54" s="76">
        <v>421642.42</v>
      </c>
      <c r="AA54" s="76">
        <v>185574.07</v>
      </c>
      <c r="AB54" s="2">
        <v>81</v>
      </c>
      <c r="AC54" s="2">
        <v>4</v>
      </c>
      <c r="AD54" s="2">
        <v>46</v>
      </c>
      <c r="AE54" s="3">
        <v>539315</v>
      </c>
      <c r="AF54" s="3">
        <v>6658</v>
      </c>
      <c r="AG54" s="36">
        <v>0.96299999999999997</v>
      </c>
      <c r="AH54" s="36">
        <v>2.5000000000000001E-2</v>
      </c>
      <c r="AI54" s="36">
        <v>1.2E-2</v>
      </c>
      <c r="AL54" s="83">
        <f t="shared" si="0"/>
        <v>0.999</v>
      </c>
      <c r="AM54" s="83">
        <f t="shared" si="1"/>
        <v>1</v>
      </c>
      <c r="AN54" s="83">
        <f t="shared" si="2"/>
        <v>1</v>
      </c>
    </row>
    <row r="55" spans="1:40" x14ac:dyDescent="0.45">
      <c r="A55" s="60">
        <v>44157</v>
      </c>
      <c r="B55" s="1" t="s">
        <v>99</v>
      </c>
      <c r="C55" s="1" t="s">
        <v>100</v>
      </c>
      <c r="D55" s="2">
        <v>222400</v>
      </c>
      <c r="E55" s="2">
        <v>157567</v>
      </c>
      <c r="F55" s="2">
        <v>64833</v>
      </c>
      <c r="G55" s="76">
        <v>1766892760</v>
      </c>
      <c r="H55" s="76">
        <v>1236334887</v>
      </c>
      <c r="I55" s="76">
        <v>530557873</v>
      </c>
      <c r="J55" s="2">
        <v>219801</v>
      </c>
      <c r="K55" s="2">
        <v>1838</v>
      </c>
      <c r="L55" s="2">
        <v>761</v>
      </c>
      <c r="M55" s="3">
        <v>1741637269</v>
      </c>
      <c r="N55" s="3">
        <v>7924</v>
      </c>
      <c r="O55" s="36">
        <v>0.98399999999999999</v>
      </c>
      <c r="P55" s="36">
        <v>0.01</v>
      </c>
      <c r="Q55" s="36">
        <v>6.0000000000000001E-3</v>
      </c>
      <c r="R55" s="36">
        <v>0.98899999999999999</v>
      </c>
      <c r="S55" s="36">
        <v>8.0000000000000002E-3</v>
      </c>
      <c r="T55" s="36">
        <v>3.0000000000000001E-3</v>
      </c>
      <c r="U55" s="2">
        <v>853</v>
      </c>
      <c r="V55" s="2">
        <v>1052</v>
      </c>
      <c r="W55" s="2">
        <v>683</v>
      </c>
      <c r="X55" s="2">
        <v>369</v>
      </c>
      <c r="Y55" s="76">
        <v>7717735</v>
      </c>
      <c r="Z55" s="76">
        <v>5272349</v>
      </c>
      <c r="AA55" s="76">
        <v>2445386</v>
      </c>
      <c r="AB55" s="2">
        <v>1135</v>
      </c>
      <c r="AC55" s="2">
        <v>9</v>
      </c>
      <c r="AD55" s="2">
        <v>761</v>
      </c>
      <c r="AE55" s="3">
        <v>8131680</v>
      </c>
      <c r="AF55" s="3">
        <v>7164</v>
      </c>
      <c r="AG55" s="36">
        <v>0.98799999999999999</v>
      </c>
      <c r="AH55" s="36">
        <v>4.0000000000000001E-3</v>
      </c>
      <c r="AI55" s="36">
        <v>8.0000000000000002E-3</v>
      </c>
      <c r="AL55" s="83">
        <f t="shared" si="0"/>
        <v>1</v>
      </c>
      <c r="AM55" s="83">
        <f t="shared" si="1"/>
        <v>1</v>
      </c>
      <c r="AN55" s="83">
        <f t="shared" si="2"/>
        <v>1</v>
      </c>
    </row>
    <row r="56" spans="1:40" x14ac:dyDescent="0.45">
      <c r="A56" s="60">
        <v>44157</v>
      </c>
      <c r="B56" s="1" t="s">
        <v>103</v>
      </c>
      <c r="C56" s="1" t="s">
        <v>104</v>
      </c>
      <c r="D56" s="2">
        <v>268</v>
      </c>
      <c r="E56" s="2">
        <v>161</v>
      </c>
      <c r="F56" s="2">
        <v>107</v>
      </c>
      <c r="G56" s="76">
        <v>2610371.12</v>
      </c>
      <c r="H56" s="76">
        <v>1551593.5300000003</v>
      </c>
      <c r="I56" s="76">
        <v>1058777.5899999999</v>
      </c>
      <c r="J56" s="2">
        <v>263</v>
      </c>
      <c r="K56" s="2">
        <v>4</v>
      </c>
      <c r="L56" s="2">
        <v>1</v>
      </c>
      <c r="M56" s="3">
        <v>2560371</v>
      </c>
      <c r="N56" s="3">
        <v>9735</v>
      </c>
      <c r="O56" s="36">
        <v>0.90900000000000003</v>
      </c>
      <c r="P56" s="36">
        <v>2.3E-2</v>
      </c>
      <c r="Q56" s="36">
        <v>6.8000000000000005E-2</v>
      </c>
      <c r="R56" s="36">
        <v>0.98099999999999998</v>
      </c>
      <c r="S56" s="36">
        <v>1.4999999999999999E-2</v>
      </c>
      <c r="T56" s="36">
        <v>4.0000000000000001E-3</v>
      </c>
      <c r="U56" s="2">
        <v>0</v>
      </c>
      <c r="V56" s="2">
        <v>1</v>
      </c>
      <c r="W56" s="2">
        <v>0</v>
      </c>
      <c r="X56" s="2">
        <v>1</v>
      </c>
      <c r="Y56" s="76">
        <v>10000</v>
      </c>
      <c r="Z56" s="76">
        <v>0</v>
      </c>
      <c r="AA56" s="76">
        <v>10000</v>
      </c>
      <c r="AB56" s="2">
        <v>0</v>
      </c>
      <c r="AC56" s="2">
        <v>0</v>
      </c>
      <c r="AD56" s="2">
        <v>1</v>
      </c>
      <c r="AE56" s="3">
        <v>0</v>
      </c>
      <c r="AF56" s="3">
        <v>0</v>
      </c>
      <c r="AG56" s="36">
        <v>0</v>
      </c>
      <c r="AH56" s="36">
        <v>0</v>
      </c>
      <c r="AI56" s="36">
        <v>0</v>
      </c>
      <c r="AL56" s="83">
        <f t="shared" si="0"/>
        <v>1</v>
      </c>
      <c r="AM56" s="83">
        <f t="shared" si="1"/>
        <v>1</v>
      </c>
      <c r="AN56" s="83">
        <f t="shared" si="2"/>
        <v>0</v>
      </c>
    </row>
    <row r="57" spans="1:40" x14ac:dyDescent="0.45">
      <c r="A57" s="60">
        <v>44157</v>
      </c>
      <c r="B57" s="1" t="s">
        <v>105</v>
      </c>
      <c r="C57" s="1" t="s">
        <v>106</v>
      </c>
      <c r="D57" s="2">
        <v>419379</v>
      </c>
      <c r="E57" s="2">
        <v>309866</v>
      </c>
      <c r="F57" s="2">
        <v>109513</v>
      </c>
      <c r="G57" s="76">
        <v>3026847010</v>
      </c>
      <c r="H57" s="76">
        <v>2117940726</v>
      </c>
      <c r="I57" s="76">
        <v>908906284</v>
      </c>
      <c r="J57" s="2">
        <v>412942</v>
      </c>
      <c r="K57" s="2">
        <v>5480</v>
      </c>
      <c r="L57" s="2">
        <v>957</v>
      </c>
      <c r="M57" s="3">
        <v>2982462631</v>
      </c>
      <c r="N57" s="3">
        <v>7222</v>
      </c>
      <c r="O57" s="36">
        <v>0.97499999999999998</v>
      </c>
      <c r="P57" s="36">
        <v>1.2E-2</v>
      </c>
      <c r="Q57" s="36">
        <v>1.2999999999999999E-2</v>
      </c>
      <c r="R57" s="36">
        <v>0.98499999999999999</v>
      </c>
      <c r="S57" s="36">
        <v>1.2999999999999999E-2</v>
      </c>
      <c r="T57" s="36">
        <v>2E-3</v>
      </c>
      <c r="U57" s="2">
        <v>1046</v>
      </c>
      <c r="V57" s="2">
        <v>1552</v>
      </c>
      <c r="W57" s="2">
        <v>1020</v>
      </c>
      <c r="X57" s="2">
        <v>532</v>
      </c>
      <c r="Y57" s="76">
        <v>10779163</v>
      </c>
      <c r="Z57" s="76">
        <v>7275249</v>
      </c>
      <c r="AA57" s="76">
        <v>3503914</v>
      </c>
      <c r="AB57" s="2">
        <v>1623</v>
      </c>
      <c r="AC57" s="2">
        <v>18</v>
      </c>
      <c r="AD57" s="2">
        <v>957</v>
      </c>
      <c r="AE57" s="3">
        <v>11228524</v>
      </c>
      <c r="AF57" s="3">
        <v>6918</v>
      </c>
      <c r="AG57" s="36">
        <v>0.98699999999999999</v>
      </c>
      <c r="AH57" s="36">
        <v>4.0000000000000001E-3</v>
      </c>
      <c r="AI57" s="36">
        <v>8.9999999999999993E-3</v>
      </c>
      <c r="AL57" s="83">
        <f t="shared" si="0"/>
        <v>1</v>
      </c>
      <c r="AM57" s="83">
        <f t="shared" si="1"/>
        <v>1</v>
      </c>
      <c r="AN57" s="83">
        <f t="shared" si="2"/>
        <v>1</v>
      </c>
    </row>
    <row r="58" spans="1:40" x14ac:dyDescent="0.45">
      <c r="A58" s="60">
        <v>44157</v>
      </c>
      <c r="B58" s="1" t="s">
        <v>107</v>
      </c>
      <c r="C58" s="1" t="s">
        <v>61</v>
      </c>
      <c r="D58" s="2">
        <v>2887</v>
      </c>
      <c r="E58" s="2">
        <v>1895</v>
      </c>
      <c r="F58" s="2">
        <v>992</v>
      </c>
      <c r="G58" s="76">
        <v>27932318.639999997</v>
      </c>
      <c r="H58" s="76">
        <v>18268347.739999995</v>
      </c>
      <c r="I58" s="76">
        <v>9663970.9000000004</v>
      </c>
      <c r="J58" s="2">
        <v>2865</v>
      </c>
      <c r="K58" s="2">
        <v>21</v>
      </c>
      <c r="L58" s="2">
        <v>1</v>
      </c>
      <c r="M58" s="3">
        <v>27707328</v>
      </c>
      <c r="N58" s="3">
        <v>9671</v>
      </c>
      <c r="O58" s="36">
        <v>0.94499999999999995</v>
      </c>
      <c r="P58" s="36">
        <v>3.4000000000000002E-2</v>
      </c>
      <c r="Q58" s="36">
        <v>2.1000000000000001E-2</v>
      </c>
      <c r="R58" s="36">
        <v>0.997</v>
      </c>
      <c r="S58" s="36">
        <v>3.0000000000000001E-3</v>
      </c>
      <c r="T58" s="36">
        <v>0</v>
      </c>
      <c r="U58" s="2">
        <v>5</v>
      </c>
      <c r="V58" s="2">
        <v>10</v>
      </c>
      <c r="W58" s="2">
        <v>8</v>
      </c>
      <c r="X58" s="2">
        <v>2</v>
      </c>
      <c r="Y58" s="76">
        <v>96270</v>
      </c>
      <c r="Z58" s="76">
        <v>76270</v>
      </c>
      <c r="AA58" s="76">
        <v>20000</v>
      </c>
      <c r="AB58" s="2">
        <v>14</v>
      </c>
      <c r="AC58" s="2">
        <v>0</v>
      </c>
      <c r="AD58" s="2">
        <v>1</v>
      </c>
      <c r="AE58" s="3">
        <v>131270</v>
      </c>
      <c r="AF58" s="3">
        <v>9376</v>
      </c>
      <c r="AG58" s="36">
        <v>0.85699999999999998</v>
      </c>
      <c r="AH58" s="36">
        <v>7.0999999999999994E-2</v>
      </c>
      <c r="AI58" s="36">
        <v>7.0999999999999994E-2</v>
      </c>
      <c r="AL58" s="83">
        <f t="shared" si="0"/>
        <v>1</v>
      </c>
      <c r="AM58" s="83">
        <f t="shared" si="1"/>
        <v>1</v>
      </c>
      <c r="AN58" s="83">
        <f t="shared" si="2"/>
        <v>0.99899999999999989</v>
      </c>
    </row>
    <row r="59" spans="1:40" x14ac:dyDescent="0.45">
      <c r="A59" s="60">
        <v>44157</v>
      </c>
      <c r="B59" s="1" t="s">
        <v>108</v>
      </c>
      <c r="C59" s="1" t="s">
        <v>109</v>
      </c>
      <c r="D59" s="2">
        <v>2311</v>
      </c>
      <c r="E59" s="2">
        <v>1533</v>
      </c>
      <c r="F59" s="2">
        <v>778</v>
      </c>
      <c r="G59" s="76">
        <v>20554368.319999997</v>
      </c>
      <c r="H59" s="76">
        <v>13488098.519999996</v>
      </c>
      <c r="I59" s="76">
        <v>7066269.7999999998</v>
      </c>
      <c r="J59" s="2">
        <v>2274</v>
      </c>
      <c r="K59" s="2">
        <v>34</v>
      </c>
      <c r="L59" s="2">
        <v>0</v>
      </c>
      <c r="M59" s="3">
        <v>20078382</v>
      </c>
      <c r="N59" s="3">
        <v>8830</v>
      </c>
      <c r="O59" s="36">
        <v>0.93400000000000005</v>
      </c>
      <c r="P59" s="36">
        <v>2.4E-2</v>
      </c>
      <c r="Q59" s="36">
        <v>4.2000000000000003E-2</v>
      </c>
      <c r="R59" s="36">
        <v>0.98699999999999999</v>
      </c>
      <c r="S59" s="36">
        <v>1.2E-2</v>
      </c>
      <c r="T59" s="36">
        <v>0</v>
      </c>
      <c r="U59" s="2">
        <v>0</v>
      </c>
      <c r="V59" s="2">
        <v>0</v>
      </c>
      <c r="W59" s="2">
        <v>0</v>
      </c>
      <c r="X59" s="2">
        <v>0</v>
      </c>
      <c r="Y59" s="76">
        <v>0</v>
      </c>
      <c r="Z59" s="76">
        <v>0</v>
      </c>
      <c r="AA59" s="76">
        <v>0</v>
      </c>
      <c r="AB59" s="2">
        <v>0</v>
      </c>
      <c r="AC59" s="2">
        <v>0</v>
      </c>
      <c r="AD59" s="2">
        <v>0</v>
      </c>
      <c r="AE59" s="3">
        <v>0</v>
      </c>
      <c r="AF59" s="3">
        <v>0</v>
      </c>
      <c r="AG59" s="36">
        <v>0</v>
      </c>
      <c r="AH59" s="36">
        <v>0</v>
      </c>
      <c r="AI59" s="36">
        <v>0</v>
      </c>
      <c r="AL59" s="83">
        <f t="shared" si="0"/>
        <v>0.999</v>
      </c>
      <c r="AM59" s="83">
        <f t="shared" si="1"/>
        <v>1</v>
      </c>
      <c r="AN59" s="83">
        <f t="shared" si="2"/>
        <v>0</v>
      </c>
    </row>
    <row r="60" spans="1:40" x14ac:dyDescent="0.45">
      <c r="A60" s="60">
        <v>44157</v>
      </c>
      <c r="B60" s="1" t="s">
        <v>110</v>
      </c>
      <c r="C60" s="1" t="s">
        <v>102</v>
      </c>
      <c r="D60" s="2">
        <v>63</v>
      </c>
      <c r="E60" s="2">
        <v>48</v>
      </c>
      <c r="F60" s="2">
        <v>15</v>
      </c>
      <c r="G60" s="76">
        <v>570885</v>
      </c>
      <c r="H60" s="76">
        <v>428185</v>
      </c>
      <c r="I60" s="76">
        <v>142700</v>
      </c>
      <c r="J60" s="2">
        <v>56</v>
      </c>
      <c r="K60" s="2">
        <v>7</v>
      </c>
      <c r="L60" s="2">
        <v>0</v>
      </c>
      <c r="M60" s="3">
        <v>521510</v>
      </c>
      <c r="N60" s="3">
        <v>9313</v>
      </c>
      <c r="O60" s="36">
        <v>1</v>
      </c>
      <c r="P60" s="36">
        <v>0</v>
      </c>
      <c r="Q60" s="36">
        <v>0</v>
      </c>
      <c r="R60" s="36">
        <v>0.88900000000000001</v>
      </c>
      <c r="S60" s="36">
        <v>0.111</v>
      </c>
      <c r="T60" s="36">
        <v>0</v>
      </c>
      <c r="U60" s="2">
        <v>0</v>
      </c>
      <c r="V60" s="2">
        <v>1</v>
      </c>
      <c r="W60" s="2">
        <v>0</v>
      </c>
      <c r="X60" s="2">
        <v>1</v>
      </c>
      <c r="Y60" s="76">
        <v>10000</v>
      </c>
      <c r="Z60" s="76">
        <v>0</v>
      </c>
      <c r="AA60" s="76">
        <v>10000</v>
      </c>
      <c r="AB60" s="2">
        <v>1</v>
      </c>
      <c r="AC60" s="2">
        <v>0</v>
      </c>
      <c r="AD60" s="2">
        <v>0</v>
      </c>
      <c r="AE60" s="3">
        <v>10000</v>
      </c>
      <c r="AF60" s="3">
        <v>10000</v>
      </c>
      <c r="AG60" s="36">
        <v>1</v>
      </c>
      <c r="AH60" s="36">
        <v>0</v>
      </c>
      <c r="AI60" s="36">
        <v>0</v>
      </c>
      <c r="AL60" s="83">
        <f t="shared" si="0"/>
        <v>1</v>
      </c>
      <c r="AM60" s="83">
        <f t="shared" si="1"/>
        <v>1</v>
      </c>
      <c r="AN60" s="83">
        <f t="shared" si="2"/>
        <v>1</v>
      </c>
    </row>
    <row r="61" spans="1:40" x14ac:dyDescent="0.45">
      <c r="A61" s="60">
        <v>44157</v>
      </c>
      <c r="B61" s="1" t="s">
        <v>111</v>
      </c>
      <c r="C61" s="1" t="s">
        <v>61</v>
      </c>
      <c r="D61" s="2">
        <v>15686</v>
      </c>
      <c r="E61" s="2">
        <v>10603</v>
      </c>
      <c r="F61" s="2">
        <v>5083</v>
      </c>
      <c r="G61" s="76">
        <v>125768344.55999996</v>
      </c>
      <c r="H61" s="76">
        <v>83309415.109999955</v>
      </c>
      <c r="I61" s="76">
        <v>42458929.449999996</v>
      </c>
      <c r="J61" s="2">
        <v>15571</v>
      </c>
      <c r="K61" s="2">
        <v>77</v>
      </c>
      <c r="L61" s="2">
        <v>38</v>
      </c>
      <c r="M61" s="3">
        <v>124884613</v>
      </c>
      <c r="N61" s="3">
        <v>8020</v>
      </c>
      <c r="O61" s="36">
        <v>0.84399999999999997</v>
      </c>
      <c r="P61" s="36">
        <v>0.14000000000000001</v>
      </c>
      <c r="Q61" s="36">
        <v>1.6E-2</v>
      </c>
      <c r="R61" s="36">
        <v>0.99299999999999999</v>
      </c>
      <c r="S61" s="36">
        <v>5.0000000000000001E-3</v>
      </c>
      <c r="T61" s="36">
        <v>2E-3</v>
      </c>
      <c r="U61" s="2">
        <v>42</v>
      </c>
      <c r="V61" s="2">
        <v>57</v>
      </c>
      <c r="W61" s="2">
        <v>35</v>
      </c>
      <c r="X61" s="2">
        <v>22</v>
      </c>
      <c r="Y61" s="76">
        <v>415244</v>
      </c>
      <c r="Z61" s="76">
        <v>246959</v>
      </c>
      <c r="AA61" s="76">
        <v>168285</v>
      </c>
      <c r="AB61" s="2">
        <v>61</v>
      </c>
      <c r="AC61" s="2">
        <v>0</v>
      </c>
      <c r="AD61" s="2">
        <v>38</v>
      </c>
      <c r="AE61" s="3">
        <v>427033</v>
      </c>
      <c r="AF61" s="3">
        <v>7001</v>
      </c>
      <c r="AG61" s="36">
        <v>0.90200000000000002</v>
      </c>
      <c r="AH61" s="36">
        <v>4.9000000000000002E-2</v>
      </c>
      <c r="AI61" s="36">
        <v>4.9000000000000002E-2</v>
      </c>
      <c r="AL61" s="83">
        <f t="shared" si="0"/>
        <v>1</v>
      </c>
      <c r="AM61" s="83">
        <f t="shared" si="1"/>
        <v>1</v>
      </c>
      <c r="AN61" s="83">
        <f t="shared" si="2"/>
        <v>1</v>
      </c>
    </row>
    <row r="62" spans="1:40" x14ac:dyDescent="0.45">
      <c r="A62" s="60">
        <v>44157</v>
      </c>
      <c r="B62" s="1" t="s">
        <v>112</v>
      </c>
      <c r="C62" s="1" t="s">
        <v>113</v>
      </c>
      <c r="D62" s="2">
        <v>39912</v>
      </c>
      <c r="E62" s="2">
        <v>28275</v>
      </c>
      <c r="F62" s="2">
        <v>11637</v>
      </c>
      <c r="G62" s="76">
        <v>287399015</v>
      </c>
      <c r="H62" s="76">
        <v>195593208</v>
      </c>
      <c r="I62" s="76">
        <v>91805807</v>
      </c>
      <c r="J62" s="2">
        <v>39015</v>
      </c>
      <c r="K62" s="2">
        <v>841</v>
      </c>
      <c r="L62" s="2">
        <v>56</v>
      </c>
      <c r="M62" s="3">
        <v>282131216</v>
      </c>
      <c r="N62" s="3">
        <v>7231</v>
      </c>
      <c r="O62" s="36">
        <v>0.80900000000000005</v>
      </c>
      <c r="P62" s="36">
        <v>0.183</v>
      </c>
      <c r="Q62" s="36">
        <v>8.0000000000000002E-3</v>
      </c>
      <c r="R62" s="36">
        <v>0.97799999999999998</v>
      </c>
      <c r="S62" s="36">
        <v>2.1000000000000001E-2</v>
      </c>
      <c r="T62" s="36">
        <v>1E-3</v>
      </c>
      <c r="U62" s="2">
        <v>57</v>
      </c>
      <c r="V62" s="2">
        <v>120</v>
      </c>
      <c r="W62" s="2">
        <v>61</v>
      </c>
      <c r="X62" s="2">
        <v>59</v>
      </c>
      <c r="Y62" s="76">
        <v>776818</v>
      </c>
      <c r="Z62" s="76">
        <v>416945</v>
      </c>
      <c r="AA62" s="76">
        <v>359873</v>
      </c>
      <c r="AB62" s="2">
        <v>121</v>
      </c>
      <c r="AC62" s="2">
        <v>0</v>
      </c>
      <c r="AD62" s="2">
        <v>56</v>
      </c>
      <c r="AE62" s="3">
        <v>785223</v>
      </c>
      <c r="AF62" s="3">
        <v>6489</v>
      </c>
      <c r="AG62" s="36">
        <v>0.99199999999999999</v>
      </c>
      <c r="AH62" s="36">
        <v>8.0000000000000002E-3</v>
      </c>
      <c r="AI62" s="36">
        <v>0</v>
      </c>
      <c r="AL62" s="83">
        <f t="shared" si="0"/>
        <v>1</v>
      </c>
      <c r="AM62" s="83">
        <f t="shared" si="1"/>
        <v>1</v>
      </c>
      <c r="AN62" s="83">
        <f t="shared" si="2"/>
        <v>1</v>
      </c>
    </row>
    <row r="63" spans="1:40" x14ac:dyDescent="0.45">
      <c r="A63" s="60">
        <v>44157</v>
      </c>
      <c r="B63" s="1" t="s">
        <v>114</v>
      </c>
      <c r="C63" s="1" t="s">
        <v>39</v>
      </c>
      <c r="D63" s="2">
        <v>43240</v>
      </c>
      <c r="E63" s="2">
        <v>30140</v>
      </c>
      <c r="F63" s="2">
        <v>13100</v>
      </c>
      <c r="G63" s="76">
        <v>340765422</v>
      </c>
      <c r="H63" s="76">
        <v>231536410</v>
      </c>
      <c r="I63" s="76">
        <v>109229012</v>
      </c>
      <c r="J63" s="2">
        <v>42665</v>
      </c>
      <c r="K63" s="2">
        <v>400</v>
      </c>
      <c r="L63" s="2">
        <v>175</v>
      </c>
      <c r="M63" s="3">
        <v>335781009</v>
      </c>
      <c r="N63" s="3">
        <v>7870</v>
      </c>
      <c r="O63" s="36">
        <v>0.92500000000000004</v>
      </c>
      <c r="P63" s="36">
        <v>5.3999999999999999E-2</v>
      </c>
      <c r="Q63" s="36">
        <v>2.1000000000000001E-2</v>
      </c>
      <c r="R63" s="36">
        <v>0.98699999999999999</v>
      </c>
      <c r="S63" s="36">
        <v>8.9999999999999993E-3</v>
      </c>
      <c r="T63" s="36">
        <v>4.0000000000000001E-3</v>
      </c>
      <c r="U63" s="2">
        <v>173</v>
      </c>
      <c r="V63" s="2">
        <v>183</v>
      </c>
      <c r="W63" s="2">
        <v>137</v>
      </c>
      <c r="X63" s="2">
        <v>46</v>
      </c>
      <c r="Y63" s="76">
        <v>1453104</v>
      </c>
      <c r="Z63" s="76">
        <v>1130947</v>
      </c>
      <c r="AA63" s="76">
        <v>322157</v>
      </c>
      <c r="AB63" s="2">
        <v>179</v>
      </c>
      <c r="AC63" s="2">
        <v>2</v>
      </c>
      <c r="AD63" s="2">
        <v>175</v>
      </c>
      <c r="AE63" s="3">
        <v>1389138</v>
      </c>
      <c r="AF63" s="3">
        <v>7761</v>
      </c>
      <c r="AG63" s="36">
        <v>0.91600000000000004</v>
      </c>
      <c r="AH63" s="36">
        <v>0.05</v>
      </c>
      <c r="AI63" s="36">
        <v>3.4000000000000002E-2</v>
      </c>
      <c r="AL63" s="83">
        <f t="shared" si="0"/>
        <v>1</v>
      </c>
      <c r="AM63" s="83">
        <f t="shared" si="1"/>
        <v>1</v>
      </c>
      <c r="AN63" s="83">
        <f t="shared" si="2"/>
        <v>1</v>
      </c>
    </row>
    <row r="64" spans="1:40" x14ac:dyDescent="0.45">
      <c r="A64" s="60">
        <v>44157</v>
      </c>
      <c r="B64" s="1" t="s">
        <v>118</v>
      </c>
      <c r="C64" s="1" t="s">
        <v>119</v>
      </c>
      <c r="D64" s="2">
        <v>51825</v>
      </c>
      <c r="E64" s="2">
        <v>35792</v>
      </c>
      <c r="F64" s="2">
        <v>16033</v>
      </c>
      <c r="G64" s="76">
        <v>384928477</v>
      </c>
      <c r="H64" s="76">
        <v>256113152</v>
      </c>
      <c r="I64" s="76">
        <v>128815325</v>
      </c>
      <c r="J64" s="2">
        <v>50618</v>
      </c>
      <c r="K64" s="2">
        <v>860</v>
      </c>
      <c r="L64" s="2">
        <v>347</v>
      </c>
      <c r="M64" s="3">
        <v>374589742</v>
      </c>
      <c r="N64" s="3">
        <v>7400</v>
      </c>
      <c r="O64" s="36">
        <v>0.90400000000000003</v>
      </c>
      <c r="P64" s="36">
        <v>6.2E-2</v>
      </c>
      <c r="Q64" s="36">
        <v>3.4000000000000002E-2</v>
      </c>
      <c r="R64" s="36">
        <v>0.97699999999999998</v>
      </c>
      <c r="S64" s="36">
        <v>1.7000000000000001E-2</v>
      </c>
      <c r="T64" s="36">
        <v>7.0000000000000001E-3</v>
      </c>
      <c r="U64" s="2">
        <v>422</v>
      </c>
      <c r="V64" s="2">
        <v>176</v>
      </c>
      <c r="W64" s="2">
        <v>107</v>
      </c>
      <c r="X64" s="2">
        <v>69</v>
      </c>
      <c r="Y64" s="76">
        <v>1144964</v>
      </c>
      <c r="Z64" s="76">
        <v>727708</v>
      </c>
      <c r="AA64" s="76">
        <v>417256</v>
      </c>
      <c r="AB64" s="2">
        <v>206</v>
      </c>
      <c r="AC64" s="2">
        <v>45</v>
      </c>
      <c r="AD64" s="2">
        <v>347</v>
      </c>
      <c r="AE64" s="3">
        <v>1333527</v>
      </c>
      <c r="AF64" s="3">
        <v>6473</v>
      </c>
      <c r="AG64" s="36">
        <v>0.94199999999999995</v>
      </c>
      <c r="AH64" s="36">
        <v>5.0000000000000001E-3</v>
      </c>
      <c r="AI64" s="36">
        <v>5.2999999999999999E-2</v>
      </c>
      <c r="AL64" s="83">
        <f t="shared" si="0"/>
        <v>1.0009999999999999</v>
      </c>
      <c r="AM64" s="83">
        <f t="shared" si="1"/>
        <v>1</v>
      </c>
      <c r="AN64" s="83">
        <f t="shared" si="2"/>
        <v>1</v>
      </c>
    </row>
    <row r="65" spans="1:40" x14ac:dyDescent="0.45">
      <c r="A65" s="60">
        <v>44157</v>
      </c>
      <c r="B65" s="1" t="s">
        <v>120</v>
      </c>
      <c r="C65" s="1" t="s">
        <v>121</v>
      </c>
      <c r="D65" s="2">
        <v>6327</v>
      </c>
      <c r="E65" s="2">
        <v>4206</v>
      </c>
      <c r="F65" s="2">
        <v>2121</v>
      </c>
      <c r="G65" s="76">
        <v>54586550</v>
      </c>
      <c r="H65" s="76">
        <v>35882085</v>
      </c>
      <c r="I65" s="76">
        <v>18704465</v>
      </c>
      <c r="J65" s="2">
        <v>6256</v>
      </c>
      <c r="K65" s="2">
        <v>39</v>
      </c>
      <c r="L65" s="2">
        <v>32</v>
      </c>
      <c r="M65" s="3">
        <v>53957243</v>
      </c>
      <c r="N65" s="3">
        <v>8625</v>
      </c>
      <c r="O65" s="36">
        <v>0.97799999999999998</v>
      </c>
      <c r="P65" s="36">
        <v>1.4E-2</v>
      </c>
      <c r="Q65" s="36">
        <v>8.0000000000000002E-3</v>
      </c>
      <c r="R65" s="36">
        <v>0.98899999999999999</v>
      </c>
      <c r="S65" s="36">
        <v>6.0000000000000001E-3</v>
      </c>
      <c r="T65" s="36">
        <v>5.0000000000000001E-3</v>
      </c>
      <c r="U65" s="2">
        <v>32</v>
      </c>
      <c r="V65" s="2">
        <v>42</v>
      </c>
      <c r="W65" s="2">
        <v>34</v>
      </c>
      <c r="X65" s="2">
        <v>8</v>
      </c>
      <c r="Y65" s="76">
        <v>327021</v>
      </c>
      <c r="Z65" s="76">
        <v>274039</v>
      </c>
      <c r="AA65" s="76">
        <v>52982</v>
      </c>
      <c r="AB65" s="2">
        <v>42</v>
      </c>
      <c r="AC65" s="2">
        <v>0</v>
      </c>
      <c r="AD65" s="2">
        <v>32</v>
      </c>
      <c r="AE65" s="3">
        <v>305673</v>
      </c>
      <c r="AF65" s="3">
        <v>7278</v>
      </c>
      <c r="AG65" s="36">
        <v>1</v>
      </c>
      <c r="AH65" s="36">
        <v>0</v>
      </c>
      <c r="AI65" s="36">
        <v>0</v>
      </c>
      <c r="AL65" s="83">
        <f t="shared" si="0"/>
        <v>1</v>
      </c>
      <c r="AM65" s="83">
        <f t="shared" si="1"/>
        <v>1</v>
      </c>
      <c r="AN65" s="83">
        <f t="shared" si="2"/>
        <v>1</v>
      </c>
    </row>
    <row r="66" spans="1:40" x14ac:dyDescent="0.45">
      <c r="A66" s="60">
        <v>44157</v>
      </c>
      <c r="B66" s="1" t="s">
        <v>122</v>
      </c>
      <c r="C66" s="1" t="s">
        <v>61</v>
      </c>
      <c r="D66" s="2">
        <v>1042</v>
      </c>
      <c r="E66" s="2">
        <v>1042</v>
      </c>
      <c r="F66" s="2">
        <v>0</v>
      </c>
      <c r="G66" s="76">
        <v>7670023</v>
      </c>
      <c r="H66" s="76">
        <v>7670023</v>
      </c>
      <c r="I66" s="76">
        <v>0</v>
      </c>
      <c r="J66" s="2">
        <v>997</v>
      </c>
      <c r="K66" s="2">
        <v>45</v>
      </c>
      <c r="L66" s="2">
        <v>0</v>
      </c>
      <c r="M66" s="3">
        <v>7499111</v>
      </c>
      <c r="N66" s="3">
        <v>7522</v>
      </c>
      <c r="O66" s="36">
        <v>0.79300000000000004</v>
      </c>
      <c r="P66" s="36">
        <v>9.0999999999999998E-2</v>
      </c>
      <c r="Q66" s="36">
        <v>0.115</v>
      </c>
      <c r="R66" s="36">
        <v>0.95699999999999996</v>
      </c>
      <c r="S66" s="36">
        <v>4.2999999999999997E-2</v>
      </c>
      <c r="T66" s="36">
        <v>0</v>
      </c>
      <c r="U66" s="2">
        <v>0</v>
      </c>
      <c r="V66" s="2">
        <v>0</v>
      </c>
      <c r="W66" s="2">
        <v>0</v>
      </c>
      <c r="X66" s="2">
        <v>0</v>
      </c>
      <c r="Y66" s="76">
        <v>0</v>
      </c>
      <c r="Z66" s="76">
        <v>0</v>
      </c>
      <c r="AA66" s="76">
        <v>0</v>
      </c>
      <c r="AB66" s="2">
        <v>0</v>
      </c>
      <c r="AC66" s="2">
        <v>0</v>
      </c>
      <c r="AD66" s="2">
        <v>0</v>
      </c>
      <c r="AE66" s="3">
        <v>0</v>
      </c>
      <c r="AF66" s="3">
        <v>0</v>
      </c>
      <c r="AG66" s="36">
        <v>0</v>
      </c>
      <c r="AH66" s="36">
        <v>0</v>
      </c>
      <c r="AI66" s="36">
        <v>0</v>
      </c>
      <c r="AL66" s="83">
        <f t="shared" si="0"/>
        <v>1</v>
      </c>
      <c r="AM66" s="83">
        <f t="shared" si="1"/>
        <v>0.999</v>
      </c>
      <c r="AN66" s="83">
        <f t="shared" si="2"/>
        <v>0</v>
      </c>
    </row>
    <row r="67" spans="1:40" x14ac:dyDescent="0.45">
      <c r="A67" s="60">
        <v>44157</v>
      </c>
      <c r="B67" s="1" t="s">
        <v>123</v>
      </c>
      <c r="C67" s="1" t="s">
        <v>124</v>
      </c>
      <c r="D67" s="2">
        <v>18596</v>
      </c>
      <c r="E67" s="2">
        <v>12758</v>
      </c>
      <c r="F67" s="2">
        <v>5838</v>
      </c>
      <c r="G67" s="76">
        <v>165601376</v>
      </c>
      <c r="H67" s="76">
        <v>106646984</v>
      </c>
      <c r="I67" s="76">
        <v>58954392</v>
      </c>
      <c r="J67" s="2">
        <v>18315</v>
      </c>
      <c r="K67" s="2">
        <v>136</v>
      </c>
      <c r="L67" s="2">
        <v>145</v>
      </c>
      <c r="M67" s="3">
        <v>162818119</v>
      </c>
      <c r="N67" s="3">
        <v>8890</v>
      </c>
      <c r="O67" s="36">
        <v>0.96399999999999997</v>
      </c>
      <c r="P67" s="36">
        <v>2.3E-2</v>
      </c>
      <c r="Q67" s="36">
        <v>1.2999999999999999E-2</v>
      </c>
      <c r="R67" s="36">
        <v>0.98699999999999999</v>
      </c>
      <c r="S67" s="36">
        <v>5.0000000000000001E-3</v>
      </c>
      <c r="T67" s="36">
        <v>8.0000000000000002E-3</v>
      </c>
      <c r="U67" s="2">
        <v>124</v>
      </c>
      <c r="V67" s="2">
        <v>80</v>
      </c>
      <c r="W67" s="2">
        <v>53</v>
      </c>
      <c r="X67" s="2">
        <v>27</v>
      </c>
      <c r="Y67" s="76">
        <v>697277</v>
      </c>
      <c r="Z67" s="76">
        <v>468791</v>
      </c>
      <c r="AA67" s="76">
        <v>228486</v>
      </c>
      <c r="AB67" s="2">
        <v>58</v>
      </c>
      <c r="AC67" s="2">
        <v>1</v>
      </c>
      <c r="AD67" s="2">
        <v>145</v>
      </c>
      <c r="AE67" s="3">
        <v>520918</v>
      </c>
      <c r="AF67" s="3">
        <v>8981</v>
      </c>
      <c r="AG67" s="36">
        <v>0.79300000000000004</v>
      </c>
      <c r="AH67" s="36">
        <v>6.9000000000000006E-2</v>
      </c>
      <c r="AI67" s="36">
        <v>0.13800000000000001</v>
      </c>
      <c r="AL67" s="83">
        <f t="shared" ref="AL67:AL130" si="3">R67+S67+T67</f>
        <v>1</v>
      </c>
      <c r="AM67" s="83">
        <f t="shared" ref="AM67:AM130" si="4">O67+P67+Q67</f>
        <v>1</v>
      </c>
      <c r="AN67" s="83">
        <f t="shared" ref="AN67:AN130" si="5">AG67+AH67+AI67</f>
        <v>1</v>
      </c>
    </row>
    <row r="68" spans="1:40" x14ac:dyDescent="0.45">
      <c r="A68" s="60">
        <v>44157</v>
      </c>
      <c r="B68" s="1" t="s">
        <v>125</v>
      </c>
      <c r="C68" s="1" t="s">
        <v>126</v>
      </c>
      <c r="D68" s="2">
        <v>99</v>
      </c>
      <c r="E68" s="2">
        <v>76</v>
      </c>
      <c r="F68" s="2">
        <v>23</v>
      </c>
      <c r="G68" s="76">
        <v>640160</v>
      </c>
      <c r="H68" s="76">
        <v>445099</v>
      </c>
      <c r="I68" s="76">
        <v>195061</v>
      </c>
      <c r="J68" s="2">
        <v>85</v>
      </c>
      <c r="K68" s="2">
        <v>14</v>
      </c>
      <c r="L68" s="2">
        <v>0</v>
      </c>
      <c r="M68" s="3">
        <v>603609</v>
      </c>
      <c r="N68" s="3">
        <v>7101</v>
      </c>
      <c r="O68" s="36">
        <v>0.64700000000000002</v>
      </c>
      <c r="P68" s="36">
        <v>0.11799999999999999</v>
      </c>
      <c r="Q68" s="36">
        <v>0.23499999999999999</v>
      </c>
      <c r="R68" s="36">
        <v>0.85899999999999999</v>
      </c>
      <c r="S68" s="36">
        <v>0.14099999999999999</v>
      </c>
      <c r="T68" s="36">
        <v>0</v>
      </c>
      <c r="U68" s="2">
        <v>0</v>
      </c>
      <c r="V68" s="2">
        <v>0</v>
      </c>
      <c r="W68" s="2">
        <v>0</v>
      </c>
      <c r="X68" s="2">
        <v>0</v>
      </c>
      <c r="Y68" s="76">
        <v>0</v>
      </c>
      <c r="Z68" s="76">
        <v>0</v>
      </c>
      <c r="AA68" s="76">
        <v>0</v>
      </c>
      <c r="AB68" s="2">
        <v>0</v>
      </c>
      <c r="AC68" s="2">
        <v>0</v>
      </c>
      <c r="AD68" s="2">
        <v>0</v>
      </c>
      <c r="AE68" s="3">
        <v>0</v>
      </c>
      <c r="AF68" s="3">
        <v>0</v>
      </c>
      <c r="AG68" s="36">
        <v>0</v>
      </c>
      <c r="AH68" s="36">
        <v>0</v>
      </c>
      <c r="AI68" s="36">
        <v>0</v>
      </c>
      <c r="AL68" s="83">
        <f t="shared" si="3"/>
        <v>1</v>
      </c>
      <c r="AM68" s="83">
        <f t="shared" si="4"/>
        <v>1</v>
      </c>
      <c r="AN68" s="83">
        <f t="shared" si="5"/>
        <v>0</v>
      </c>
    </row>
    <row r="69" spans="1:40" x14ac:dyDescent="0.45">
      <c r="A69" s="60">
        <v>44157</v>
      </c>
      <c r="B69" s="1" t="s">
        <v>128</v>
      </c>
      <c r="C69" s="1" t="s">
        <v>129</v>
      </c>
      <c r="D69" s="2">
        <v>8447</v>
      </c>
      <c r="E69" s="2">
        <v>5906</v>
      </c>
      <c r="F69" s="2">
        <v>2541</v>
      </c>
      <c r="G69" s="76">
        <v>71101445</v>
      </c>
      <c r="H69" s="76">
        <v>48400347</v>
      </c>
      <c r="I69" s="76">
        <v>22701098</v>
      </c>
      <c r="J69" s="2">
        <v>8262</v>
      </c>
      <c r="K69" s="2">
        <v>107</v>
      </c>
      <c r="L69" s="2">
        <v>78</v>
      </c>
      <c r="M69" s="3">
        <v>69251133</v>
      </c>
      <c r="N69" s="3">
        <v>8382</v>
      </c>
      <c r="O69" s="36">
        <v>0.96</v>
      </c>
      <c r="P69" s="36">
        <v>2.5999999999999999E-2</v>
      </c>
      <c r="Q69" s="36">
        <v>1.4E-2</v>
      </c>
      <c r="R69" s="36">
        <v>0.97799999999999998</v>
      </c>
      <c r="S69" s="36">
        <v>1.2E-2</v>
      </c>
      <c r="T69" s="36">
        <v>8.9999999999999993E-3</v>
      </c>
      <c r="U69" s="2">
        <v>75</v>
      </c>
      <c r="V69" s="2">
        <v>43</v>
      </c>
      <c r="W69" s="2">
        <v>30</v>
      </c>
      <c r="X69" s="2">
        <v>13</v>
      </c>
      <c r="Y69" s="76">
        <v>371880</v>
      </c>
      <c r="Z69" s="76">
        <v>265600</v>
      </c>
      <c r="AA69" s="76">
        <v>106280</v>
      </c>
      <c r="AB69" s="2">
        <v>39</v>
      </c>
      <c r="AC69" s="2">
        <v>1</v>
      </c>
      <c r="AD69" s="2">
        <v>78</v>
      </c>
      <c r="AE69" s="3">
        <v>328538</v>
      </c>
      <c r="AF69" s="3">
        <v>8424</v>
      </c>
      <c r="AG69" s="36">
        <v>0.82099999999999995</v>
      </c>
      <c r="AH69" s="36">
        <v>5.0999999999999997E-2</v>
      </c>
      <c r="AI69" s="36">
        <v>0.128</v>
      </c>
      <c r="AL69" s="83">
        <f t="shared" si="3"/>
        <v>0.999</v>
      </c>
      <c r="AM69" s="83">
        <f t="shared" si="4"/>
        <v>1</v>
      </c>
      <c r="AN69" s="83">
        <f t="shared" si="5"/>
        <v>1</v>
      </c>
    </row>
    <row r="70" spans="1:40" x14ac:dyDescent="0.45">
      <c r="A70" s="60">
        <v>44157</v>
      </c>
      <c r="B70" s="1" t="s">
        <v>130</v>
      </c>
      <c r="C70" s="1" t="s">
        <v>131</v>
      </c>
      <c r="D70" s="2">
        <v>10732</v>
      </c>
      <c r="E70" s="2">
        <v>7236</v>
      </c>
      <c r="F70" s="2">
        <v>3496</v>
      </c>
      <c r="G70" s="76">
        <v>92728257</v>
      </c>
      <c r="H70" s="76">
        <v>61962710</v>
      </c>
      <c r="I70" s="76">
        <v>30765547</v>
      </c>
      <c r="J70" s="2">
        <v>10617</v>
      </c>
      <c r="K70" s="2">
        <v>69</v>
      </c>
      <c r="L70" s="2">
        <v>46</v>
      </c>
      <c r="M70" s="3">
        <v>91657592</v>
      </c>
      <c r="N70" s="3">
        <v>8633</v>
      </c>
      <c r="O70" s="36">
        <v>0.97899999999999998</v>
      </c>
      <c r="P70" s="36">
        <v>1.2E-2</v>
      </c>
      <c r="Q70" s="36">
        <v>8.9999999999999993E-3</v>
      </c>
      <c r="R70" s="36">
        <v>0.99</v>
      </c>
      <c r="S70" s="36">
        <v>6.0000000000000001E-3</v>
      </c>
      <c r="T70" s="36">
        <v>4.0000000000000001E-3</v>
      </c>
      <c r="U70" s="2">
        <v>53</v>
      </c>
      <c r="V70" s="2">
        <v>51</v>
      </c>
      <c r="W70" s="2">
        <v>37</v>
      </c>
      <c r="X70" s="2">
        <v>14</v>
      </c>
      <c r="Y70" s="76">
        <v>385839</v>
      </c>
      <c r="Z70" s="76">
        <v>288534</v>
      </c>
      <c r="AA70" s="76">
        <v>97305</v>
      </c>
      <c r="AB70" s="2">
        <v>55</v>
      </c>
      <c r="AC70" s="2">
        <v>3</v>
      </c>
      <c r="AD70" s="2">
        <v>46</v>
      </c>
      <c r="AE70" s="3">
        <v>431841</v>
      </c>
      <c r="AF70" s="3">
        <v>7852</v>
      </c>
      <c r="AG70" s="36">
        <v>1</v>
      </c>
      <c r="AH70" s="36">
        <v>0</v>
      </c>
      <c r="AI70" s="36">
        <v>0</v>
      </c>
      <c r="AL70" s="83">
        <f t="shared" si="3"/>
        <v>1</v>
      </c>
      <c r="AM70" s="83">
        <f t="shared" si="4"/>
        <v>1</v>
      </c>
      <c r="AN70" s="83">
        <f t="shared" si="5"/>
        <v>1</v>
      </c>
    </row>
    <row r="71" spans="1:40" x14ac:dyDescent="0.45">
      <c r="A71" s="60">
        <v>44157</v>
      </c>
      <c r="B71" s="1" t="s">
        <v>132</v>
      </c>
      <c r="C71" s="1" t="s">
        <v>133</v>
      </c>
      <c r="D71" s="2">
        <v>464</v>
      </c>
      <c r="E71" s="2">
        <v>319</v>
      </c>
      <c r="F71" s="2">
        <v>145</v>
      </c>
      <c r="G71" s="76">
        <v>3803582.7199999997</v>
      </c>
      <c r="H71" s="76">
        <v>2596674.5299999998</v>
      </c>
      <c r="I71" s="76">
        <v>1206908.19</v>
      </c>
      <c r="J71" s="2">
        <v>453</v>
      </c>
      <c r="K71" s="2">
        <v>11</v>
      </c>
      <c r="L71" s="2">
        <v>0</v>
      </c>
      <c r="M71" s="3">
        <v>3663355</v>
      </c>
      <c r="N71" s="3">
        <v>8087</v>
      </c>
      <c r="O71" s="36">
        <v>0.94699999999999995</v>
      </c>
      <c r="P71" s="36">
        <v>2.9000000000000001E-2</v>
      </c>
      <c r="Q71" s="36">
        <v>2.4E-2</v>
      </c>
      <c r="R71" s="36">
        <v>0.97799999999999998</v>
      </c>
      <c r="S71" s="36">
        <v>2.1999999999999999E-2</v>
      </c>
      <c r="T71" s="36">
        <v>0</v>
      </c>
      <c r="U71" s="2">
        <v>1</v>
      </c>
      <c r="V71" s="2">
        <v>1</v>
      </c>
      <c r="W71" s="2">
        <v>1</v>
      </c>
      <c r="X71" s="2">
        <v>0</v>
      </c>
      <c r="Y71" s="76">
        <v>10000</v>
      </c>
      <c r="Z71" s="76">
        <v>10000</v>
      </c>
      <c r="AA71" s="76">
        <v>0</v>
      </c>
      <c r="AB71" s="2">
        <v>2</v>
      </c>
      <c r="AC71" s="2">
        <v>0</v>
      </c>
      <c r="AD71" s="2">
        <v>0</v>
      </c>
      <c r="AE71" s="3">
        <v>13464</v>
      </c>
      <c r="AF71" s="3">
        <v>6732</v>
      </c>
      <c r="AG71" s="36">
        <v>1</v>
      </c>
      <c r="AH71" s="36">
        <v>0</v>
      </c>
      <c r="AI71" s="36">
        <v>0</v>
      </c>
      <c r="AL71" s="83">
        <f t="shared" si="3"/>
        <v>1</v>
      </c>
      <c r="AM71" s="83">
        <f t="shared" si="4"/>
        <v>1</v>
      </c>
      <c r="AN71" s="83">
        <f t="shared" si="5"/>
        <v>1</v>
      </c>
    </row>
    <row r="72" spans="1:40" x14ac:dyDescent="0.45">
      <c r="A72" s="60">
        <v>44157</v>
      </c>
      <c r="B72" s="1" t="s">
        <v>135</v>
      </c>
      <c r="C72" s="1" t="s">
        <v>71</v>
      </c>
      <c r="D72" s="2">
        <v>6457</v>
      </c>
      <c r="E72" s="2">
        <v>4251</v>
      </c>
      <c r="F72" s="2">
        <v>2206</v>
      </c>
      <c r="G72" s="76">
        <v>61351637</v>
      </c>
      <c r="H72" s="76">
        <v>40247214</v>
      </c>
      <c r="I72" s="76">
        <v>21104423</v>
      </c>
      <c r="J72" s="2">
        <v>6380</v>
      </c>
      <c r="K72" s="2">
        <v>52</v>
      </c>
      <c r="L72" s="2">
        <v>25</v>
      </c>
      <c r="M72" s="3">
        <v>60292958</v>
      </c>
      <c r="N72" s="3">
        <v>9450</v>
      </c>
      <c r="O72" s="36">
        <v>0.72899999999999998</v>
      </c>
      <c r="P72" s="36">
        <v>0.2</v>
      </c>
      <c r="Q72" s="36">
        <v>7.0999999999999994E-2</v>
      </c>
      <c r="R72" s="36">
        <v>0.98799999999999999</v>
      </c>
      <c r="S72" s="36">
        <v>8.0000000000000002E-3</v>
      </c>
      <c r="T72" s="36">
        <v>4.0000000000000001E-3</v>
      </c>
      <c r="U72" s="2">
        <v>29</v>
      </c>
      <c r="V72" s="2">
        <v>31</v>
      </c>
      <c r="W72" s="2">
        <v>25</v>
      </c>
      <c r="X72" s="2">
        <v>6</v>
      </c>
      <c r="Y72" s="76">
        <v>285500</v>
      </c>
      <c r="Z72" s="76">
        <v>231800</v>
      </c>
      <c r="AA72" s="76">
        <v>53700</v>
      </c>
      <c r="AB72" s="2">
        <v>35</v>
      </c>
      <c r="AC72" s="2">
        <v>0</v>
      </c>
      <c r="AD72" s="2">
        <v>25</v>
      </c>
      <c r="AE72" s="3">
        <v>303025</v>
      </c>
      <c r="AF72" s="3">
        <v>8658</v>
      </c>
      <c r="AG72" s="36">
        <v>0.54300000000000004</v>
      </c>
      <c r="AH72" s="36">
        <v>0.17100000000000001</v>
      </c>
      <c r="AI72" s="36">
        <v>0.28599999999999998</v>
      </c>
      <c r="AL72" s="83">
        <f t="shared" si="3"/>
        <v>1</v>
      </c>
      <c r="AM72" s="83">
        <f t="shared" si="4"/>
        <v>1</v>
      </c>
      <c r="AN72" s="83">
        <f t="shared" si="5"/>
        <v>1</v>
      </c>
    </row>
    <row r="73" spans="1:40" x14ac:dyDescent="0.45">
      <c r="A73" s="60">
        <v>44157</v>
      </c>
      <c r="B73" s="1" t="s">
        <v>139</v>
      </c>
      <c r="C73" s="1" t="s">
        <v>61</v>
      </c>
      <c r="D73" s="2">
        <v>8187</v>
      </c>
      <c r="E73" s="2">
        <v>6531</v>
      </c>
      <c r="F73" s="2">
        <v>1656</v>
      </c>
      <c r="G73" s="76">
        <v>53188682</v>
      </c>
      <c r="H73" s="76">
        <v>40781780</v>
      </c>
      <c r="I73" s="76">
        <v>12406902</v>
      </c>
      <c r="J73" s="2">
        <v>7616</v>
      </c>
      <c r="K73" s="2">
        <v>553</v>
      </c>
      <c r="L73" s="2">
        <v>18</v>
      </c>
      <c r="M73" s="3">
        <v>49977015</v>
      </c>
      <c r="N73" s="3">
        <v>6562</v>
      </c>
      <c r="O73" s="36">
        <v>0.875</v>
      </c>
      <c r="P73" s="36">
        <v>5.3999999999999999E-2</v>
      </c>
      <c r="Q73" s="36">
        <v>7.0999999999999994E-2</v>
      </c>
      <c r="R73" s="36">
        <v>0.93</v>
      </c>
      <c r="S73" s="36">
        <v>6.8000000000000005E-2</v>
      </c>
      <c r="T73" s="36">
        <v>2E-3</v>
      </c>
      <c r="U73" s="2">
        <v>16</v>
      </c>
      <c r="V73" s="2">
        <v>22</v>
      </c>
      <c r="W73" s="2">
        <v>21</v>
      </c>
      <c r="X73" s="2">
        <v>1</v>
      </c>
      <c r="Y73" s="76">
        <v>148912</v>
      </c>
      <c r="Z73" s="76">
        <v>148412</v>
      </c>
      <c r="AA73" s="76">
        <v>500</v>
      </c>
      <c r="AB73" s="2">
        <v>17</v>
      </c>
      <c r="AC73" s="2">
        <v>3</v>
      </c>
      <c r="AD73" s="2">
        <v>18</v>
      </c>
      <c r="AE73" s="3">
        <v>108504</v>
      </c>
      <c r="AF73" s="3">
        <v>6383</v>
      </c>
      <c r="AG73" s="36">
        <v>0.82399999999999995</v>
      </c>
      <c r="AH73" s="36">
        <v>5.8999999999999997E-2</v>
      </c>
      <c r="AI73" s="36">
        <v>0.11799999999999999</v>
      </c>
      <c r="AL73" s="83">
        <f t="shared" si="3"/>
        <v>1</v>
      </c>
      <c r="AM73" s="83">
        <f t="shared" si="4"/>
        <v>1</v>
      </c>
      <c r="AN73" s="83">
        <f t="shared" si="5"/>
        <v>1.0009999999999999</v>
      </c>
    </row>
    <row r="74" spans="1:40" x14ac:dyDescent="0.45">
      <c r="A74" s="60">
        <v>44157</v>
      </c>
      <c r="B74" s="1" t="s">
        <v>140</v>
      </c>
      <c r="C74" s="1" t="s">
        <v>141</v>
      </c>
      <c r="D74" s="2">
        <v>6966</v>
      </c>
      <c r="E74" s="2">
        <v>4388</v>
      </c>
      <c r="F74" s="2">
        <v>2578</v>
      </c>
      <c r="G74" s="76">
        <v>66298690</v>
      </c>
      <c r="H74" s="76">
        <v>41306590</v>
      </c>
      <c r="I74" s="76">
        <v>24992100</v>
      </c>
      <c r="J74" s="2">
        <v>6882</v>
      </c>
      <c r="K74" s="2">
        <v>60</v>
      </c>
      <c r="L74" s="2">
        <v>24</v>
      </c>
      <c r="M74" s="3">
        <v>65671202</v>
      </c>
      <c r="N74" s="3">
        <v>9542</v>
      </c>
      <c r="O74" s="36">
        <v>0.92800000000000005</v>
      </c>
      <c r="P74" s="36">
        <v>3.9E-2</v>
      </c>
      <c r="Q74" s="36">
        <v>3.4000000000000002E-2</v>
      </c>
      <c r="R74" s="36">
        <v>0.98799999999999999</v>
      </c>
      <c r="S74" s="36">
        <v>8.0000000000000002E-3</v>
      </c>
      <c r="T74" s="36">
        <v>3.0000000000000001E-3</v>
      </c>
      <c r="U74" s="2">
        <v>32</v>
      </c>
      <c r="V74" s="2">
        <v>39</v>
      </c>
      <c r="W74" s="2">
        <v>22</v>
      </c>
      <c r="X74" s="2">
        <v>17</v>
      </c>
      <c r="Y74" s="76">
        <v>355290</v>
      </c>
      <c r="Z74" s="76">
        <v>211643</v>
      </c>
      <c r="AA74" s="76">
        <v>143647</v>
      </c>
      <c r="AB74" s="2">
        <v>47</v>
      </c>
      <c r="AC74" s="2">
        <v>0</v>
      </c>
      <c r="AD74" s="2">
        <v>24</v>
      </c>
      <c r="AE74" s="3">
        <v>435652</v>
      </c>
      <c r="AF74" s="3">
        <v>9269</v>
      </c>
      <c r="AG74" s="36">
        <v>0.83</v>
      </c>
      <c r="AH74" s="36">
        <v>0.14899999999999999</v>
      </c>
      <c r="AI74" s="36">
        <v>2.1000000000000001E-2</v>
      </c>
      <c r="AL74" s="83">
        <f t="shared" si="3"/>
        <v>0.999</v>
      </c>
      <c r="AM74" s="83">
        <f t="shared" si="4"/>
        <v>1.0010000000000001</v>
      </c>
      <c r="AN74" s="83">
        <f t="shared" si="5"/>
        <v>1</v>
      </c>
    </row>
    <row r="75" spans="1:40" x14ac:dyDescent="0.45">
      <c r="A75" s="60">
        <v>44157</v>
      </c>
      <c r="B75" s="1" t="s">
        <v>142</v>
      </c>
      <c r="C75" s="1" t="s">
        <v>61</v>
      </c>
      <c r="D75" s="2">
        <v>30</v>
      </c>
      <c r="E75" s="2">
        <v>21</v>
      </c>
      <c r="F75" s="2">
        <v>9</v>
      </c>
      <c r="G75" s="76">
        <v>279805</v>
      </c>
      <c r="H75" s="76">
        <v>194805</v>
      </c>
      <c r="I75" s="76">
        <v>85000</v>
      </c>
      <c r="J75" s="2">
        <v>29</v>
      </c>
      <c r="K75" s="2">
        <v>1</v>
      </c>
      <c r="L75" s="2">
        <v>0</v>
      </c>
      <c r="M75" s="3">
        <v>268305</v>
      </c>
      <c r="N75" s="3">
        <v>9252</v>
      </c>
      <c r="O75" s="36">
        <v>0.55200000000000005</v>
      </c>
      <c r="P75" s="36">
        <v>0.17199999999999999</v>
      </c>
      <c r="Q75" s="36">
        <v>0.27600000000000002</v>
      </c>
      <c r="R75" s="36">
        <v>1</v>
      </c>
      <c r="S75" s="36">
        <v>0</v>
      </c>
      <c r="T75" s="36">
        <v>0</v>
      </c>
      <c r="U75" s="2">
        <v>0</v>
      </c>
      <c r="V75" s="2">
        <v>0</v>
      </c>
      <c r="W75" s="2">
        <v>0</v>
      </c>
      <c r="X75" s="2">
        <v>0</v>
      </c>
      <c r="Y75" s="76">
        <v>0</v>
      </c>
      <c r="Z75" s="76">
        <v>0</v>
      </c>
      <c r="AA75" s="76">
        <v>0</v>
      </c>
      <c r="AB75" s="2">
        <v>0</v>
      </c>
      <c r="AC75" s="2">
        <v>0</v>
      </c>
      <c r="AD75" s="2">
        <v>0</v>
      </c>
      <c r="AE75" s="3">
        <v>0</v>
      </c>
      <c r="AF75" s="3">
        <v>0</v>
      </c>
      <c r="AG75" s="36">
        <v>0</v>
      </c>
      <c r="AH75" s="36">
        <v>0</v>
      </c>
      <c r="AI75" s="36">
        <v>0</v>
      </c>
      <c r="AL75" s="83">
        <f t="shared" si="3"/>
        <v>1</v>
      </c>
      <c r="AM75" s="83">
        <f t="shared" si="4"/>
        <v>1</v>
      </c>
      <c r="AN75" s="83">
        <f t="shared" si="5"/>
        <v>0</v>
      </c>
    </row>
    <row r="76" spans="1:40" x14ac:dyDescent="0.45">
      <c r="A76" s="60">
        <v>44157</v>
      </c>
      <c r="B76" s="1" t="s">
        <v>143</v>
      </c>
      <c r="C76" s="1" t="s">
        <v>144</v>
      </c>
      <c r="D76" s="2">
        <v>876</v>
      </c>
      <c r="E76" s="2">
        <v>699</v>
      </c>
      <c r="F76" s="2">
        <v>177</v>
      </c>
      <c r="G76" s="76">
        <v>7210996.0899999999</v>
      </c>
      <c r="H76" s="76">
        <v>5761081.0899999999</v>
      </c>
      <c r="I76" s="76">
        <v>1449915</v>
      </c>
      <c r="J76" s="2">
        <v>804</v>
      </c>
      <c r="K76" s="2">
        <v>46</v>
      </c>
      <c r="L76" s="2">
        <v>26</v>
      </c>
      <c r="M76" s="3">
        <v>6684079</v>
      </c>
      <c r="N76" s="3">
        <v>8314</v>
      </c>
      <c r="O76" s="36">
        <v>0.94499999999999995</v>
      </c>
      <c r="P76" s="36">
        <v>0.02</v>
      </c>
      <c r="Q76" s="36">
        <v>3.5000000000000003E-2</v>
      </c>
      <c r="R76" s="36">
        <v>0.91800000000000004</v>
      </c>
      <c r="S76" s="36">
        <v>5.2999999999999999E-2</v>
      </c>
      <c r="T76" s="36">
        <v>0.03</v>
      </c>
      <c r="U76" s="2">
        <v>24</v>
      </c>
      <c r="V76" s="2">
        <v>2</v>
      </c>
      <c r="W76" s="2">
        <v>2</v>
      </c>
      <c r="X76" s="2">
        <v>0</v>
      </c>
      <c r="Y76" s="76">
        <v>9177</v>
      </c>
      <c r="Z76" s="76">
        <v>9177</v>
      </c>
      <c r="AA76" s="76">
        <v>0</v>
      </c>
      <c r="AB76" s="2">
        <v>0</v>
      </c>
      <c r="AC76" s="2">
        <v>0</v>
      </c>
      <c r="AD76" s="2">
        <v>26</v>
      </c>
      <c r="AE76" s="3">
        <v>0</v>
      </c>
      <c r="AF76" s="3">
        <v>0</v>
      </c>
      <c r="AG76" s="36">
        <v>0</v>
      </c>
      <c r="AH76" s="36">
        <v>0</v>
      </c>
      <c r="AI76" s="36">
        <v>0</v>
      </c>
      <c r="AL76" s="83">
        <f t="shared" si="3"/>
        <v>1.0010000000000001</v>
      </c>
      <c r="AM76" s="83">
        <f t="shared" si="4"/>
        <v>1</v>
      </c>
      <c r="AN76" s="83">
        <f t="shared" si="5"/>
        <v>0</v>
      </c>
    </row>
    <row r="77" spans="1:40" x14ac:dyDescent="0.45">
      <c r="A77" s="60">
        <v>44157</v>
      </c>
      <c r="B77" s="1" t="s">
        <v>145</v>
      </c>
      <c r="C77" s="1" t="s">
        <v>146</v>
      </c>
      <c r="D77" s="2">
        <v>8977</v>
      </c>
      <c r="E77" s="2">
        <v>6481</v>
      </c>
      <c r="F77" s="2">
        <v>2496</v>
      </c>
      <c r="G77" s="76">
        <v>68424474</v>
      </c>
      <c r="H77" s="76">
        <v>48005062</v>
      </c>
      <c r="I77" s="76">
        <v>20419412</v>
      </c>
      <c r="J77" s="2">
        <v>8580</v>
      </c>
      <c r="K77" s="2">
        <v>372</v>
      </c>
      <c r="L77" s="2">
        <v>25</v>
      </c>
      <c r="M77" s="3">
        <v>63528084</v>
      </c>
      <c r="N77" s="3">
        <v>7404</v>
      </c>
      <c r="O77" s="36">
        <v>1</v>
      </c>
      <c r="P77" s="36">
        <v>0</v>
      </c>
      <c r="Q77" s="36">
        <v>0</v>
      </c>
      <c r="R77" s="36">
        <v>0.95699999999999996</v>
      </c>
      <c r="S77" s="36">
        <v>0.04</v>
      </c>
      <c r="T77" s="36">
        <v>3.0000000000000001E-3</v>
      </c>
      <c r="U77" s="2">
        <v>23</v>
      </c>
      <c r="V77" s="2">
        <v>33</v>
      </c>
      <c r="W77" s="2">
        <v>22</v>
      </c>
      <c r="X77" s="2">
        <v>11</v>
      </c>
      <c r="Y77" s="76">
        <v>255102</v>
      </c>
      <c r="Z77" s="76">
        <v>157894</v>
      </c>
      <c r="AA77" s="76">
        <v>97208</v>
      </c>
      <c r="AB77" s="2">
        <v>28</v>
      </c>
      <c r="AC77" s="2">
        <v>3</v>
      </c>
      <c r="AD77" s="2">
        <v>25</v>
      </c>
      <c r="AE77" s="3">
        <v>217055</v>
      </c>
      <c r="AF77" s="3">
        <v>7752</v>
      </c>
      <c r="AG77" s="36">
        <v>1</v>
      </c>
      <c r="AH77" s="36">
        <v>0</v>
      </c>
      <c r="AI77" s="36">
        <v>0</v>
      </c>
      <c r="AL77" s="83">
        <f t="shared" si="3"/>
        <v>1</v>
      </c>
      <c r="AM77" s="83">
        <f t="shared" si="4"/>
        <v>1</v>
      </c>
      <c r="AN77" s="83">
        <f t="shared" si="5"/>
        <v>1</v>
      </c>
    </row>
    <row r="78" spans="1:40" x14ac:dyDescent="0.45">
      <c r="A78" s="60">
        <v>44157</v>
      </c>
      <c r="B78" s="1" t="s">
        <v>147</v>
      </c>
      <c r="C78" s="1" t="s">
        <v>148</v>
      </c>
      <c r="D78" s="2">
        <v>15902</v>
      </c>
      <c r="E78" s="2">
        <v>10480</v>
      </c>
      <c r="F78" s="2">
        <v>5422</v>
      </c>
      <c r="G78" s="76">
        <v>139360446.98999998</v>
      </c>
      <c r="H78" s="76">
        <v>89631219.079999968</v>
      </c>
      <c r="I78" s="76">
        <v>49729227.910000011</v>
      </c>
      <c r="J78" s="2">
        <v>15559</v>
      </c>
      <c r="K78" s="2">
        <v>279</v>
      </c>
      <c r="L78" s="2">
        <v>64</v>
      </c>
      <c r="M78" s="3">
        <v>136410755</v>
      </c>
      <c r="N78" s="3">
        <v>8767</v>
      </c>
      <c r="O78" s="36">
        <v>0.86299999999999999</v>
      </c>
      <c r="P78" s="36">
        <v>9.8000000000000004E-2</v>
      </c>
      <c r="Q78" s="36">
        <v>3.9E-2</v>
      </c>
      <c r="R78" s="36">
        <v>0.97899999999999998</v>
      </c>
      <c r="S78" s="36">
        <v>1.7000000000000001E-2</v>
      </c>
      <c r="T78" s="36">
        <v>4.0000000000000001E-3</v>
      </c>
      <c r="U78" s="2">
        <v>57</v>
      </c>
      <c r="V78" s="2">
        <v>85</v>
      </c>
      <c r="W78" s="2">
        <v>62</v>
      </c>
      <c r="X78" s="2">
        <v>23</v>
      </c>
      <c r="Y78" s="76">
        <v>686793.13</v>
      </c>
      <c r="Z78" s="76">
        <v>493093.13</v>
      </c>
      <c r="AA78" s="76">
        <v>193700</v>
      </c>
      <c r="AB78" s="2">
        <v>77</v>
      </c>
      <c r="AC78" s="2">
        <v>1</v>
      </c>
      <c r="AD78" s="2">
        <v>64</v>
      </c>
      <c r="AE78" s="3">
        <v>657539</v>
      </c>
      <c r="AF78" s="3">
        <v>8539</v>
      </c>
      <c r="AG78" s="36">
        <v>0.87</v>
      </c>
      <c r="AH78" s="36">
        <v>6.5000000000000002E-2</v>
      </c>
      <c r="AI78" s="36">
        <v>6.5000000000000002E-2</v>
      </c>
      <c r="AL78" s="83">
        <f t="shared" si="3"/>
        <v>1</v>
      </c>
      <c r="AM78" s="83">
        <f t="shared" si="4"/>
        <v>1</v>
      </c>
      <c r="AN78" s="83">
        <f t="shared" si="5"/>
        <v>1</v>
      </c>
    </row>
    <row r="79" spans="1:40" x14ac:dyDescent="0.45">
      <c r="A79" s="60">
        <v>44157</v>
      </c>
      <c r="B79" s="1" t="s">
        <v>149</v>
      </c>
      <c r="C79" s="1" t="s">
        <v>150</v>
      </c>
      <c r="D79" s="2">
        <v>45</v>
      </c>
      <c r="E79" s="2">
        <v>28</v>
      </c>
      <c r="F79" s="2">
        <v>17</v>
      </c>
      <c r="G79" s="76">
        <v>419008.23</v>
      </c>
      <c r="H79" s="76">
        <v>258376.22999999998</v>
      </c>
      <c r="I79" s="76">
        <v>160632</v>
      </c>
      <c r="J79" s="2">
        <v>45</v>
      </c>
      <c r="K79" s="2">
        <v>0</v>
      </c>
      <c r="L79" s="2">
        <v>0</v>
      </c>
      <c r="M79" s="3">
        <v>418982</v>
      </c>
      <c r="N79" s="3">
        <v>9311</v>
      </c>
      <c r="O79" s="36">
        <v>0.33300000000000002</v>
      </c>
      <c r="P79" s="36">
        <v>0.44400000000000001</v>
      </c>
      <c r="Q79" s="36">
        <v>0.222</v>
      </c>
      <c r="R79" s="36">
        <v>1</v>
      </c>
      <c r="S79" s="36">
        <v>0</v>
      </c>
      <c r="T79" s="36">
        <v>0</v>
      </c>
      <c r="U79" s="2">
        <v>1</v>
      </c>
      <c r="V79" s="2">
        <v>0</v>
      </c>
      <c r="W79" s="2">
        <v>0</v>
      </c>
      <c r="X79" s="2">
        <v>0</v>
      </c>
      <c r="Y79" s="76">
        <v>0</v>
      </c>
      <c r="Z79" s="76">
        <v>0</v>
      </c>
      <c r="AA79" s="76">
        <v>0</v>
      </c>
      <c r="AB79" s="2">
        <v>1</v>
      </c>
      <c r="AC79" s="2">
        <v>0</v>
      </c>
      <c r="AD79" s="2">
        <v>0</v>
      </c>
      <c r="AE79" s="3">
        <v>10000</v>
      </c>
      <c r="AF79" s="3">
        <v>10000</v>
      </c>
      <c r="AG79" s="36">
        <v>1</v>
      </c>
      <c r="AH79" s="36">
        <v>0</v>
      </c>
      <c r="AI79" s="36">
        <v>0</v>
      </c>
      <c r="AL79" s="83">
        <f t="shared" si="3"/>
        <v>1</v>
      </c>
      <c r="AM79" s="83">
        <f t="shared" si="4"/>
        <v>0.999</v>
      </c>
      <c r="AN79" s="83">
        <f t="shared" si="5"/>
        <v>1</v>
      </c>
    </row>
    <row r="80" spans="1:40" x14ac:dyDescent="0.45">
      <c r="A80" s="60">
        <v>44157</v>
      </c>
      <c r="B80" s="1" t="s">
        <v>151</v>
      </c>
      <c r="C80" s="1" t="s">
        <v>150</v>
      </c>
      <c r="D80" s="2">
        <v>29353</v>
      </c>
      <c r="E80" s="2">
        <v>19964</v>
      </c>
      <c r="F80" s="2">
        <v>9389</v>
      </c>
      <c r="G80" s="76">
        <v>257470306.59000006</v>
      </c>
      <c r="H80" s="76">
        <v>171358382.47000006</v>
      </c>
      <c r="I80" s="76">
        <v>86111924.120000005</v>
      </c>
      <c r="J80" s="2">
        <v>28619</v>
      </c>
      <c r="K80" s="2">
        <v>516</v>
      </c>
      <c r="L80" s="2">
        <v>218</v>
      </c>
      <c r="M80" s="3">
        <v>249816259</v>
      </c>
      <c r="N80" s="3">
        <v>8729</v>
      </c>
      <c r="O80" s="36">
        <v>0.88900000000000001</v>
      </c>
      <c r="P80" s="36">
        <v>6.9000000000000006E-2</v>
      </c>
      <c r="Q80" s="36">
        <v>4.2000000000000003E-2</v>
      </c>
      <c r="R80" s="36">
        <v>0.97599999999999998</v>
      </c>
      <c r="S80" s="36">
        <v>1.7000000000000001E-2</v>
      </c>
      <c r="T80" s="36">
        <v>7.0000000000000001E-3</v>
      </c>
      <c r="U80" s="2">
        <v>216</v>
      </c>
      <c r="V80" s="2">
        <v>143</v>
      </c>
      <c r="W80" s="2">
        <v>100</v>
      </c>
      <c r="X80" s="2">
        <v>43</v>
      </c>
      <c r="Y80" s="76">
        <v>1205314.93</v>
      </c>
      <c r="Z80" s="76">
        <v>832926.6399999999</v>
      </c>
      <c r="AA80" s="76">
        <v>372388.29</v>
      </c>
      <c r="AB80" s="2">
        <v>140</v>
      </c>
      <c r="AC80" s="2">
        <v>1</v>
      </c>
      <c r="AD80" s="2">
        <v>218</v>
      </c>
      <c r="AE80" s="3">
        <v>1208364</v>
      </c>
      <c r="AF80" s="3">
        <v>8631</v>
      </c>
      <c r="AG80" s="36">
        <v>0.92900000000000005</v>
      </c>
      <c r="AH80" s="36">
        <v>0.05</v>
      </c>
      <c r="AI80" s="36">
        <v>2.1000000000000001E-2</v>
      </c>
      <c r="AL80" s="83">
        <f t="shared" si="3"/>
        <v>1</v>
      </c>
      <c r="AM80" s="83">
        <f t="shared" si="4"/>
        <v>1</v>
      </c>
      <c r="AN80" s="83">
        <f t="shared" si="5"/>
        <v>1</v>
      </c>
    </row>
    <row r="81" spans="1:40" x14ac:dyDescent="0.45">
      <c r="A81" s="60">
        <v>44157</v>
      </c>
      <c r="B81" s="1" t="s">
        <v>152</v>
      </c>
      <c r="C81" s="1" t="s">
        <v>153</v>
      </c>
      <c r="D81" s="2">
        <v>1963</v>
      </c>
      <c r="E81" s="2">
        <v>1346</v>
      </c>
      <c r="F81" s="2">
        <v>617</v>
      </c>
      <c r="G81" s="76">
        <v>16691920.999999996</v>
      </c>
      <c r="H81" s="76">
        <v>11269303.259999996</v>
      </c>
      <c r="I81" s="76">
        <v>5422617.7400000002</v>
      </c>
      <c r="J81" s="2">
        <v>1940</v>
      </c>
      <c r="K81" s="2">
        <v>18</v>
      </c>
      <c r="L81" s="2">
        <v>5</v>
      </c>
      <c r="M81" s="3">
        <v>16361321</v>
      </c>
      <c r="N81" s="3">
        <v>8434</v>
      </c>
      <c r="O81" s="36">
        <v>0.94299999999999995</v>
      </c>
      <c r="P81" s="36">
        <v>3.3000000000000002E-2</v>
      </c>
      <c r="Q81" s="36">
        <v>2.4E-2</v>
      </c>
      <c r="R81" s="36">
        <v>0.99</v>
      </c>
      <c r="S81" s="36">
        <v>8.0000000000000002E-3</v>
      </c>
      <c r="T81" s="36">
        <v>3.0000000000000001E-3</v>
      </c>
      <c r="U81" s="2">
        <v>4</v>
      </c>
      <c r="V81" s="2">
        <v>3</v>
      </c>
      <c r="W81" s="2">
        <v>2</v>
      </c>
      <c r="X81" s="2">
        <v>1</v>
      </c>
      <c r="Y81" s="76">
        <v>25000</v>
      </c>
      <c r="Z81" s="76">
        <v>15000</v>
      </c>
      <c r="AA81" s="76">
        <v>10000</v>
      </c>
      <c r="AB81" s="2">
        <v>1</v>
      </c>
      <c r="AC81" s="2">
        <v>1</v>
      </c>
      <c r="AD81" s="2">
        <v>5</v>
      </c>
      <c r="AE81" s="3">
        <v>10000</v>
      </c>
      <c r="AF81" s="3">
        <v>10000</v>
      </c>
      <c r="AG81" s="36">
        <v>1</v>
      </c>
      <c r="AH81" s="36">
        <v>0</v>
      </c>
      <c r="AI81" s="36">
        <v>0</v>
      </c>
      <c r="AL81" s="83">
        <f t="shared" si="3"/>
        <v>1.0009999999999999</v>
      </c>
      <c r="AM81" s="83">
        <f t="shared" si="4"/>
        <v>1</v>
      </c>
      <c r="AN81" s="83">
        <f t="shared" si="5"/>
        <v>1</v>
      </c>
    </row>
    <row r="82" spans="1:40" x14ac:dyDescent="0.45">
      <c r="A82" s="60">
        <v>44157</v>
      </c>
      <c r="B82" s="1" t="s">
        <v>154</v>
      </c>
      <c r="C82" s="1" t="s">
        <v>23</v>
      </c>
      <c r="D82" s="2">
        <v>19141</v>
      </c>
      <c r="E82" s="2">
        <v>13039</v>
      </c>
      <c r="F82" s="2">
        <v>6102</v>
      </c>
      <c r="G82" s="76">
        <v>167091847</v>
      </c>
      <c r="H82" s="76">
        <v>109897106</v>
      </c>
      <c r="I82" s="76">
        <v>57194741</v>
      </c>
      <c r="J82" s="2">
        <v>19007</v>
      </c>
      <c r="K82" s="2">
        <v>103</v>
      </c>
      <c r="L82" s="2">
        <v>31</v>
      </c>
      <c r="M82" s="3">
        <v>161105193</v>
      </c>
      <c r="N82" s="3">
        <v>8476</v>
      </c>
      <c r="O82" s="36">
        <v>0.99</v>
      </c>
      <c r="P82" s="36">
        <v>7.0000000000000001E-3</v>
      </c>
      <c r="Q82" s="36">
        <v>3.0000000000000001E-3</v>
      </c>
      <c r="R82" s="36">
        <v>0.995</v>
      </c>
      <c r="S82" s="36">
        <v>4.0000000000000001E-3</v>
      </c>
      <c r="T82" s="36">
        <v>2E-3</v>
      </c>
      <c r="U82" s="2">
        <v>29</v>
      </c>
      <c r="V82" s="2">
        <v>63</v>
      </c>
      <c r="W82" s="2">
        <v>48</v>
      </c>
      <c r="X82" s="2">
        <v>15</v>
      </c>
      <c r="Y82" s="76">
        <v>563144</v>
      </c>
      <c r="Z82" s="76">
        <v>431557</v>
      </c>
      <c r="AA82" s="76">
        <v>131587</v>
      </c>
      <c r="AB82" s="2">
        <v>61</v>
      </c>
      <c r="AC82" s="2">
        <v>0</v>
      </c>
      <c r="AD82" s="2">
        <v>31</v>
      </c>
      <c r="AE82" s="3">
        <v>532813</v>
      </c>
      <c r="AF82" s="3">
        <v>8735</v>
      </c>
      <c r="AG82" s="36">
        <v>0.98399999999999999</v>
      </c>
      <c r="AH82" s="36">
        <v>1.6E-2</v>
      </c>
      <c r="AI82" s="36">
        <v>0</v>
      </c>
      <c r="AL82" s="83">
        <f t="shared" si="3"/>
        <v>1.0009999999999999</v>
      </c>
      <c r="AM82" s="83">
        <f t="shared" si="4"/>
        <v>1</v>
      </c>
      <c r="AN82" s="83">
        <f t="shared" si="5"/>
        <v>1</v>
      </c>
    </row>
    <row r="83" spans="1:40" x14ac:dyDescent="0.45">
      <c r="A83" s="60">
        <v>44157</v>
      </c>
      <c r="B83" s="1" t="s">
        <v>155</v>
      </c>
      <c r="C83" s="1" t="s">
        <v>156</v>
      </c>
      <c r="D83" s="2">
        <v>12457</v>
      </c>
      <c r="E83" s="2">
        <v>8079</v>
      </c>
      <c r="F83" s="2">
        <v>4378</v>
      </c>
      <c r="G83" s="76">
        <v>116918870.3</v>
      </c>
      <c r="H83" s="76">
        <v>75066677.75</v>
      </c>
      <c r="I83" s="76">
        <v>41852192.549999997</v>
      </c>
      <c r="J83" s="2">
        <v>12369</v>
      </c>
      <c r="K83" s="2">
        <v>11</v>
      </c>
      <c r="L83" s="2">
        <v>77</v>
      </c>
      <c r="M83" s="3">
        <v>116158672</v>
      </c>
      <c r="N83" s="3">
        <v>9391</v>
      </c>
      <c r="O83" s="36">
        <v>0.997</v>
      </c>
      <c r="P83" s="36">
        <v>3.0000000000000001E-3</v>
      </c>
      <c r="Q83" s="36">
        <v>0</v>
      </c>
      <c r="R83" s="36">
        <v>0.99299999999999999</v>
      </c>
      <c r="S83" s="36">
        <v>1E-3</v>
      </c>
      <c r="T83" s="36">
        <v>6.0000000000000001E-3</v>
      </c>
      <c r="U83" s="2">
        <v>81</v>
      </c>
      <c r="V83" s="2">
        <v>58</v>
      </c>
      <c r="W83" s="2">
        <v>50</v>
      </c>
      <c r="X83" s="2">
        <v>8</v>
      </c>
      <c r="Y83" s="76">
        <v>559698</v>
      </c>
      <c r="Z83" s="76">
        <v>479708</v>
      </c>
      <c r="AA83" s="76">
        <v>79990</v>
      </c>
      <c r="AB83" s="2">
        <v>62</v>
      </c>
      <c r="AC83" s="2">
        <v>0</v>
      </c>
      <c r="AD83" s="2">
        <v>77</v>
      </c>
      <c r="AE83" s="3">
        <v>586598</v>
      </c>
      <c r="AF83" s="3">
        <v>9461</v>
      </c>
      <c r="AG83" s="36">
        <v>1</v>
      </c>
      <c r="AH83" s="36">
        <v>0</v>
      </c>
      <c r="AI83" s="36">
        <v>0</v>
      </c>
      <c r="AL83" s="83">
        <f t="shared" si="3"/>
        <v>1</v>
      </c>
      <c r="AM83" s="83">
        <f t="shared" si="4"/>
        <v>1</v>
      </c>
      <c r="AN83" s="83">
        <f t="shared" si="5"/>
        <v>1</v>
      </c>
    </row>
    <row r="84" spans="1:40" x14ac:dyDescent="0.45">
      <c r="A84" s="60">
        <v>44157</v>
      </c>
      <c r="B84" s="1" t="s">
        <v>157</v>
      </c>
      <c r="C84" s="1" t="s">
        <v>76</v>
      </c>
      <c r="D84" s="2">
        <v>167550</v>
      </c>
      <c r="E84" s="2">
        <v>117709</v>
      </c>
      <c r="F84" s="2">
        <v>49841</v>
      </c>
      <c r="G84" s="76">
        <v>1305242022</v>
      </c>
      <c r="H84" s="76">
        <v>881694993</v>
      </c>
      <c r="I84" s="76">
        <v>423547029</v>
      </c>
      <c r="J84" s="2">
        <v>158282</v>
      </c>
      <c r="K84" s="2">
        <v>8365</v>
      </c>
      <c r="L84" s="2">
        <v>55</v>
      </c>
      <c r="M84" s="3">
        <v>1235967944</v>
      </c>
      <c r="N84" s="3">
        <v>7809</v>
      </c>
      <c r="O84" s="36">
        <v>0.94299999999999995</v>
      </c>
      <c r="P84" s="36">
        <v>4.5999999999999999E-2</v>
      </c>
      <c r="Q84" s="36">
        <v>1.2E-2</v>
      </c>
      <c r="R84" s="36">
        <v>0.94499999999999995</v>
      </c>
      <c r="S84" s="36">
        <v>0.05</v>
      </c>
      <c r="T84" s="36">
        <v>0</v>
      </c>
      <c r="U84" s="2">
        <v>58</v>
      </c>
      <c r="V84" s="2">
        <v>686</v>
      </c>
      <c r="W84" s="2">
        <v>479</v>
      </c>
      <c r="X84" s="2">
        <v>207</v>
      </c>
      <c r="Y84" s="76">
        <v>5461515</v>
      </c>
      <c r="Z84" s="76">
        <v>3852306</v>
      </c>
      <c r="AA84" s="76">
        <v>1609209</v>
      </c>
      <c r="AB84" s="2">
        <v>671</v>
      </c>
      <c r="AC84" s="2">
        <v>18</v>
      </c>
      <c r="AD84" s="2">
        <v>55</v>
      </c>
      <c r="AE84" s="3">
        <v>5217697</v>
      </c>
      <c r="AF84" s="3">
        <v>7776</v>
      </c>
      <c r="AG84" s="36">
        <v>0.95199999999999996</v>
      </c>
      <c r="AH84" s="36">
        <v>2.1999999999999999E-2</v>
      </c>
      <c r="AI84" s="36">
        <v>2.5000000000000001E-2</v>
      </c>
      <c r="AL84" s="83">
        <f t="shared" si="3"/>
        <v>0.995</v>
      </c>
      <c r="AM84" s="83">
        <f t="shared" si="4"/>
        <v>1.0009999999999999</v>
      </c>
      <c r="AN84" s="83">
        <f t="shared" si="5"/>
        <v>0.999</v>
      </c>
    </row>
    <row r="85" spans="1:40" x14ac:dyDescent="0.45">
      <c r="A85" s="60">
        <v>44157</v>
      </c>
      <c r="B85" s="1" t="s">
        <v>158</v>
      </c>
      <c r="C85" s="1" t="s">
        <v>76</v>
      </c>
      <c r="D85" s="2">
        <v>3793</v>
      </c>
      <c r="E85" s="2">
        <v>2469</v>
      </c>
      <c r="F85" s="2">
        <v>1324</v>
      </c>
      <c r="G85" s="76">
        <v>35997788</v>
      </c>
      <c r="H85" s="76">
        <v>23321164</v>
      </c>
      <c r="I85" s="76">
        <v>12676624</v>
      </c>
      <c r="J85" s="2">
        <v>3654</v>
      </c>
      <c r="K85" s="2">
        <v>133</v>
      </c>
      <c r="L85" s="2">
        <v>6</v>
      </c>
      <c r="M85" s="3">
        <v>34501650</v>
      </c>
      <c r="N85" s="3">
        <v>9442</v>
      </c>
      <c r="O85" s="36">
        <v>0.89200000000000002</v>
      </c>
      <c r="P85" s="36">
        <v>8.3000000000000004E-2</v>
      </c>
      <c r="Q85" s="36">
        <v>2.5000000000000001E-2</v>
      </c>
      <c r="R85" s="36">
        <v>0.96299999999999997</v>
      </c>
      <c r="S85" s="36">
        <v>3.5000000000000003E-2</v>
      </c>
      <c r="T85" s="36">
        <v>2E-3</v>
      </c>
      <c r="U85" s="2">
        <v>8</v>
      </c>
      <c r="V85" s="2">
        <v>25</v>
      </c>
      <c r="W85" s="2">
        <v>15</v>
      </c>
      <c r="X85" s="2">
        <v>10</v>
      </c>
      <c r="Y85" s="76">
        <v>230535</v>
      </c>
      <c r="Z85" s="76">
        <v>130535</v>
      </c>
      <c r="AA85" s="76">
        <v>100000</v>
      </c>
      <c r="AB85" s="2">
        <v>26</v>
      </c>
      <c r="AC85" s="2">
        <v>1</v>
      </c>
      <c r="AD85" s="2">
        <v>6</v>
      </c>
      <c r="AE85" s="3">
        <v>242623</v>
      </c>
      <c r="AF85" s="3">
        <v>9332</v>
      </c>
      <c r="AG85" s="36">
        <v>0.92300000000000004</v>
      </c>
      <c r="AH85" s="36">
        <v>3.7999999999999999E-2</v>
      </c>
      <c r="AI85" s="36">
        <v>3.7999999999999999E-2</v>
      </c>
      <c r="AL85" s="83">
        <f t="shared" si="3"/>
        <v>1</v>
      </c>
      <c r="AM85" s="83">
        <f t="shared" si="4"/>
        <v>1</v>
      </c>
      <c r="AN85" s="83">
        <f t="shared" si="5"/>
        <v>0.99900000000000011</v>
      </c>
    </row>
    <row r="86" spans="1:40" x14ac:dyDescent="0.45">
      <c r="A86" s="60">
        <v>44157</v>
      </c>
      <c r="B86" s="1" t="s">
        <v>159</v>
      </c>
      <c r="C86" s="1" t="s">
        <v>160</v>
      </c>
      <c r="D86" s="2">
        <v>69386</v>
      </c>
      <c r="E86" s="2">
        <v>47151</v>
      </c>
      <c r="F86" s="2">
        <v>22235</v>
      </c>
      <c r="G86" s="76">
        <v>582914796</v>
      </c>
      <c r="H86" s="76">
        <v>390565243</v>
      </c>
      <c r="I86" s="76">
        <v>192349553</v>
      </c>
      <c r="J86" s="2">
        <v>68535</v>
      </c>
      <c r="K86" s="2">
        <v>662</v>
      </c>
      <c r="L86" s="2">
        <v>189</v>
      </c>
      <c r="M86" s="3">
        <v>575726764</v>
      </c>
      <c r="N86" s="3">
        <v>8400</v>
      </c>
      <c r="O86" s="36">
        <v>0.98199999999999998</v>
      </c>
      <c r="P86" s="36">
        <v>0.01</v>
      </c>
      <c r="Q86" s="36">
        <v>8.0000000000000002E-3</v>
      </c>
      <c r="R86" s="36">
        <v>0.98799999999999999</v>
      </c>
      <c r="S86" s="36">
        <v>8.9999999999999993E-3</v>
      </c>
      <c r="T86" s="36">
        <v>3.0000000000000001E-3</v>
      </c>
      <c r="U86" s="2">
        <v>222</v>
      </c>
      <c r="V86" s="2">
        <v>265</v>
      </c>
      <c r="W86" s="2">
        <v>177</v>
      </c>
      <c r="X86" s="2">
        <v>88</v>
      </c>
      <c r="Y86" s="76">
        <v>2040476</v>
      </c>
      <c r="Z86" s="76">
        <v>1383363</v>
      </c>
      <c r="AA86" s="76">
        <v>657113</v>
      </c>
      <c r="AB86" s="2">
        <v>297</v>
      </c>
      <c r="AC86" s="2">
        <v>1</v>
      </c>
      <c r="AD86" s="2">
        <v>189</v>
      </c>
      <c r="AE86" s="3">
        <v>2330821</v>
      </c>
      <c r="AF86" s="3">
        <v>7848</v>
      </c>
      <c r="AG86" s="36">
        <v>0.99</v>
      </c>
      <c r="AH86" s="36">
        <v>7.0000000000000001E-3</v>
      </c>
      <c r="AI86" s="36">
        <v>3.0000000000000001E-3</v>
      </c>
      <c r="AL86" s="83">
        <f t="shared" si="3"/>
        <v>1</v>
      </c>
      <c r="AM86" s="83">
        <f t="shared" si="4"/>
        <v>1</v>
      </c>
      <c r="AN86" s="83">
        <f t="shared" si="5"/>
        <v>1</v>
      </c>
    </row>
    <row r="87" spans="1:40" x14ac:dyDescent="0.45">
      <c r="A87" s="60">
        <v>44157</v>
      </c>
      <c r="B87" s="1" t="s">
        <v>162</v>
      </c>
      <c r="C87" s="1" t="s">
        <v>84</v>
      </c>
      <c r="D87" s="2">
        <v>7309</v>
      </c>
      <c r="E87" s="2">
        <v>5127</v>
      </c>
      <c r="F87" s="2">
        <v>2182</v>
      </c>
      <c r="G87" s="76">
        <v>57874970.810000002</v>
      </c>
      <c r="H87" s="76">
        <v>39550066.810000002</v>
      </c>
      <c r="I87" s="76">
        <v>18324904</v>
      </c>
      <c r="J87" s="2">
        <v>7105</v>
      </c>
      <c r="K87" s="2">
        <v>179</v>
      </c>
      <c r="L87" s="2">
        <v>25</v>
      </c>
      <c r="M87" s="3">
        <v>55301173</v>
      </c>
      <c r="N87" s="3">
        <v>7783</v>
      </c>
      <c r="O87" s="36">
        <v>0.91500000000000004</v>
      </c>
      <c r="P87" s="36">
        <v>0.06</v>
      </c>
      <c r="Q87" s="36">
        <v>2.5000000000000001E-2</v>
      </c>
      <c r="R87" s="36">
        <v>0.97299999999999998</v>
      </c>
      <c r="S87" s="36">
        <v>2.4E-2</v>
      </c>
      <c r="T87" s="36">
        <v>3.0000000000000001E-3</v>
      </c>
      <c r="U87" s="2">
        <v>31</v>
      </c>
      <c r="V87" s="2">
        <v>38</v>
      </c>
      <c r="W87" s="2">
        <v>30</v>
      </c>
      <c r="X87" s="2">
        <v>8</v>
      </c>
      <c r="Y87" s="76">
        <v>302548</v>
      </c>
      <c r="Z87" s="76">
        <v>241477</v>
      </c>
      <c r="AA87" s="76">
        <v>61071</v>
      </c>
      <c r="AB87" s="2">
        <v>43</v>
      </c>
      <c r="AC87" s="2">
        <v>1</v>
      </c>
      <c r="AD87" s="2">
        <v>25</v>
      </c>
      <c r="AE87" s="3">
        <v>331866</v>
      </c>
      <c r="AF87" s="3">
        <v>7718</v>
      </c>
      <c r="AG87" s="36">
        <v>0.90700000000000003</v>
      </c>
      <c r="AH87" s="36">
        <v>7.0000000000000007E-2</v>
      </c>
      <c r="AI87" s="36">
        <v>2.3E-2</v>
      </c>
      <c r="AL87" s="83">
        <f t="shared" si="3"/>
        <v>1</v>
      </c>
      <c r="AM87" s="83">
        <f t="shared" si="4"/>
        <v>1</v>
      </c>
      <c r="AN87" s="83">
        <f t="shared" si="5"/>
        <v>1</v>
      </c>
    </row>
    <row r="88" spans="1:40" x14ac:dyDescent="0.45">
      <c r="A88" s="60">
        <v>44157</v>
      </c>
      <c r="B88" s="1" t="s">
        <v>165</v>
      </c>
      <c r="C88" s="1" t="s">
        <v>164</v>
      </c>
      <c r="D88" s="2">
        <v>13474</v>
      </c>
      <c r="E88" s="2">
        <v>8409</v>
      </c>
      <c r="F88" s="2">
        <v>5065</v>
      </c>
      <c r="G88" s="76">
        <v>113752254</v>
      </c>
      <c r="H88" s="76">
        <v>71700901</v>
      </c>
      <c r="I88" s="76">
        <v>42051353</v>
      </c>
      <c r="J88" s="2">
        <v>13351</v>
      </c>
      <c r="K88" s="2">
        <v>263</v>
      </c>
      <c r="L88" s="2">
        <v>60</v>
      </c>
      <c r="M88" s="3">
        <v>111174674</v>
      </c>
      <c r="N88" s="3">
        <v>8327</v>
      </c>
      <c r="O88" s="36">
        <v>0.97199999999999998</v>
      </c>
      <c r="P88" s="36">
        <v>1.4E-2</v>
      </c>
      <c r="Q88" s="36">
        <v>1.2999999999999999E-2</v>
      </c>
      <c r="R88" s="36">
        <v>0.99099999999999999</v>
      </c>
      <c r="S88" s="36">
        <v>1.9E-2</v>
      </c>
      <c r="T88" s="36">
        <v>4.0000000000000001E-3</v>
      </c>
      <c r="U88" s="2">
        <v>57</v>
      </c>
      <c r="V88" s="2">
        <v>95</v>
      </c>
      <c r="W88" s="2">
        <v>68</v>
      </c>
      <c r="X88" s="2">
        <v>27</v>
      </c>
      <c r="Y88" s="76">
        <v>758045</v>
      </c>
      <c r="Z88" s="76">
        <v>569187</v>
      </c>
      <c r="AA88" s="76">
        <v>188858</v>
      </c>
      <c r="AB88" s="2">
        <v>91</v>
      </c>
      <c r="AC88" s="2">
        <v>1</v>
      </c>
      <c r="AD88" s="2">
        <v>60</v>
      </c>
      <c r="AE88" s="3">
        <v>694395</v>
      </c>
      <c r="AF88" s="3">
        <v>7631</v>
      </c>
      <c r="AG88" s="36">
        <v>0.90100000000000002</v>
      </c>
      <c r="AH88" s="36">
        <v>5.5E-2</v>
      </c>
      <c r="AI88" s="36">
        <v>4.3999999999999997E-2</v>
      </c>
      <c r="AL88" s="83">
        <f t="shared" si="3"/>
        <v>1.014</v>
      </c>
      <c r="AM88" s="83">
        <f t="shared" si="4"/>
        <v>0.999</v>
      </c>
      <c r="AN88" s="83">
        <f t="shared" si="5"/>
        <v>1</v>
      </c>
    </row>
    <row r="89" spans="1:40" x14ac:dyDescent="0.45">
      <c r="A89" s="60">
        <v>44157</v>
      </c>
      <c r="B89" s="1" t="s">
        <v>166</v>
      </c>
      <c r="C89" s="1" t="s">
        <v>167</v>
      </c>
      <c r="D89" s="2">
        <v>2811</v>
      </c>
      <c r="E89" s="2">
        <v>1913</v>
      </c>
      <c r="F89" s="2">
        <v>898</v>
      </c>
      <c r="G89" s="76">
        <v>23584670</v>
      </c>
      <c r="H89" s="76">
        <v>15700999</v>
      </c>
      <c r="I89" s="76">
        <v>7883671</v>
      </c>
      <c r="J89" s="2">
        <v>2784</v>
      </c>
      <c r="K89" s="2">
        <v>19</v>
      </c>
      <c r="L89" s="2">
        <v>8</v>
      </c>
      <c r="M89" s="3">
        <v>23311424</v>
      </c>
      <c r="N89" s="3">
        <v>8373</v>
      </c>
      <c r="O89" s="36">
        <v>0.98499999999999999</v>
      </c>
      <c r="P89" s="36">
        <v>1.0999999999999999E-2</v>
      </c>
      <c r="Q89" s="36">
        <v>5.0000000000000001E-3</v>
      </c>
      <c r="R89" s="36">
        <v>0.99</v>
      </c>
      <c r="S89" s="36">
        <v>7.0000000000000001E-3</v>
      </c>
      <c r="T89" s="36">
        <v>3.0000000000000001E-3</v>
      </c>
      <c r="U89" s="2">
        <v>8</v>
      </c>
      <c r="V89" s="2">
        <v>10</v>
      </c>
      <c r="W89" s="2">
        <v>6</v>
      </c>
      <c r="X89" s="2">
        <v>4</v>
      </c>
      <c r="Y89" s="76">
        <v>95000</v>
      </c>
      <c r="Z89" s="76">
        <v>60000</v>
      </c>
      <c r="AA89" s="76">
        <v>35000</v>
      </c>
      <c r="AB89" s="2">
        <v>10</v>
      </c>
      <c r="AC89" s="2">
        <v>0</v>
      </c>
      <c r="AD89" s="2">
        <v>8</v>
      </c>
      <c r="AE89" s="3">
        <v>74044</v>
      </c>
      <c r="AF89" s="3">
        <v>7404</v>
      </c>
      <c r="AG89" s="36">
        <v>1</v>
      </c>
      <c r="AH89" s="36">
        <v>0</v>
      </c>
      <c r="AI89" s="36">
        <v>0</v>
      </c>
      <c r="AL89" s="83">
        <f t="shared" si="3"/>
        <v>1</v>
      </c>
      <c r="AM89" s="83">
        <f t="shared" si="4"/>
        <v>1.0009999999999999</v>
      </c>
      <c r="AN89" s="83">
        <f t="shared" si="5"/>
        <v>1</v>
      </c>
    </row>
    <row r="90" spans="1:40" x14ac:dyDescent="0.45">
      <c r="A90" s="60">
        <v>44157</v>
      </c>
      <c r="B90" s="1" t="s">
        <v>168</v>
      </c>
      <c r="C90" s="1" t="s">
        <v>169</v>
      </c>
      <c r="D90" s="2">
        <v>8260</v>
      </c>
      <c r="E90" s="2">
        <v>5335</v>
      </c>
      <c r="F90" s="2">
        <v>2925</v>
      </c>
      <c r="G90" s="76">
        <v>78157098.029999986</v>
      </c>
      <c r="H90" s="76">
        <v>50468076.909999982</v>
      </c>
      <c r="I90" s="76">
        <v>27689021.120000001</v>
      </c>
      <c r="J90" s="2">
        <v>8239</v>
      </c>
      <c r="K90" s="2">
        <v>14</v>
      </c>
      <c r="L90" s="2">
        <v>7</v>
      </c>
      <c r="M90" s="3">
        <v>77860005</v>
      </c>
      <c r="N90" s="3">
        <v>9450</v>
      </c>
      <c r="O90" s="36">
        <v>0.97499999999999998</v>
      </c>
      <c r="P90" s="36">
        <v>1.4999999999999999E-2</v>
      </c>
      <c r="Q90" s="36">
        <v>0.01</v>
      </c>
      <c r="R90" s="36">
        <v>0.998</v>
      </c>
      <c r="S90" s="36">
        <v>1E-3</v>
      </c>
      <c r="T90" s="36">
        <v>1E-3</v>
      </c>
      <c r="U90" s="2">
        <v>8</v>
      </c>
      <c r="V90" s="2">
        <v>39</v>
      </c>
      <c r="W90" s="2">
        <v>29</v>
      </c>
      <c r="X90" s="2">
        <v>10</v>
      </c>
      <c r="Y90" s="76">
        <v>377202</v>
      </c>
      <c r="Z90" s="76">
        <v>286202</v>
      </c>
      <c r="AA90" s="76">
        <v>91000</v>
      </c>
      <c r="AB90" s="2">
        <v>40</v>
      </c>
      <c r="AC90" s="2">
        <v>0</v>
      </c>
      <c r="AD90" s="2">
        <v>7</v>
      </c>
      <c r="AE90" s="3">
        <v>382152</v>
      </c>
      <c r="AF90" s="3">
        <v>9554</v>
      </c>
      <c r="AG90" s="36">
        <v>0.97499999999999998</v>
      </c>
      <c r="AH90" s="36">
        <v>2.5000000000000001E-2</v>
      </c>
      <c r="AI90" s="36">
        <v>0</v>
      </c>
      <c r="AL90" s="83">
        <f t="shared" si="3"/>
        <v>1</v>
      </c>
      <c r="AM90" s="83">
        <f t="shared" si="4"/>
        <v>1</v>
      </c>
      <c r="AN90" s="83">
        <f t="shared" si="5"/>
        <v>1</v>
      </c>
    </row>
    <row r="91" spans="1:40" x14ac:dyDescent="0.45">
      <c r="A91" s="60">
        <v>44157</v>
      </c>
      <c r="B91" s="1" t="s">
        <v>170</v>
      </c>
      <c r="C91" s="1" t="s">
        <v>171</v>
      </c>
      <c r="D91" s="2">
        <v>11107</v>
      </c>
      <c r="E91" s="2">
        <v>7702</v>
      </c>
      <c r="F91" s="2">
        <v>3405</v>
      </c>
      <c r="G91" s="76">
        <v>90733037.909999982</v>
      </c>
      <c r="H91" s="76">
        <v>61277857.189999983</v>
      </c>
      <c r="I91" s="76">
        <v>29455180.719999995</v>
      </c>
      <c r="J91" s="2">
        <v>10914</v>
      </c>
      <c r="K91" s="2">
        <v>162</v>
      </c>
      <c r="L91" s="2">
        <v>31</v>
      </c>
      <c r="M91" s="3">
        <v>88100853</v>
      </c>
      <c r="N91" s="3">
        <v>8072</v>
      </c>
      <c r="O91" s="36">
        <v>0.94699999999999995</v>
      </c>
      <c r="P91" s="36">
        <v>2.9000000000000001E-2</v>
      </c>
      <c r="Q91" s="36">
        <v>2.4E-2</v>
      </c>
      <c r="R91" s="36">
        <v>0.98299999999999998</v>
      </c>
      <c r="S91" s="36">
        <v>1.4E-2</v>
      </c>
      <c r="T91" s="36">
        <v>3.0000000000000001E-3</v>
      </c>
      <c r="U91" s="2">
        <v>31</v>
      </c>
      <c r="V91" s="2">
        <v>57</v>
      </c>
      <c r="W91" s="2">
        <v>40</v>
      </c>
      <c r="X91" s="2">
        <v>17</v>
      </c>
      <c r="Y91" s="76">
        <v>451172.79</v>
      </c>
      <c r="Z91" s="76">
        <v>318489.11</v>
      </c>
      <c r="AA91" s="76">
        <v>132683.68</v>
      </c>
      <c r="AB91" s="2">
        <v>54</v>
      </c>
      <c r="AC91" s="2">
        <v>3</v>
      </c>
      <c r="AD91" s="2">
        <v>31</v>
      </c>
      <c r="AE91" s="3">
        <v>413129</v>
      </c>
      <c r="AF91" s="3">
        <v>7651</v>
      </c>
      <c r="AG91" s="36">
        <v>0.94399999999999995</v>
      </c>
      <c r="AH91" s="36">
        <v>3.6999999999999998E-2</v>
      </c>
      <c r="AI91" s="36">
        <v>1.9E-2</v>
      </c>
      <c r="AL91" s="83">
        <f t="shared" si="3"/>
        <v>1</v>
      </c>
      <c r="AM91" s="83">
        <f t="shared" si="4"/>
        <v>1</v>
      </c>
      <c r="AN91" s="83">
        <f t="shared" si="5"/>
        <v>1</v>
      </c>
    </row>
    <row r="92" spans="1:40" x14ac:dyDescent="0.45">
      <c r="A92" s="60">
        <v>44157</v>
      </c>
      <c r="B92" s="79" t="s">
        <v>268</v>
      </c>
      <c r="C92" s="79" t="s">
        <v>279</v>
      </c>
      <c r="D92" s="2">
        <v>157</v>
      </c>
      <c r="E92" s="2">
        <v>157</v>
      </c>
      <c r="F92" s="2">
        <v>0</v>
      </c>
      <c r="G92" s="76">
        <v>752557</v>
      </c>
      <c r="H92" s="76">
        <v>752557</v>
      </c>
      <c r="I92" s="76">
        <v>0</v>
      </c>
      <c r="J92" s="2">
        <v>0</v>
      </c>
      <c r="K92" s="2">
        <v>157</v>
      </c>
      <c r="L92" s="2">
        <v>0</v>
      </c>
      <c r="M92" s="3">
        <v>0</v>
      </c>
      <c r="N92" s="3">
        <v>0</v>
      </c>
      <c r="O92" s="36">
        <v>0</v>
      </c>
      <c r="P92" s="36">
        <v>0</v>
      </c>
      <c r="Q92" s="36">
        <v>0</v>
      </c>
      <c r="R92" s="36">
        <v>0</v>
      </c>
      <c r="S92" s="36">
        <v>1</v>
      </c>
      <c r="T92" s="36">
        <v>0</v>
      </c>
      <c r="U92" s="2">
        <v>0</v>
      </c>
      <c r="V92" s="2">
        <v>2</v>
      </c>
      <c r="W92" s="2">
        <v>2</v>
      </c>
      <c r="X92" s="2">
        <v>0</v>
      </c>
      <c r="Y92" s="76">
        <v>20000</v>
      </c>
      <c r="Z92" s="76">
        <v>20000</v>
      </c>
      <c r="AA92" s="76">
        <v>0</v>
      </c>
      <c r="AB92" s="2">
        <v>0</v>
      </c>
      <c r="AC92" s="2">
        <v>2</v>
      </c>
      <c r="AD92" s="2">
        <v>0</v>
      </c>
      <c r="AE92" s="3">
        <v>0</v>
      </c>
      <c r="AF92" s="3">
        <v>0</v>
      </c>
      <c r="AG92" s="36">
        <v>0</v>
      </c>
      <c r="AH92" s="36">
        <v>0</v>
      </c>
      <c r="AI92" s="36">
        <v>0</v>
      </c>
      <c r="AL92" s="83">
        <f t="shared" si="3"/>
        <v>1</v>
      </c>
      <c r="AM92" s="83">
        <f t="shared" si="4"/>
        <v>0</v>
      </c>
      <c r="AN92" s="83">
        <f t="shared" si="5"/>
        <v>0</v>
      </c>
    </row>
    <row r="93" spans="1:40" x14ac:dyDescent="0.45">
      <c r="A93" s="60">
        <v>44157</v>
      </c>
      <c r="B93" s="79" t="s">
        <v>173</v>
      </c>
      <c r="C93" s="79" t="s">
        <v>174</v>
      </c>
      <c r="D93" s="2">
        <v>2426</v>
      </c>
      <c r="E93" s="2">
        <v>1606</v>
      </c>
      <c r="F93" s="2">
        <v>820</v>
      </c>
      <c r="G93" s="76">
        <v>22450131</v>
      </c>
      <c r="H93" s="76">
        <v>14853972</v>
      </c>
      <c r="I93" s="76">
        <v>7596159</v>
      </c>
      <c r="J93" s="2">
        <v>2374</v>
      </c>
      <c r="K93" s="2">
        <v>41</v>
      </c>
      <c r="L93" s="2">
        <v>11</v>
      </c>
      <c r="M93" s="3">
        <v>21811209</v>
      </c>
      <c r="N93" s="3">
        <v>9188</v>
      </c>
      <c r="O93" s="36">
        <v>0.55800000000000005</v>
      </c>
      <c r="P93" s="36">
        <v>0.315</v>
      </c>
      <c r="Q93" s="36">
        <v>0.127</v>
      </c>
      <c r="R93" s="36">
        <v>0.97899999999999998</v>
      </c>
      <c r="S93" s="36">
        <v>1.6E-2</v>
      </c>
      <c r="T93" s="36">
        <v>5.0000000000000001E-3</v>
      </c>
      <c r="U93" s="2">
        <v>12</v>
      </c>
      <c r="V93" s="2">
        <v>11</v>
      </c>
      <c r="W93" s="2">
        <v>8</v>
      </c>
      <c r="X93" s="2">
        <v>3</v>
      </c>
      <c r="Y93" s="76">
        <v>98473</v>
      </c>
      <c r="Z93" s="76">
        <v>68473</v>
      </c>
      <c r="AA93" s="76">
        <v>30000</v>
      </c>
      <c r="AB93" s="2">
        <v>12</v>
      </c>
      <c r="AC93" s="2">
        <v>0</v>
      </c>
      <c r="AD93" s="2">
        <v>11</v>
      </c>
      <c r="AE93" s="3">
        <v>101849</v>
      </c>
      <c r="AF93" s="3">
        <v>8487</v>
      </c>
      <c r="AG93" s="36">
        <v>0.66700000000000004</v>
      </c>
      <c r="AH93" s="36">
        <v>0.16700000000000001</v>
      </c>
      <c r="AI93" s="36">
        <v>0.16700000000000001</v>
      </c>
      <c r="AL93" s="83">
        <f t="shared" si="3"/>
        <v>1</v>
      </c>
      <c r="AM93" s="83">
        <f t="shared" si="4"/>
        <v>1</v>
      </c>
      <c r="AN93" s="83">
        <f t="shared" si="5"/>
        <v>1.0010000000000001</v>
      </c>
    </row>
    <row r="94" spans="1:40" x14ac:dyDescent="0.45">
      <c r="A94" s="60">
        <v>44157</v>
      </c>
      <c r="B94" s="79" t="s">
        <v>177</v>
      </c>
      <c r="C94" s="79" t="s">
        <v>102</v>
      </c>
      <c r="D94" s="2">
        <v>92</v>
      </c>
      <c r="E94" s="2">
        <v>71</v>
      </c>
      <c r="F94" s="2">
        <v>21</v>
      </c>
      <c r="G94" s="76">
        <v>863871</v>
      </c>
      <c r="H94" s="76">
        <v>668870</v>
      </c>
      <c r="I94" s="76">
        <v>195001</v>
      </c>
      <c r="J94" s="2">
        <v>90</v>
      </c>
      <c r="K94" s="2">
        <v>1</v>
      </c>
      <c r="L94" s="2">
        <v>1</v>
      </c>
      <c r="M94" s="3">
        <v>843871</v>
      </c>
      <c r="N94" s="3">
        <v>9376</v>
      </c>
      <c r="O94" s="36">
        <v>0.97799999999999998</v>
      </c>
      <c r="P94" s="36">
        <v>0</v>
      </c>
      <c r="Q94" s="36">
        <v>2.1999999999999999E-2</v>
      </c>
      <c r="R94" s="36">
        <v>0.97799999999999998</v>
      </c>
      <c r="S94" s="36">
        <v>1.0999999999999999E-2</v>
      </c>
      <c r="T94" s="36">
        <v>1.0999999999999999E-2</v>
      </c>
      <c r="U94" s="2">
        <v>2</v>
      </c>
      <c r="V94" s="2">
        <v>1</v>
      </c>
      <c r="W94" s="2">
        <v>1</v>
      </c>
      <c r="X94" s="2">
        <v>0</v>
      </c>
      <c r="Y94" s="76">
        <v>10000</v>
      </c>
      <c r="Z94" s="76">
        <v>10000</v>
      </c>
      <c r="AA94" s="76">
        <v>0</v>
      </c>
      <c r="AB94" s="2">
        <v>2</v>
      </c>
      <c r="AC94" s="2">
        <v>0</v>
      </c>
      <c r="AD94" s="2">
        <v>1</v>
      </c>
      <c r="AE94" s="3">
        <v>20000</v>
      </c>
      <c r="AF94" s="3">
        <v>10000</v>
      </c>
      <c r="AG94" s="36">
        <v>1</v>
      </c>
      <c r="AH94" s="36">
        <v>0</v>
      </c>
      <c r="AI94" s="36">
        <v>0</v>
      </c>
      <c r="AL94" s="83">
        <f t="shared" si="3"/>
        <v>1</v>
      </c>
      <c r="AM94" s="83">
        <f t="shared" si="4"/>
        <v>1</v>
      </c>
      <c r="AN94" s="83">
        <f t="shared" si="5"/>
        <v>1</v>
      </c>
    </row>
    <row r="95" spans="1:40" x14ac:dyDescent="0.45">
      <c r="A95" s="60">
        <v>44157</v>
      </c>
      <c r="B95" s="79" t="s">
        <v>179</v>
      </c>
      <c r="C95" s="79" t="s">
        <v>25</v>
      </c>
      <c r="D95" s="2">
        <v>868</v>
      </c>
      <c r="E95" s="2">
        <v>572</v>
      </c>
      <c r="F95" s="2">
        <v>296</v>
      </c>
      <c r="G95" s="76">
        <v>8216998</v>
      </c>
      <c r="H95" s="76">
        <v>5416340</v>
      </c>
      <c r="I95" s="76">
        <v>2800658</v>
      </c>
      <c r="J95" s="2">
        <v>858</v>
      </c>
      <c r="K95" s="2">
        <v>10</v>
      </c>
      <c r="L95" s="2">
        <v>0</v>
      </c>
      <c r="M95" s="3">
        <v>8158016</v>
      </c>
      <c r="N95" s="3">
        <v>9508</v>
      </c>
      <c r="O95" s="36">
        <v>0.96</v>
      </c>
      <c r="P95" s="36">
        <v>2.9000000000000001E-2</v>
      </c>
      <c r="Q95" s="36">
        <v>0.01</v>
      </c>
      <c r="R95" s="36">
        <v>0.99299999999999999</v>
      </c>
      <c r="S95" s="36">
        <v>7.0000000000000001E-3</v>
      </c>
      <c r="T95" s="36">
        <v>0</v>
      </c>
      <c r="U95" s="2">
        <v>3</v>
      </c>
      <c r="V95" s="2">
        <v>5</v>
      </c>
      <c r="W95" s="2">
        <v>4</v>
      </c>
      <c r="X95" s="2">
        <v>1</v>
      </c>
      <c r="Y95" s="76">
        <v>50000</v>
      </c>
      <c r="Z95" s="76">
        <v>40000</v>
      </c>
      <c r="AA95" s="76">
        <v>10000</v>
      </c>
      <c r="AB95" s="2">
        <v>7</v>
      </c>
      <c r="AC95" s="2">
        <v>1</v>
      </c>
      <c r="AD95" s="2">
        <v>0</v>
      </c>
      <c r="AE95" s="3">
        <v>70000</v>
      </c>
      <c r="AF95" s="3">
        <v>10000</v>
      </c>
      <c r="AG95" s="36">
        <v>1</v>
      </c>
      <c r="AH95" s="36">
        <v>0</v>
      </c>
      <c r="AI95" s="36">
        <v>0</v>
      </c>
      <c r="AL95" s="83">
        <f t="shared" si="3"/>
        <v>1</v>
      </c>
      <c r="AM95" s="83">
        <f t="shared" si="4"/>
        <v>0.999</v>
      </c>
      <c r="AN95" s="83">
        <f t="shared" si="5"/>
        <v>1</v>
      </c>
    </row>
    <row r="96" spans="1:40" x14ac:dyDescent="0.45">
      <c r="A96" s="60">
        <v>44157</v>
      </c>
      <c r="B96" s="79" t="s">
        <v>180</v>
      </c>
      <c r="C96" s="79" t="s">
        <v>25</v>
      </c>
      <c r="D96" s="2">
        <v>1963</v>
      </c>
      <c r="E96" s="2">
        <v>1506</v>
      </c>
      <c r="F96" s="2">
        <v>457</v>
      </c>
      <c r="G96" s="76">
        <v>13327024</v>
      </c>
      <c r="H96" s="76">
        <v>9746908</v>
      </c>
      <c r="I96" s="76">
        <v>3580116</v>
      </c>
      <c r="J96" s="2">
        <v>1903</v>
      </c>
      <c r="K96" s="2">
        <v>60</v>
      </c>
      <c r="L96" s="2">
        <v>0</v>
      </c>
      <c r="M96" s="3">
        <v>12962176</v>
      </c>
      <c r="N96" s="3">
        <v>6811</v>
      </c>
      <c r="O96" s="36">
        <v>0.94099999999999995</v>
      </c>
      <c r="P96" s="36">
        <v>3.9E-2</v>
      </c>
      <c r="Q96" s="36">
        <v>0.02</v>
      </c>
      <c r="R96" s="36">
        <v>0.99</v>
      </c>
      <c r="S96" s="36">
        <v>0.01</v>
      </c>
      <c r="T96" s="36">
        <v>0</v>
      </c>
      <c r="U96" s="2">
        <v>0</v>
      </c>
      <c r="V96" s="2">
        <v>1</v>
      </c>
      <c r="W96" s="2">
        <v>1</v>
      </c>
      <c r="X96" s="2">
        <v>0</v>
      </c>
      <c r="Y96" s="76">
        <v>4500</v>
      </c>
      <c r="Z96" s="76">
        <v>4500</v>
      </c>
      <c r="AA96" s="76">
        <v>0</v>
      </c>
      <c r="AB96" s="2">
        <v>1</v>
      </c>
      <c r="AC96" s="2">
        <v>0</v>
      </c>
      <c r="AD96" s="2">
        <v>0</v>
      </c>
      <c r="AE96" s="3">
        <v>4500</v>
      </c>
      <c r="AF96" s="3">
        <v>4500</v>
      </c>
      <c r="AG96" s="36">
        <v>1</v>
      </c>
      <c r="AH96" s="36">
        <v>0</v>
      </c>
      <c r="AI96" s="36">
        <v>0</v>
      </c>
      <c r="AL96" s="83">
        <f t="shared" si="3"/>
        <v>1</v>
      </c>
      <c r="AM96" s="83">
        <f t="shared" si="4"/>
        <v>1</v>
      </c>
      <c r="AN96" s="83">
        <f t="shared" si="5"/>
        <v>1</v>
      </c>
    </row>
    <row r="97" spans="1:40" x14ac:dyDescent="0.45">
      <c r="A97" s="60">
        <v>44157</v>
      </c>
      <c r="B97" s="79" t="s">
        <v>181</v>
      </c>
      <c r="C97" s="79" t="s">
        <v>126</v>
      </c>
      <c r="D97" s="2">
        <v>74</v>
      </c>
      <c r="E97" s="2">
        <v>48</v>
      </c>
      <c r="F97" s="2">
        <v>26</v>
      </c>
      <c r="G97" s="76">
        <v>695744</v>
      </c>
      <c r="H97" s="76">
        <v>448828</v>
      </c>
      <c r="I97" s="76">
        <v>246916</v>
      </c>
      <c r="J97" s="2">
        <v>72</v>
      </c>
      <c r="K97" s="2">
        <v>0</v>
      </c>
      <c r="L97" s="2">
        <v>2</v>
      </c>
      <c r="M97" s="3">
        <v>675744</v>
      </c>
      <c r="N97" s="3">
        <v>9385</v>
      </c>
      <c r="O97" s="36">
        <v>0.625</v>
      </c>
      <c r="P97" s="36">
        <v>0.31900000000000001</v>
      </c>
      <c r="Q97" s="36">
        <v>5.6000000000000001E-2</v>
      </c>
      <c r="R97" s="36">
        <v>0.97299999999999998</v>
      </c>
      <c r="S97" s="36">
        <v>0</v>
      </c>
      <c r="T97" s="36">
        <v>2.7E-2</v>
      </c>
      <c r="U97" s="2">
        <v>1</v>
      </c>
      <c r="V97" s="2">
        <v>1</v>
      </c>
      <c r="W97" s="2">
        <v>1</v>
      </c>
      <c r="X97" s="2">
        <v>0</v>
      </c>
      <c r="Y97" s="76">
        <v>10000</v>
      </c>
      <c r="Z97" s="76">
        <v>10000</v>
      </c>
      <c r="AA97" s="76">
        <v>0</v>
      </c>
      <c r="AB97" s="2">
        <v>0</v>
      </c>
      <c r="AC97" s="2">
        <v>0</v>
      </c>
      <c r="AD97" s="2">
        <v>2</v>
      </c>
      <c r="AE97" s="3">
        <v>0</v>
      </c>
      <c r="AF97" s="3">
        <v>0</v>
      </c>
      <c r="AG97" s="36">
        <v>0</v>
      </c>
      <c r="AH97" s="36">
        <v>0</v>
      </c>
      <c r="AI97" s="36">
        <v>0</v>
      </c>
      <c r="AL97" s="83">
        <f t="shared" si="3"/>
        <v>1</v>
      </c>
      <c r="AM97" s="83">
        <f t="shared" si="4"/>
        <v>1</v>
      </c>
      <c r="AN97" s="83">
        <f t="shared" si="5"/>
        <v>0</v>
      </c>
    </row>
    <row r="98" spans="1:40" x14ac:dyDescent="0.45">
      <c r="A98" s="60">
        <v>44157</v>
      </c>
      <c r="B98" s="79" t="s">
        <v>182</v>
      </c>
      <c r="C98" s="79" t="s">
        <v>183</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L98" s="83">
        <f t="shared" si="3"/>
        <v>1</v>
      </c>
      <c r="AM98" s="83">
        <f t="shared" si="4"/>
        <v>1</v>
      </c>
      <c r="AN98" s="83">
        <f t="shared" si="5"/>
        <v>0</v>
      </c>
    </row>
    <row r="99" spans="1:40" x14ac:dyDescent="0.45">
      <c r="A99" s="60">
        <v>44157</v>
      </c>
      <c r="B99" s="79" t="s">
        <v>185</v>
      </c>
      <c r="C99" s="79" t="s">
        <v>61</v>
      </c>
      <c r="D99" s="2">
        <v>125</v>
      </c>
      <c r="E99" s="2">
        <v>87</v>
      </c>
      <c r="F99" s="2">
        <v>38</v>
      </c>
      <c r="G99" s="76">
        <v>1118044</v>
      </c>
      <c r="H99" s="76">
        <v>771957</v>
      </c>
      <c r="I99" s="76">
        <v>346087</v>
      </c>
      <c r="J99" s="2">
        <v>124</v>
      </c>
      <c r="K99" s="2">
        <v>0</v>
      </c>
      <c r="L99" s="2">
        <v>1</v>
      </c>
      <c r="M99" s="3">
        <v>1108044</v>
      </c>
      <c r="N99" s="3">
        <v>8936</v>
      </c>
      <c r="O99" s="36">
        <v>0.97599999999999998</v>
      </c>
      <c r="P99" s="36">
        <v>2.4E-2</v>
      </c>
      <c r="Q99" s="36">
        <v>0</v>
      </c>
      <c r="R99" s="36">
        <v>0.99199999999999999</v>
      </c>
      <c r="S99" s="36">
        <v>0</v>
      </c>
      <c r="T99" s="36">
        <v>8.0000000000000002E-3</v>
      </c>
      <c r="U99" s="2">
        <v>2</v>
      </c>
      <c r="V99" s="2">
        <v>1</v>
      </c>
      <c r="W99" s="2">
        <v>1</v>
      </c>
      <c r="X99" s="2">
        <v>0</v>
      </c>
      <c r="Y99" s="76">
        <v>10000</v>
      </c>
      <c r="Z99" s="76">
        <v>10000</v>
      </c>
      <c r="AA99" s="76">
        <v>0</v>
      </c>
      <c r="AB99" s="2">
        <v>2</v>
      </c>
      <c r="AC99" s="2">
        <v>0</v>
      </c>
      <c r="AD99" s="2">
        <v>1</v>
      </c>
      <c r="AE99" s="3">
        <v>20000</v>
      </c>
      <c r="AF99" s="3">
        <v>10000</v>
      </c>
      <c r="AG99" s="36">
        <v>1</v>
      </c>
      <c r="AH99" s="36">
        <v>0</v>
      </c>
      <c r="AI99" s="36">
        <v>0</v>
      </c>
      <c r="AL99" s="83">
        <f t="shared" si="3"/>
        <v>1</v>
      </c>
      <c r="AM99" s="83">
        <f t="shared" si="4"/>
        <v>1</v>
      </c>
      <c r="AN99" s="83">
        <f t="shared" si="5"/>
        <v>1</v>
      </c>
    </row>
    <row r="100" spans="1:40" x14ac:dyDescent="0.45">
      <c r="A100" s="60">
        <v>44157</v>
      </c>
      <c r="B100" s="79" t="s">
        <v>186</v>
      </c>
      <c r="C100" s="79" t="s">
        <v>61</v>
      </c>
      <c r="D100" s="2">
        <v>1107</v>
      </c>
      <c r="E100" s="2">
        <v>734</v>
      </c>
      <c r="F100" s="2">
        <v>373</v>
      </c>
      <c r="G100" s="76">
        <v>10495774</v>
      </c>
      <c r="H100" s="76">
        <v>6911603</v>
      </c>
      <c r="I100" s="76">
        <v>3584171</v>
      </c>
      <c r="J100" s="2">
        <v>1080</v>
      </c>
      <c r="K100" s="2">
        <v>27</v>
      </c>
      <c r="L100" s="2">
        <v>0</v>
      </c>
      <c r="M100" s="3">
        <v>10280018</v>
      </c>
      <c r="N100" s="3">
        <v>9519</v>
      </c>
      <c r="O100" s="36">
        <v>0.94699999999999995</v>
      </c>
      <c r="P100" s="36">
        <v>3.1E-2</v>
      </c>
      <c r="Q100" s="36">
        <v>2.1999999999999999E-2</v>
      </c>
      <c r="R100" s="36">
        <v>0.97599999999999998</v>
      </c>
      <c r="S100" s="36">
        <v>2.4E-2</v>
      </c>
      <c r="T100" s="36">
        <v>0</v>
      </c>
      <c r="U100" s="2">
        <v>0</v>
      </c>
      <c r="V100" s="2">
        <v>5</v>
      </c>
      <c r="W100" s="2">
        <v>5</v>
      </c>
      <c r="X100" s="2">
        <v>0</v>
      </c>
      <c r="Y100" s="76">
        <v>41300</v>
      </c>
      <c r="Z100" s="76">
        <v>41300</v>
      </c>
      <c r="AA100" s="76">
        <v>0</v>
      </c>
      <c r="AB100" s="2">
        <v>5</v>
      </c>
      <c r="AC100" s="2">
        <v>0</v>
      </c>
      <c r="AD100" s="2">
        <v>0</v>
      </c>
      <c r="AE100" s="3">
        <v>41300</v>
      </c>
      <c r="AF100" s="3">
        <v>8260</v>
      </c>
      <c r="AG100" s="36">
        <v>1</v>
      </c>
      <c r="AH100" s="36">
        <v>0</v>
      </c>
      <c r="AI100" s="36">
        <v>0</v>
      </c>
      <c r="AL100" s="83">
        <f t="shared" si="3"/>
        <v>1</v>
      </c>
      <c r="AM100" s="83">
        <f t="shared" si="4"/>
        <v>1</v>
      </c>
      <c r="AN100" s="83">
        <f t="shared" si="5"/>
        <v>1</v>
      </c>
    </row>
    <row r="101" spans="1:40" x14ac:dyDescent="0.45">
      <c r="A101" s="60">
        <v>44157</v>
      </c>
      <c r="B101" s="79" t="s">
        <v>187</v>
      </c>
      <c r="C101" s="79" t="s">
        <v>76</v>
      </c>
      <c r="D101" s="2">
        <v>113</v>
      </c>
      <c r="E101" s="2">
        <v>74</v>
      </c>
      <c r="F101" s="2">
        <v>39</v>
      </c>
      <c r="G101" s="76">
        <v>1082031</v>
      </c>
      <c r="H101" s="76">
        <v>697031</v>
      </c>
      <c r="I101" s="76">
        <v>385000</v>
      </c>
      <c r="J101" s="2">
        <v>101</v>
      </c>
      <c r="K101" s="2">
        <v>12</v>
      </c>
      <c r="L101" s="2">
        <v>0</v>
      </c>
      <c r="M101" s="3">
        <v>959030</v>
      </c>
      <c r="N101" s="3">
        <v>9495</v>
      </c>
      <c r="O101" s="36">
        <v>0.90100000000000002</v>
      </c>
      <c r="P101" s="36">
        <v>6.9000000000000006E-2</v>
      </c>
      <c r="Q101" s="36">
        <v>0.03</v>
      </c>
      <c r="R101" s="36">
        <v>0.89400000000000002</v>
      </c>
      <c r="S101" s="36">
        <v>0.106</v>
      </c>
      <c r="T101" s="36">
        <v>0</v>
      </c>
      <c r="U101" s="2">
        <v>0</v>
      </c>
      <c r="V101" s="2">
        <v>0</v>
      </c>
      <c r="W101" s="2">
        <v>0</v>
      </c>
      <c r="X101" s="2">
        <v>0</v>
      </c>
      <c r="Y101" s="76">
        <v>0</v>
      </c>
      <c r="Z101" s="76">
        <v>0</v>
      </c>
      <c r="AA101" s="76">
        <v>0</v>
      </c>
      <c r="AB101" s="2">
        <v>0</v>
      </c>
      <c r="AC101" s="2">
        <v>0</v>
      </c>
      <c r="AD101" s="2">
        <v>0</v>
      </c>
      <c r="AE101" s="3">
        <v>0</v>
      </c>
      <c r="AF101" s="3">
        <v>0</v>
      </c>
      <c r="AG101" s="36">
        <v>0</v>
      </c>
      <c r="AH101" s="36">
        <v>0</v>
      </c>
      <c r="AI101" s="36">
        <v>0</v>
      </c>
      <c r="AL101" s="83">
        <f t="shared" si="3"/>
        <v>1</v>
      </c>
      <c r="AM101" s="83">
        <f t="shared" si="4"/>
        <v>1</v>
      </c>
      <c r="AN101" s="83">
        <f t="shared" si="5"/>
        <v>0</v>
      </c>
    </row>
    <row r="102" spans="1:40" x14ac:dyDescent="0.45">
      <c r="A102" s="60">
        <v>44157</v>
      </c>
      <c r="B102" s="79" t="s">
        <v>188</v>
      </c>
      <c r="C102" s="79" t="s">
        <v>189</v>
      </c>
      <c r="D102" s="2">
        <v>28769</v>
      </c>
      <c r="E102" s="2">
        <v>21171</v>
      </c>
      <c r="F102" s="2">
        <v>7598</v>
      </c>
      <c r="G102" s="76">
        <v>197587286</v>
      </c>
      <c r="H102" s="76">
        <v>137568151</v>
      </c>
      <c r="I102" s="76">
        <v>60019135</v>
      </c>
      <c r="J102" s="2">
        <v>28311</v>
      </c>
      <c r="K102" s="2">
        <v>341</v>
      </c>
      <c r="L102" s="2">
        <v>117</v>
      </c>
      <c r="M102" s="3">
        <v>192658829</v>
      </c>
      <c r="N102" s="3">
        <v>6805</v>
      </c>
      <c r="O102" s="36">
        <v>0.97899999999999998</v>
      </c>
      <c r="P102" s="36">
        <v>1.2E-2</v>
      </c>
      <c r="Q102" s="36">
        <v>0.01</v>
      </c>
      <c r="R102" s="36">
        <v>0.98399999999999999</v>
      </c>
      <c r="S102" s="36">
        <v>1.2E-2</v>
      </c>
      <c r="T102" s="36">
        <v>4.0000000000000001E-3</v>
      </c>
      <c r="U102" s="2">
        <v>134</v>
      </c>
      <c r="V102" s="2">
        <v>105</v>
      </c>
      <c r="W102" s="2">
        <v>88</v>
      </c>
      <c r="X102" s="2">
        <v>17</v>
      </c>
      <c r="Y102" s="76">
        <v>718034</v>
      </c>
      <c r="Z102" s="76">
        <v>641883</v>
      </c>
      <c r="AA102" s="76">
        <v>76151</v>
      </c>
      <c r="AB102" s="2">
        <v>121</v>
      </c>
      <c r="AC102" s="2">
        <v>1</v>
      </c>
      <c r="AD102" s="2">
        <v>117</v>
      </c>
      <c r="AE102" s="3">
        <v>773309</v>
      </c>
      <c r="AF102" s="3">
        <v>6391</v>
      </c>
      <c r="AG102" s="36">
        <v>1</v>
      </c>
      <c r="AH102" s="36">
        <v>0</v>
      </c>
      <c r="AI102" s="36">
        <v>0</v>
      </c>
      <c r="AL102" s="83">
        <f t="shared" si="3"/>
        <v>1</v>
      </c>
      <c r="AM102" s="83">
        <f t="shared" si="4"/>
        <v>1.0009999999999999</v>
      </c>
      <c r="AN102" s="83">
        <f t="shared" si="5"/>
        <v>1</v>
      </c>
    </row>
    <row r="103" spans="1:40" x14ac:dyDescent="0.45">
      <c r="A103" s="60">
        <v>44157</v>
      </c>
      <c r="B103" s="1" t="s">
        <v>190</v>
      </c>
      <c r="C103" s="1" t="s">
        <v>23</v>
      </c>
      <c r="D103" s="2">
        <v>13496</v>
      </c>
      <c r="E103" s="2">
        <v>9030</v>
      </c>
      <c r="F103" s="2">
        <v>4466</v>
      </c>
      <c r="G103" s="76">
        <v>118487497</v>
      </c>
      <c r="H103" s="76">
        <v>78007391</v>
      </c>
      <c r="I103" s="76">
        <v>40480106</v>
      </c>
      <c r="J103" s="2">
        <v>13301</v>
      </c>
      <c r="K103" s="2">
        <v>125</v>
      </c>
      <c r="L103" s="2">
        <v>70</v>
      </c>
      <c r="M103" s="3">
        <v>115801903</v>
      </c>
      <c r="N103" s="3">
        <v>8706</v>
      </c>
      <c r="O103" s="36">
        <v>0.99099999999999999</v>
      </c>
      <c r="P103" s="36">
        <v>6.0000000000000001E-3</v>
      </c>
      <c r="Q103" s="36">
        <v>3.0000000000000001E-3</v>
      </c>
      <c r="R103" s="36">
        <v>0.98699999999999999</v>
      </c>
      <c r="S103" s="36">
        <v>8.0000000000000002E-3</v>
      </c>
      <c r="T103" s="36">
        <v>5.0000000000000001E-3</v>
      </c>
      <c r="U103" s="2">
        <v>58</v>
      </c>
      <c r="V103" s="2">
        <v>73</v>
      </c>
      <c r="W103" s="2">
        <v>58</v>
      </c>
      <c r="X103" s="2">
        <v>15</v>
      </c>
      <c r="Y103" s="76">
        <v>613369</v>
      </c>
      <c r="Z103" s="76">
        <v>491329</v>
      </c>
      <c r="AA103" s="76">
        <v>122040</v>
      </c>
      <c r="AB103" s="2">
        <v>59</v>
      </c>
      <c r="AC103" s="2">
        <v>2</v>
      </c>
      <c r="AD103" s="2">
        <v>70</v>
      </c>
      <c r="AE103" s="3">
        <v>486942</v>
      </c>
      <c r="AF103" s="3">
        <v>8253</v>
      </c>
      <c r="AG103" s="36">
        <v>0.98299999999999998</v>
      </c>
      <c r="AH103" s="36">
        <v>1.7000000000000001E-2</v>
      </c>
      <c r="AI103" s="36">
        <v>0</v>
      </c>
      <c r="AL103" s="83">
        <f t="shared" si="3"/>
        <v>1</v>
      </c>
      <c r="AM103" s="83">
        <f t="shared" si="4"/>
        <v>1</v>
      </c>
      <c r="AN103" s="83">
        <f t="shared" si="5"/>
        <v>1</v>
      </c>
    </row>
    <row r="104" spans="1:40" x14ac:dyDescent="0.45">
      <c r="A104" s="60">
        <v>44157</v>
      </c>
      <c r="B104" s="1" t="s">
        <v>191</v>
      </c>
      <c r="C104" s="1" t="s">
        <v>23</v>
      </c>
      <c r="D104" s="2">
        <v>9774</v>
      </c>
      <c r="E104" s="2">
        <v>6569</v>
      </c>
      <c r="F104" s="2">
        <v>3205</v>
      </c>
      <c r="G104" s="76">
        <v>88906054</v>
      </c>
      <c r="H104" s="76">
        <v>58679364</v>
      </c>
      <c r="I104" s="76">
        <v>30226690</v>
      </c>
      <c r="J104" s="2">
        <v>9633</v>
      </c>
      <c r="K104" s="2">
        <v>92</v>
      </c>
      <c r="L104" s="2">
        <v>49</v>
      </c>
      <c r="M104" s="3">
        <v>86710776</v>
      </c>
      <c r="N104" s="3">
        <v>9001</v>
      </c>
      <c r="O104" s="36">
        <v>0.93</v>
      </c>
      <c r="P104" s="36">
        <v>5.3999999999999999E-2</v>
      </c>
      <c r="Q104" s="36">
        <v>1.6E-2</v>
      </c>
      <c r="R104" s="36">
        <v>0.99399999999999999</v>
      </c>
      <c r="S104" s="36">
        <v>1E-3</v>
      </c>
      <c r="T104" s="36">
        <v>5.0000000000000001E-3</v>
      </c>
      <c r="U104" s="2">
        <v>47</v>
      </c>
      <c r="V104" s="2">
        <v>51</v>
      </c>
      <c r="W104" s="2">
        <v>34</v>
      </c>
      <c r="X104" s="2">
        <v>17</v>
      </c>
      <c r="Y104" s="76">
        <v>463399</v>
      </c>
      <c r="Z104" s="76">
        <v>320777</v>
      </c>
      <c r="AA104" s="76">
        <v>142622</v>
      </c>
      <c r="AB104" s="2">
        <v>49</v>
      </c>
      <c r="AC104" s="2">
        <v>0</v>
      </c>
      <c r="AD104" s="2">
        <v>49</v>
      </c>
      <c r="AE104" s="3">
        <v>450992</v>
      </c>
      <c r="AF104" s="3">
        <v>9204</v>
      </c>
      <c r="AG104" s="36">
        <v>0.93899999999999995</v>
      </c>
      <c r="AH104" s="36">
        <v>0.02</v>
      </c>
      <c r="AI104" s="36">
        <v>4.1000000000000002E-2</v>
      </c>
      <c r="AL104" s="83">
        <f t="shared" si="3"/>
        <v>1</v>
      </c>
      <c r="AM104" s="83">
        <f t="shared" si="4"/>
        <v>1</v>
      </c>
      <c r="AN104" s="83">
        <f t="shared" si="5"/>
        <v>1</v>
      </c>
    </row>
    <row r="105" spans="1:40" x14ac:dyDescent="0.45">
      <c r="A105" s="60">
        <v>44157</v>
      </c>
      <c r="B105" s="1" t="s">
        <v>192</v>
      </c>
      <c r="C105" s="1" t="s">
        <v>193</v>
      </c>
      <c r="D105" s="2">
        <v>12829</v>
      </c>
      <c r="E105" s="2">
        <v>7907</v>
      </c>
      <c r="F105" s="2">
        <v>4922</v>
      </c>
      <c r="G105" s="76">
        <v>121518351.35000001</v>
      </c>
      <c r="H105" s="76">
        <v>74392492.689999998</v>
      </c>
      <c r="I105" s="76">
        <v>47125858.660000004</v>
      </c>
      <c r="J105" s="2">
        <v>12640</v>
      </c>
      <c r="K105" s="2">
        <v>144</v>
      </c>
      <c r="L105" s="2">
        <v>45</v>
      </c>
      <c r="M105" s="3">
        <v>119448141</v>
      </c>
      <c r="N105" s="3">
        <v>9450</v>
      </c>
      <c r="O105" s="36">
        <v>0.81599999999999995</v>
      </c>
      <c r="P105" s="36">
        <v>0.14499999999999999</v>
      </c>
      <c r="Q105" s="36">
        <v>0.04</v>
      </c>
      <c r="R105" s="36">
        <v>0.98599999999999999</v>
      </c>
      <c r="S105" s="36">
        <v>0.01</v>
      </c>
      <c r="T105" s="36">
        <v>4.0000000000000001E-3</v>
      </c>
      <c r="U105" s="2">
        <v>45</v>
      </c>
      <c r="V105" s="2">
        <v>55</v>
      </c>
      <c r="W105" s="2">
        <v>27</v>
      </c>
      <c r="X105" s="2">
        <v>28</v>
      </c>
      <c r="Y105" s="76">
        <v>494600</v>
      </c>
      <c r="Z105" s="76">
        <v>242306.85</v>
      </c>
      <c r="AA105" s="76">
        <v>252293.15</v>
      </c>
      <c r="AB105" s="2">
        <v>55</v>
      </c>
      <c r="AC105" s="2">
        <v>0</v>
      </c>
      <c r="AD105" s="2">
        <v>45</v>
      </c>
      <c r="AE105" s="3">
        <v>500084</v>
      </c>
      <c r="AF105" s="3">
        <v>9092</v>
      </c>
      <c r="AG105" s="36">
        <v>0.83599999999999997</v>
      </c>
      <c r="AH105" s="36">
        <v>9.0999999999999998E-2</v>
      </c>
      <c r="AI105" s="36">
        <v>7.2999999999999995E-2</v>
      </c>
      <c r="AL105" s="83">
        <f t="shared" si="3"/>
        <v>1</v>
      </c>
      <c r="AM105" s="83">
        <f t="shared" si="4"/>
        <v>1.0009999999999999</v>
      </c>
      <c r="AN105" s="83">
        <f t="shared" si="5"/>
        <v>0.99999999999999989</v>
      </c>
    </row>
    <row r="106" spans="1:40" x14ac:dyDescent="0.45">
      <c r="A106" s="60">
        <v>44157</v>
      </c>
      <c r="B106" s="1" t="s">
        <v>194</v>
      </c>
      <c r="C106" s="1" t="s">
        <v>195</v>
      </c>
      <c r="D106" s="2">
        <v>98715</v>
      </c>
      <c r="E106" s="2">
        <v>69285</v>
      </c>
      <c r="F106" s="2">
        <v>29430</v>
      </c>
      <c r="G106" s="76">
        <v>769147417.86000001</v>
      </c>
      <c r="H106" s="76">
        <v>495318847.64999998</v>
      </c>
      <c r="I106" s="76">
        <v>273828570.21000004</v>
      </c>
      <c r="J106" s="2">
        <v>97857</v>
      </c>
      <c r="K106" s="2">
        <v>704</v>
      </c>
      <c r="L106" s="2">
        <v>181</v>
      </c>
      <c r="M106" s="3">
        <v>761253104</v>
      </c>
      <c r="N106" s="3">
        <v>7779</v>
      </c>
      <c r="O106" s="36">
        <v>0.92500000000000004</v>
      </c>
      <c r="P106" s="36">
        <v>0.05</v>
      </c>
      <c r="Q106" s="36">
        <v>2.5000000000000001E-2</v>
      </c>
      <c r="R106" s="36">
        <v>0.99099999999999999</v>
      </c>
      <c r="S106" s="36">
        <v>7.0000000000000001E-3</v>
      </c>
      <c r="T106" s="36">
        <v>2E-3</v>
      </c>
      <c r="U106" s="2">
        <v>169</v>
      </c>
      <c r="V106" s="2">
        <v>479</v>
      </c>
      <c r="W106" s="2">
        <v>358</v>
      </c>
      <c r="X106" s="2">
        <v>121</v>
      </c>
      <c r="Y106" s="76">
        <v>3354359.37</v>
      </c>
      <c r="Z106" s="76">
        <v>2297970.62</v>
      </c>
      <c r="AA106" s="76">
        <v>1056388.75</v>
      </c>
      <c r="AB106" s="2">
        <v>459</v>
      </c>
      <c r="AC106" s="2">
        <v>8</v>
      </c>
      <c r="AD106" s="2">
        <v>181</v>
      </c>
      <c r="AE106" s="3">
        <v>3238181</v>
      </c>
      <c r="AF106" s="3">
        <v>7055</v>
      </c>
      <c r="AG106" s="36">
        <v>0.97199999999999998</v>
      </c>
      <c r="AH106" s="36">
        <v>8.9999999999999993E-3</v>
      </c>
      <c r="AI106" s="36">
        <v>0.02</v>
      </c>
      <c r="AL106" s="83">
        <f t="shared" si="3"/>
        <v>1</v>
      </c>
      <c r="AM106" s="83">
        <f t="shared" si="4"/>
        <v>1</v>
      </c>
      <c r="AN106" s="83">
        <f t="shared" si="5"/>
        <v>1.0009999999999999</v>
      </c>
    </row>
    <row r="107" spans="1:40" x14ac:dyDescent="0.45">
      <c r="A107" s="60">
        <v>44157</v>
      </c>
      <c r="B107" s="1" t="s">
        <v>196</v>
      </c>
      <c r="C107" s="1" t="s">
        <v>197</v>
      </c>
      <c r="D107" s="2">
        <v>7160</v>
      </c>
      <c r="E107" s="2">
        <v>4710</v>
      </c>
      <c r="F107" s="2">
        <v>2450</v>
      </c>
      <c r="G107" s="76">
        <v>61392282.25</v>
      </c>
      <c r="H107" s="76">
        <v>39782672.859999999</v>
      </c>
      <c r="I107" s="76">
        <v>21609609.390000004</v>
      </c>
      <c r="J107" s="2">
        <v>7020</v>
      </c>
      <c r="K107" s="2">
        <v>124</v>
      </c>
      <c r="L107" s="2">
        <v>16</v>
      </c>
      <c r="M107" s="3">
        <v>59767069</v>
      </c>
      <c r="N107" s="3">
        <v>8514</v>
      </c>
      <c r="O107" s="36">
        <v>0.82699999999999996</v>
      </c>
      <c r="P107" s="36">
        <v>0.125</v>
      </c>
      <c r="Q107" s="36">
        <v>4.8000000000000001E-2</v>
      </c>
      <c r="R107" s="36">
        <v>0.98199999999999998</v>
      </c>
      <c r="S107" s="36">
        <v>1.6E-2</v>
      </c>
      <c r="T107" s="36">
        <v>2E-3</v>
      </c>
      <c r="U107" s="2">
        <v>23</v>
      </c>
      <c r="V107" s="2">
        <v>23</v>
      </c>
      <c r="W107" s="2">
        <v>14</v>
      </c>
      <c r="X107" s="2">
        <v>9</v>
      </c>
      <c r="Y107" s="76">
        <v>188481.8</v>
      </c>
      <c r="Z107" s="76">
        <v>116690.33999999998</v>
      </c>
      <c r="AA107" s="76">
        <v>71791.460000000006</v>
      </c>
      <c r="AB107" s="2">
        <v>30</v>
      </c>
      <c r="AC107" s="2">
        <v>0</v>
      </c>
      <c r="AD107" s="2">
        <v>16</v>
      </c>
      <c r="AE107" s="3">
        <v>268483</v>
      </c>
      <c r="AF107" s="3">
        <v>8949</v>
      </c>
      <c r="AG107" s="36">
        <v>0.96699999999999997</v>
      </c>
      <c r="AH107" s="36">
        <v>0</v>
      </c>
      <c r="AI107" s="36">
        <v>3.3000000000000002E-2</v>
      </c>
      <c r="AL107" s="83">
        <f t="shared" si="3"/>
        <v>1</v>
      </c>
      <c r="AM107" s="83">
        <f t="shared" si="4"/>
        <v>1</v>
      </c>
      <c r="AN107" s="83">
        <f t="shared" si="5"/>
        <v>1</v>
      </c>
    </row>
    <row r="108" spans="1:40" x14ac:dyDescent="0.45">
      <c r="A108" s="60">
        <v>44157</v>
      </c>
      <c r="B108" s="1" t="s">
        <v>198</v>
      </c>
      <c r="C108" s="1" t="s">
        <v>199</v>
      </c>
      <c r="D108" s="2">
        <v>450986</v>
      </c>
      <c r="E108" s="2">
        <v>328316</v>
      </c>
      <c r="F108" s="2">
        <v>122670</v>
      </c>
      <c r="G108" s="76">
        <v>3236760182</v>
      </c>
      <c r="H108" s="76">
        <v>2312286914</v>
      </c>
      <c r="I108" s="76">
        <v>924473268</v>
      </c>
      <c r="J108" s="2">
        <v>442056</v>
      </c>
      <c r="K108" s="2">
        <v>7538</v>
      </c>
      <c r="L108" s="2">
        <v>1392</v>
      </c>
      <c r="M108" s="3">
        <v>3173260343</v>
      </c>
      <c r="N108" s="3">
        <v>7178</v>
      </c>
      <c r="O108" s="36">
        <v>0.97599999999999998</v>
      </c>
      <c r="P108" s="36">
        <v>1.0999999999999999E-2</v>
      </c>
      <c r="Q108" s="36">
        <v>1.2999999999999999E-2</v>
      </c>
      <c r="R108" s="36">
        <v>0.98</v>
      </c>
      <c r="S108" s="36">
        <v>1.6E-2</v>
      </c>
      <c r="T108" s="36">
        <v>3.0000000000000001E-3</v>
      </c>
      <c r="U108" s="2">
        <v>1530</v>
      </c>
      <c r="V108" s="2">
        <v>2161</v>
      </c>
      <c r="W108" s="2">
        <v>1431</v>
      </c>
      <c r="X108" s="2">
        <v>730</v>
      </c>
      <c r="Y108" s="76">
        <v>13441307</v>
      </c>
      <c r="Z108" s="76">
        <v>9450941</v>
      </c>
      <c r="AA108" s="76">
        <v>3990366</v>
      </c>
      <c r="AB108" s="2">
        <v>2287</v>
      </c>
      <c r="AC108" s="2">
        <v>12</v>
      </c>
      <c r="AD108" s="2">
        <v>1392</v>
      </c>
      <c r="AE108" s="3">
        <v>14368029</v>
      </c>
      <c r="AF108" s="3">
        <v>6282</v>
      </c>
      <c r="AG108" s="36">
        <v>0.98599999999999999</v>
      </c>
      <c r="AH108" s="36">
        <v>4.0000000000000001E-3</v>
      </c>
      <c r="AI108" s="36">
        <v>0.01</v>
      </c>
      <c r="AL108" s="83">
        <f t="shared" si="3"/>
        <v>0.999</v>
      </c>
      <c r="AM108" s="83">
        <f t="shared" si="4"/>
        <v>1</v>
      </c>
      <c r="AN108" s="83">
        <f t="shared" si="5"/>
        <v>1</v>
      </c>
    </row>
    <row r="109" spans="1:40" x14ac:dyDescent="0.45">
      <c r="A109" s="60">
        <v>44157</v>
      </c>
      <c r="B109" s="1" t="s">
        <v>272</v>
      </c>
      <c r="C109" s="1" t="s">
        <v>281</v>
      </c>
      <c r="D109" s="2">
        <v>473</v>
      </c>
      <c r="E109" s="2">
        <v>379</v>
      </c>
      <c r="F109" s="2">
        <v>94</v>
      </c>
      <c r="G109" s="76">
        <v>3224586</v>
      </c>
      <c r="H109" s="76">
        <v>2536078</v>
      </c>
      <c r="I109" s="76">
        <v>688508</v>
      </c>
      <c r="J109" s="2">
        <v>441</v>
      </c>
      <c r="K109" s="2">
        <v>25</v>
      </c>
      <c r="L109" s="2">
        <v>7</v>
      </c>
      <c r="M109" s="3">
        <v>2900335</v>
      </c>
      <c r="N109" s="3">
        <v>6577</v>
      </c>
      <c r="O109" s="36">
        <v>0.751</v>
      </c>
      <c r="P109" s="36">
        <v>0.16600000000000001</v>
      </c>
      <c r="Q109" s="36">
        <v>8.4000000000000005E-2</v>
      </c>
      <c r="R109" s="36">
        <v>0.93600000000000005</v>
      </c>
      <c r="S109" s="36">
        <v>4.9000000000000002E-2</v>
      </c>
      <c r="T109" s="36">
        <v>1.4999999999999999E-2</v>
      </c>
      <c r="U109" s="2">
        <v>4</v>
      </c>
      <c r="V109" s="2">
        <v>4</v>
      </c>
      <c r="W109" s="2">
        <v>4</v>
      </c>
      <c r="X109" s="2">
        <v>0</v>
      </c>
      <c r="Y109" s="76">
        <v>19588</v>
      </c>
      <c r="Z109" s="76">
        <v>19588</v>
      </c>
      <c r="AA109" s="76">
        <v>0</v>
      </c>
      <c r="AB109" s="2">
        <v>1</v>
      </c>
      <c r="AC109" s="2">
        <v>0</v>
      </c>
      <c r="AD109" s="2">
        <v>7</v>
      </c>
      <c r="AE109" s="3">
        <v>10000</v>
      </c>
      <c r="AF109" s="3">
        <v>10000</v>
      </c>
      <c r="AG109" s="36">
        <v>1</v>
      </c>
      <c r="AH109" s="36">
        <v>0</v>
      </c>
      <c r="AI109" s="36">
        <v>0</v>
      </c>
      <c r="AL109" s="83">
        <f t="shared" si="3"/>
        <v>1</v>
      </c>
      <c r="AM109" s="83">
        <f t="shared" si="4"/>
        <v>1.0010000000000001</v>
      </c>
      <c r="AN109" s="83">
        <f t="shared" si="5"/>
        <v>1</v>
      </c>
    </row>
    <row r="110" spans="1:40" x14ac:dyDescent="0.45">
      <c r="A110" s="60">
        <v>44157</v>
      </c>
      <c r="B110" s="1" t="s">
        <v>200</v>
      </c>
      <c r="C110" s="1" t="s">
        <v>176</v>
      </c>
      <c r="D110" s="2">
        <v>139263</v>
      </c>
      <c r="E110" s="2">
        <v>100547</v>
      </c>
      <c r="F110" s="2">
        <v>38716</v>
      </c>
      <c r="G110" s="76">
        <v>1060973899</v>
      </c>
      <c r="H110" s="76">
        <v>740453189</v>
      </c>
      <c r="I110" s="76">
        <v>320520710</v>
      </c>
      <c r="J110" s="2">
        <v>137795</v>
      </c>
      <c r="K110" s="2">
        <v>1211</v>
      </c>
      <c r="L110" s="2">
        <v>257</v>
      </c>
      <c r="M110" s="3">
        <v>1048805326</v>
      </c>
      <c r="N110" s="3">
        <v>7611</v>
      </c>
      <c r="O110" s="36">
        <v>0.86199999999999999</v>
      </c>
      <c r="P110" s="36">
        <v>0.10299999999999999</v>
      </c>
      <c r="Q110" s="36">
        <v>3.5000000000000003E-2</v>
      </c>
      <c r="R110" s="36">
        <v>0.99</v>
      </c>
      <c r="S110" s="36">
        <v>8.9999999999999993E-3</v>
      </c>
      <c r="T110" s="36">
        <v>2E-3</v>
      </c>
      <c r="U110" s="2">
        <v>303</v>
      </c>
      <c r="V110" s="2">
        <v>507</v>
      </c>
      <c r="W110" s="2">
        <v>350</v>
      </c>
      <c r="X110" s="2">
        <v>157</v>
      </c>
      <c r="Y110" s="76">
        <v>3566804</v>
      </c>
      <c r="Z110" s="76">
        <v>2576208</v>
      </c>
      <c r="AA110" s="76">
        <v>990596</v>
      </c>
      <c r="AB110" s="2">
        <v>508</v>
      </c>
      <c r="AC110" s="2">
        <v>45</v>
      </c>
      <c r="AD110" s="2">
        <v>257</v>
      </c>
      <c r="AE110" s="3">
        <v>3606037</v>
      </c>
      <c r="AF110" s="3">
        <v>7098</v>
      </c>
      <c r="AG110" s="36">
        <v>0.94699999999999995</v>
      </c>
      <c r="AH110" s="36">
        <v>2.5999999999999999E-2</v>
      </c>
      <c r="AI110" s="36">
        <v>2.8000000000000001E-2</v>
      </c>
      <c r="AL110" s="83">
        <f t="shared" si="3"/>
        <v>1.0009999999999999</v>
      </c>
      <c r="AM110" s="83">
        <f t="shared" si="4"/>
        <v>1</v>
      </c>
      <c r="AN110" s="83">
        <f t="shared" si="5"/>
        <v>1.0009999999999999</v>
      </c>
    </row>
    <row r="111" spans="1:40" x14ac:dyDescent="0.45">
      <c r="A111" s="60">
        <v>44157</v>
      </c>
      <c r="B111" s="1" t="s">
        <v>201</v>
      </c>
      <c r="C111" s="1" t="s">
        <v>3</v>
      </c>
      <c r="D111" s="2">
        <v>207033</v>
      </c>
      <c r="E111" s="2">
        <v>143370</v>
      </c>
      <c r="F111" s="2">
        <v>63663</v>
      </c>
      <c r="G111" s="76">
        <v>1647510859.26</v>
      </c>
      <c r="H111" s="76">
        <v>1116262912.8899999</v>
      </c>
      <c r="I111" s="76">
        <v>531247946.37</v>
      </c>
      <c r="J111" s="2">
        <v>203912</v>
      </c>
      <c r="K111" s="2">
        <v>2887</v>
      </c>
      <c r="L111" s="2">
        <v>234</v>
      </c>
      <c r="M111" s="3">
        <v>1620034171</v>
      </c>
      <c r="N111" s="3">
        <v>7945</v>
      </c>
      <c r="O111" s="36">
        <v>0.90500000000000003</v>
      </c>
      <c r="P111" s="36">
        <v>6.7000000000000004E-2</v>
      </c>
      <c r="Q111" s="36">
        <v>2.8000000000000001E-2</v>
      </c>
      <c r="R111" s="36">
        <v>0.98599999999999999</v>
      </c>
      <c r="S111" s="36">
        <v>1.2999999999999999E-2</v>
      </c>
      <c r="T111" s="36">
        <v>1E-3</v>
      </c>
      <c r="U111" s="2">
        <v>271</v>
      </c>
      <c r="V111" s="2">
        <v>836</v>
      </c>
      <c r="W111" s="2">
        <v>548</v>
      </c>
      <c r="X111" s="2">
        <v>288</v>
      </c>
      <c r="Y111" s="76">
        <v>6166856</v>
      </c>
      <c r="Z111" s="76">
        <v>4095275</v>
      </c>
      <c r="AA111" s="76">
        <v>2071581</v>
      </c>
      <c r="AB111" s="2">
        <v>849</v>
      </c>
      <c r="AC111" s="2">
        <v>24</v>
      </c>
      <c r="AD111" s="2">
        <v>234</v>
      </c>
      <c r="AE111" s="3">
        <v>6406661</v>
      </c>
      <c r="AF111" s="3">
        <v>7546</v>
      </c>
      <c r="AG111" s="36">
        <v>0.94799999999999995</v>
      </c>
      <c r="AH111" s="36">
        <v>3.4000000000000002E-2</v>
      </c>
      <c r="AI111" s="36">
        <v>1.7999999999999999E-2</v>
      </c>
      <c r="AL111" s="83">
        <f t="shared" si="3"/>
        <v>1</v>
      </c>
      <c r="AM111" s="83">
        <f t="shared" si="4"/>
        <v>1</v>
      </c>
      <c r="AN111" s="83">
        <f t="shared" si="5"/>
        <v>1</v>
      </c>
    </row>
    <row r="112" spans="1:40" x14ac:dyDescent="0.45">
      <c r="A112" s="60">
        <v>44157</v>
      </c>
      <c r="B112" s="1" t="s">
        <v>203</v>
      </c>
      <c r="C112" s="1" t="s">
        <v>204</v>
      </c>
      <c r="D112" s="2">
        <v>14911</v>
      </c>
      <c r="E112" s="2">
        <v>10360</v>
      </c>
      <c r="F112" s="2">
        <v>4551</v>
      </c>
      <c r="G112" s="76">
        <v>125401575.98999999</v>
      </c>
      <c r="H112" s="76">
        <v>85662066.799999997</v>
      </c>
      <c r="I112" s="76">
        <v>39739509.189999998</v>
      </c>
      <c r="J112" s="2">
        <v>14582</v>
      </c>
      <c r="K112" s="2">
        <v>260</v>
      </c>
      <c r="L112" s="2">
        <v>69</v>
      </c>
      <c r="M112" s="3">
        <v>122639118</v>
      </c>
      <c r="N112" s="3">
        <v>8410</v>
      </c>
      <c r="O112" s="36">
        <v>0.97499999999999998</v>
      </c>
      <c r="P112" s="36">
        <v>1.2999999999999999E-2</v>
      </c>
      <c r="Q112" s="36">
        <v>1.2E-2</v>
      </c>
      <c r="R112" s="36">
        <v>0.97799999999999998</v>
      </c>
      <c r="S112" s="36">
        <v>1.7000000000000001E-2</v>
      </c>
      <c r="T112" s="36">
        <v>5.0000000000000001E-3</v>
      </c>
      <c r="U112" s="2">
        <v>51</v>
      </c>
      <c r="V112" s="2">
        <v>86</v>
      </c>
      <c r="W112" s="2">
        <v>52</v>
      </c>
      <c r="X112" s="2">
        <v>34</v>
      </c>
      <c r="Y112" s="76">
        <v>657240</v>
      </c>
      <c r="Z112" s="76">
        <v>415892</v>
      </c>
      <c r="AA112" s="76">
        <v>241348</v>
      </c>
      <c r="AB112" s="2">
        <v>68</v>
      </c>
      <c r="AC112" s="2">
        <v>0</v>
      </c>
      <c r="AD112" s="2">
        <v>69</v>
      </c>
      <c r="AE112" s="3">
        <v>556707</v>
      </c>
      <c r="AF112" s="3">
        <v>8187</v>
      </c>
      <c r="AG112" s="36">
        <v>1</v>
      </c>
      <c r="AH112" s="36">
        <v>0</v>
      </c>
      <c r="AI112" s="36">
        <v>0</v>
      </c>
      <c r="AL112" s="83">
        <f t="shared" si="3"/>
        <v>1</v>
      </c>
      <c r="AM112" s="83">
        <f t="shared" si="4"/>
        <v>1</v>
      </c>
      <c r="AN112" s="83">
        <f t="shared" si="5"/>
        <v>1</v>
      </c>
    </row>
    <row r="113" spans="1:40" x14ac:dyDescent="0.45">
      <c r="A113" s="60">
        <v>44157</v>
      </c>
      <c r="B113" s="1" t="s">
        <v>273</v>
      </c>
      <c r="C113" s="1" t="s">
        <v>282</v>
      </c>
      <c r="D113" s="2">
        <v>548</v>
      </c>
      <c r="E113" s="2">
        <v>354</v>
      </c>
      <c r="F113" s="2">
        <v>194</v>
      </c>
      <c r="G113" s="76">
        <v>5292617.5600000005</v>
      </c>
      <c r="H113" s="76">
        <v>3432341.5600000005</v>
      </c>
      <c r="I113" s="76">
        <v>1860276</v>
      </c>
      <c r="J113" s="2">
        <v>443</v>
      </c>
      <c r="K113" s="2">
        <v>37</v>
      </c>
      <c r="L113" s="2">
        <v>16</v>
      </c>
      <c r="M113" s="3">
        <v>4328832</v>
      </c>
      <c r="N113" s="3">
        <v>9772</v>
      </c>
      <c r="O113" s="36">
        <v>5.3999999999999999E-2</v>
      </c>
      <c r="P113" s="36">
        <v>0.19900000000000001</v>
      </c>
      <c r="Q113" s="36">
        <v>0.747</v>
      </c>
      <c r="R113" s="36">
        <v>0.81100000000000005</v>
      </c>
      <c r="S113" s="36">
        <v>6.4000000000000001E-2</v>
      </c>
      <c r="T113" s="36">
        <v>2.9000000000000001E-2</v>
      </c>
      <c r="U113" s="2">
        <v>17</v>
      </c>
      <c r="V113" s="2">
        <v>4</v>
      </c>
      <c r="W113" s="2">
        <v>4</v>
      </c>
      <c r="X113" s="2">
        <v>0</v>
      </c>
      <c r="Y113" s="76">
        <v>35000</v>
      </c>
      <c r="Z113" s="76">
        <v>35000</v>
      </c>
      <c r="AA113" s="76">
        <v>0</v>
      </c>
      <c r="AB113" s="2">
        <v>4</v>
      </c>
      <c r="AC113" s="2">
        <v>1</v>
      </c>
      <c r="AD113" s="2">
        <v>16</v>
      </c>
      <c r="AE113" s="3">
        <v>32500</v>
      </c>
      <c r="AF113" s="3">
        <v>8125</v>
      </c>
      <c r="AG113" s="36">
        <v>0</v>
      </c>
      <c r="AH113" s="36">
        <v>0.25</v>
      </c>
      <c r="AI113" s="36">
        <v>0.75</v>
      </c>
      <c r="AL113" s="83">
        <f t="shared" si="3"/>
        <v>0.90400000000000003</v>
      </c>
      <c r="AM113" s="83">
        <f t="shared" si="4"/>
        <v>1</v>
      </c>
      <c r="AN113" s="83">
        <f t="shared" si="5"/>
        <v>1</v>
      </c>
    </row>
    <row r="114" spans="1:40" x14ac:dyDescent="0.45">
      <c r="A114" s="60">
        <v>44157</v>
      </c>
      <c r="B114" s="1" t="s">
        <v>205</v>
      </c>
      <c r="C114" s="1" t="s">
        <v>61</v>
      </c>
      <c r="D114" s="2">
        <v>1702</v>
      </c>
      <c r="E114" s="2">
        <v>1219</v>
      </c>
      <c r="F114" s="2">
        <v>483</v>
      </c>
      <c r="G114" s="76">
        <v>12816189.749999998</v>
      </c>
      <c r="H114" s="76">
        <v>8890144.8199999984</v>
      </c>
      <c r="I114" s="76">
        <v>3926044.93</v>
      </c>
      <c r="J114" s="2">
        <v>1635</v>
      </c>
      <c r="K114" s="2">
        <v>66</v>
      </c>
      <c r="L114" s="2">
        <v>1</v>
      </c>
      <c r="M114" s="3">
        <v>12407128</v>
      </c>
      <c r="N114" s="3">
        <v>7588</v>
      </c>
      <c r="O114" s="36">
        <v>0.81100000000000005</v>
      </c>
      <c r="P114" s="36">
        <v>0.11600000000000001</v>
      </c>
      <c r="Q114" s="36">
        <v>7.2999999999999995E-2</v>
      </c>
      <c r="R114" s="36">
        <v>0.96099999999999997</v>
      </c>
      <c r="S114" s="36">
        <v>3.9E-2</v>
      </c>
      <c r="T114" s="36">
        <v>1E-3</v>
      </c>
      <c r="U114" s="2">
        <v>0</v>
      </c>
      <c r="V114" s="2">
        <v>8</v>
      </c>
      <c r="W114" s="2">
        <v>6</v>
      </c>
      <c r="X114" s="2">
        <v>2</v>
      </c>
      <c r="Y114" s="76">
        <v>52900</v>
      </c>
      <c r="Z114" s="76">
        <v>41900</v>
      </c>
      <c r="AA114" s="76">
        <v>11000</v>
      </c>
      <c r="AB114" s="2">
        <v>5</v>
      </c>
      <c r="AC114" s="2">
        <v>2</v>
      </c>
      <c r="AD114" s="2">
        <v>1</v>
      </c>
      <c r="AE114" s="3">
        <v>38900</v>
      </c>
      <c r="AF114" s="3">
        <v>7780</v>
      </c>
      <c r="AG114" s="36">
        <v>1</v>
      </c>
      <c r="AH114" s="36">
        <v>0</v>
      </c>
      <c r="AI114" s="36">
        <v>0</v>
      </c>
      <c r="AL114" s="83">
        <f t="shared" si="3"/>
        <v>1.0009999999999999</v>
      </c>
      <c r="AM114" s="83">
        <f t="shared" si="4"/>
        <v>1</v>
      </c>
      <c r="AN114" s="83">
        <f t="shared" si="5"/>
        <v>1</v>
      </c>
    </row>
    <row r="115" spans="1:40" x14ac:dyDescent="0.45">
      <c r="A115" s="60">
        <v>44157</v>
      </c>
      <c r="B115" s="1" t="s">
        <v>206</v>
      </c>
      <c r="C115" s="1" t="s">
        <v>39</v>
      </c>
      <c r="D115" s="2">
        <v>231</v>
      </c>
      <c r="E115" s="2">
        <v>186</v>
      </c>
      <c r="F115" s="2">
        <v>45</v>
      </c>
      <c r="G115" s="76">
        <v>1705622</v>
      </c>
      <c r="H115" s="76">
        <v>1395537</v>
      </c>
      <c r="I115" s="76">
        <v>310085</v>
      </c>
      <c r="J115" s="2">
        <v>222</v>
      </c>
      <c r="K115" s="2">
        <v>7</v>
      </c>
      <c r="L115" s="2">
        <v>2</v>
      </c>
      <c r="M115" s="3">
        <v>1648518</v>
      </c>
      <c r="N115" s="3">
        <v>7426</v>
      </c>
      <c r="O115" s="36">
        <v>0.97699999999999998</v>
      </c>
      <c r="P115" s="36">
        <v>5.0000000000000001E-3</v>
      </c>
      <c r="Q115" s="36">
        <v>1.7999999999999999E-2</v>
      </c>
      <c r="R115" s="36">
        <v>0.96099999999999997</v>
      </c>
      <c r="S115" s="36">
        <v>0.03</v>
      </c>
      <c r="T115" s="36">
        <v>8.9999999999999993E-3</v>
      </c>
      <c r="U115" s="2">
        <v>1</v>
      </c>
      <c r="V115" s="2">
        <v>2</v>
      </c>
      <c r="W115" s="2">
        <v>2</v>
      </c>
      <c r="X115" s="2">
        <v>0</v>
      </c>
      <c r="Y115" s="76">
        <v>14000</v>
      </c>
      <c r="Z115" s="76">
        <v>14000</v>
      </c>
      <c r="AA115" s="76">
        <v>0</v>
      </c>
      <c r="AB115" s="2">
        <v>1</v>
      </c>
      <c r="AC115" s="2">
        <v>0</v>
      </c>
      <c r="AD115" s="2">
        <v>2</v>
      </c>
      <c r="AE115" s="3">
        <v>4000</v>
      </c>
      <c r="AF115" s="3">
        <v>4000</v>
      </c>
      <c r="AG115" s="36">
        <v>1</v>
      </c>
      <c r="AH115" s="36">
        <v>0</v>
      </c>
      <c r="AI115" s="36">
        <v>0</v>
      </c>
      <c r="AL115" s="83">
        <f t="shared" si="3"/>
        <v>1</v>
      </c>
      <c r="AM115" s="83">
        <f t="shared" si="4"/>
        <v>1</v>
      </c>
      <c r="AN115" s="83">
        <f t="shared" si="5"/>
        <v>1</v>
      </c>
    </row>
    <row r="116" spans="1:40" x14ac:dyDescent="0.45">
      <c r="A116" s="60">
        <v>44157</v>
      </c>
      <c r="B116" s="1" t="s">
        <v>207</v>
      </c>
      <c r="C116" s="1" t="s">
        <v>35</v>
      </c>
      <c r="D116" s="2">
        <v>34</v>
      </c>
      <c r="E116" s="2">
        <v>22</v>
      </c>
      <c r="F116" s="2">
        <v>12</v>
      </c>
      <c r="G116" s="76">
        <v>324000</v>
      </c>
      <c r="H116" s="76">
        <v>208500</v>
      </c>
      <c r="I116" s="76">
        <v>115500</v>
      </c>
      <c r="J116" s="2">
        <v>34</v>
      </c>
      <c r="K116" s="2">
        <v>0</v>
      </c>
      <c r="L116" s="2">
        <v>0</v>
      </c>
      <c r="M116" s="3">
        <v>324000</v>
      </c>
      <c r="N116" s="3">
        <v>9529</v>
      </c>
      <c r="O116" s="36">
        <v>0.441</v>
      </c>
      <c r="P116" s="36">
        <v>0.20599999999999999</v>
      </c>
      <c r="Q116" s="36">
        <v>0.35299999999999998</v>
      </c>
      <c r="R116" s="36">
        <v>1</v>
      </c>
      <c r="S116" s="36">
        <v>0</v>
      </c>
      <c r="T116" s="36">
        <v>0</v>
      </c>
      <c r="U116" s="2">
        <v>0</v>
      </c>
      <c r="V116" s="2">
        <v>0</v>
      </c>
      <c r="W116" s="2">
        <v>0</v>
      </c>
      <c r="X116" s="2">
        <v>0</v>
      </c>
      <c r="Y116" s="76">
        <v>0</v>
      </c>
      <c r="Z116" s="76">
        <v>0</v>
      </c>
      <c r="AA116" s="76">
        <v>0</v>
      </c>
      <c r="AB116" s="2">
        <v>0</v>
      </c>
      <c r="AC116" s="2">
        <v>0</v>
      </c>
      <c r="AD116" s="2">
        <v>0</v>
      </c>
      <c r="AE116" s="3">
        <v>0</v>
      </c>
      <c r="AF116" s="3">
        <v>0</v>
      </c>
      <c r="AG116" s="36">
        <v>0</v>
      </c>
      <c r="AH116" s="36">
        <v>0</v>
      </c>
      <c r="AI116" s="36">
        <v>0</v>
      </c>
      <c r="AL116" s="83">
        <f t="shared" si="3"/>
        <v>1</v>
      </c>
      <c r="AM116" s="83">
        <f t="shared" si="4"/>
        <v>1</v>
      </c>
      <c r="AN116" s="83">
        <f t="shared" si="5"/>
        <v>0</v>
      </c>
    </row>
    <row r="117" spans="1:40" x14ac:dyDescent="0.45">
      <c r="A117" s="60">
        <v>44157</v>
      </c>
      <c r="B117" s="1" t="s">
        <v>210</v>
      </c>
      <c r="C117" s="1" t="s">
        <v>211</v>
      </c>
      <c r="D117" s="2">
        <v>30806</v>
      </c>
      <c r="E117" s="2">
        <v>22994</v>
      </c>
      <c r="F117" s="2">
        <v>7812</v>
      </c>
      <c r="G117" s="76">
        <v>237777428</v>
      </c>
      <c r="H117" s="76">
        <v>172883722.31</v>
      </c>
      <c r="I117" s="76">
        <v>64893705.689999998</v>
      </c>
      <c r="J117" s="2">
        <v>30072</v>
      </c>
      <c r="K117" s="2">
        <v>525</v>
      </c>
      <c r="L117" s="2">
        <v>209</v>
      </c>
      <c r="M117" s="3">
        <v>232314671</v>
      </c>
      <c r="N117" s="3">
        <v>7725</v>
      </c>
      <c r="O117" s="36">
        <v>0.88</v>
      </c>
      <c r="P117" s="36">
        <v>8.5999999999999993E-2</v>
      </c>
      <c r="Q117" s="36">
        <v>3.4000000000000002E-2</v>
      </c>
      <c r="R117" s="36">
        <v>0.97599999999999998</v>
      </c>
      <c r="S117" s="36">
        <v>1.7000000000000001E-2</v>
      </c>
      <c r="T117" s="36">
        <v>7.0000000000000001E-3</v>
      </c>
      <c r="U117" s="2">
        <v>188</v>
      </c>
      <c r="V117" s="2">
        <v>155</v>
      </c>
      <c r="W117" s="2">
        <v>108</v>
      </c>
      <c r="X117" s="2">
        <v>47</v>
      </c>
      <c r="Y117" s="76">
        <v>1234894</v>
      </c>
      <c r="Z117" s="76">
        <v>878928</v>
      </c>
      <c r="AA117" s="76">
        <v>355966</v>
      </c>
      <c r="AB117" s="2">
        <v>134</v>
      </c>
      <c r="AC117" s="2">
        <v>0</v>
      </c>
      <c r="AD117" s="2">
        <v>209</v>
      </c>
      <c r="AE117" s="3">
        <v>1037609</v>
      </c>
      <c r="AF117" s="3">
        <v>7743</v>
      </c>
      <c r="AG117" s="36">
        <v>0.97</v>
      </c>
      <c r="AH117" s="36">
        <v>7.0000000000000001E-3</v>
      </c>
      <c r="AI117" s="36">
        <v>2.1999999999999999E-2</v>
      </c>
      <c r="AL117" s="83">
        <f t="shared" si="3"/>
        <v>1</v>
      </c>
      <c r="AM117" s="83">
        <f t="shared" si="4"/>
        <v>1</v>
      </c>
      <c r="AN117" s="83">
        <f t="shared" si="5"/>
        <v>0.999</v>
      </c>
    </row>
    <row r="118" spans="1:40" x14ac:dyDescent="0.45">
      <c r="A118" s="60">
        <v>44157</v>
      </c>
      <c r="B118" s="1" t="s">
        <v>212</v>
      </c>
      <c r="C118" s="1" t="s">
        <v>213</v>
      </c>
      <c r="D118" s="2">
        <v>25706</v>
      </c>
      <c r="E118" s="2">
        <v>17987</v>
      </c>
      <c r="F118" s="2">
        <v>7719</v>
      </c>
      <c r="G118" s="76">
        <v>196906379.13999999</v>
      </c>
      <c r="H118" s="76">
        <v>135417219.63999999</v>
      </c>
      <c r="I118" s="76">
        <v>61489159.5</v>
      </c>
      <c r="J118" s="2">
        <v>25113</v>
      </c>
      <c r="K118" s="2">
        <v>598</v>
      </c>
      <c r="L118" s="2">
        <v>143</v>
      </c>
      <c r="M118" s="3">
        <v>193318951</v>
      </c>
      <c r="N118" s="3">
        <v>7698</v>
      </c>
      <c r="O118" s="36">
        <v>0.91700000000000004</v>
      </c>
      <c r="P118" s="36">
        <v>4.3999999999999997E-2</v>
      </c>
      <c r="Q118" s="36">
        <v>3.9E-2</v>
      </c>
      <c r="R118" s="36">
        <v>0.97699999999999998</v>
      </c>
      <c r="S118" s="36">
        <v>2.3E-2</v>
      </c>
      <c r="T118" s="36">
        <v>6.0000000000000001E-3</v>
      </c>
      <c r="U118" s="2">
        <v>139</v>
      </c>
      <c r="V118" s="2">
        <v>122</v>
      </c>
      <c r="W118" s="2">
        <v>93</v>
      </c>
      <c r="X118" s="2">
        <v>29</v>
      </c>
      <c r="Y118" s="76">
        <v>898841.66</v>
      </c>
      <c r="Z118" s="76">
        <v>707238.24</v>
      </c>
      <c r="AA118" s="76">
        <v>191603.42</v>
      </c>
      <c r="AB118" s="2">
        <v>113</v>
      </c>
      <c r="AC118" s="2">
        <v>5</v>
      </c>
      <c r="AD118" s="2">
        <v>143</v>
      </c>
      <c r="AE118" s="3">
        <v>811202</v>
      </c>
      <c r="AF118" s="3">
        <v>7179</v>
      </c>
      <c r="AG118" s="36">
        <v>0.92900000000000005</v>
      </c>
      <c r="AH118" s="36">
        <v>5.2999999999999999E-2</v>
      </c>
      <c r="AI118" s="36">
        <v>1.7999999999999999E-2</v>
      </c>
      <c r="AL118" s="83">
        <f t="shared" si="3"/>
        <v>1.006</v>
      </c>
      <c r="AM118" s="83">
        <f t="shared" si="4"/>
        <v>1</v>
      </c>
      <c r="AN118" s="83">
        <f t="shared" si="5"/>
        <v>1</v>
      </c>
    </row>
    <row r="119" spans="1:40" x14ac:dyDescent="0.45">
      <c r="A119" s="60">
        <v>44157</v>
      </c>
      <c r="B119" s="1" t="s">
        <v>214</v>
      </c>
      <c r="C119" s="1" t="s">
        <v>215</v>
      </c>
      <c r="D119" s="2">
        <v>492138</v>
      </c>
      <c r="E119" s="2">
        <v>346709</v>
      </c>
      <c r="F119" s="2">
        <v>145429</v>
      </c>
      <c r="G119" s="76">
        <v>3572512651.5099998</v>
      </c>
      <c r="H119" s="76">
        <v>2405637902.73</v>
      </c>
      <c r="I119" s="76">
        <v>1166874748.7799997</v>
      </c>
      <c r="J119" s="2">
        <v>467669</v>
      </c>
      <c r="K119" s="2">
        <v>23807</v>
      </c>
      <c r="L119" s="2">
        <v>661</v>
      </c>
      <c r="M119" s="3">
        <v>3376280688</v>
      </c>
      <c r="N119" s="3">
        <v>7219</v>
      </c>
      <c r="O119" s="36">
        <v>0.96</v>
      </c>
      <c r="P119" s="36">
        <v>1.7999999999999999E-2</v>
      </c>
      <c r="Q119" s="36">
        <v>2.1000000000000001E-2</v>
      </c>
      <c r="R119" s="36">
        <v>0.96399999999999997</v>
      </c>
      <c r="S119" s="36">
        <v>3.5000000000000003E-2</v>
      </c>
      <c r="T119" s="36">
        <v>1E-3</v>
      </c>
      <c r="U119" s="2">
        <v>507</v>
      </c>
      <c r="V119" s="2">
        <v>2220</v>
      </c>
      <c r="W119" s="2">
        <v>1576</v>
      </c>
      <c r="X119" s="2">
        <v>644</v>
      </c>
      <c r="Y119" s="76">
        <v>15013057.189999999</v>
      </c>
      <c r="Z119" s="76">
        <v>10994078.59</v>
      </c>
      <c r="AA119" s="76">
        <v>4018978.6</v>
      </c>
      <c r="AB119" s="2">
        <v>1879</v>
      </c>
      <c r="AC119" s="2">
        <v>187</v>
      </c>
      <c r="AD119" s="2">
        <v>661</v>
      </c>
      <c r="AE119" s="3">
        <v>12368847</v>
      </c>
      <c r="AF119" s="3">
        <v>6583</v>
      </c>
      <c r="AG119" s="36">
        <v>0.92</v>
      </c>
      <c r="AH119" s="36">
        <v>4.1000000000000002E-2</v>
      </c>
      <c r="AI119" s="36">
        <v>3.9E-2</v>
      </c>
      <c r="AL119" s="83">
        <f t="shared" si="3"/>
        <v>1</v>
      </c>
      <c r="AM119" s="83">
        <f t="shared" si="4"/>
        <v>0.999</v>
      </c>
      <c r="AN119" s="83">
        <f t="shared" si="5"/>
        <v>1</v>
      </c>
    </row>
    <row r="120" spans="1:40" x14ac:dyDescent="0.45">
      <c r="A120" s="60">
        <v>44157</v>
      </c>
      <c r="B120" s="1" t="s">
        <v>216</v>
      </c>
      <c r="C120" s="1" t="s">
        <v>164</v>
      </c>
      <c r="D120" s="2">
        <v>126357</v>
      </c>
      <c r="E120" s="2">
        <v>74635</v>
      </c>
      <c r="F120" s="2">
        <v>51722</v>
      </c>
      <c r="G120" s="76">
        <v>1038504935.9000001</v>
      </c>
      <c r="H120" s="76">
        <v>589022868.81000018</v>
      </c>
      <c r="I120" s="76">
        <v>449482067.08999997</v>
      </c>
      <c r="J120" s="2">
        <v>124327</v>
      </c>
      <c r="K120" s="2">
        <v>2733</v>
      </c>
      <c r="L120" s="2">
        <v>380</v>
      </c>
      <c r="M120" s="3">
        <v>1006328639</v>
      </c>
      <c r="N120" s="3">
        <v>8094</v>
      </c>
      <c r="O120" s="36">
        <v>0.98199999999999998</v>
      </c>
      <c r="P120" s="36">
        <v>1.2E-2</v>
      </c>
      <c r="Q120" s="36">
        <v>6.0000000000000001E-3</v>
      </c>
      <c r="R120" s="36">
        <v>0.98399999999999999</v>
      </c>
      <c r="S120" s="36">
        <v>2.1000000000000001E-2</v>
      </c>
      <c r="T120" s="36">
        <v>3.0000000000000001E-3</v>
      </c>
      <c r="U120" s="2">
        <v>374</v>
      </c>
      <c r="V120" s="2">
        <v>814</v>
      </c>
      <c r="W120" s="2">
        <v>574</v>
      </c>
      <c r="X120" s="2">
        <v>240</v>
      </c>
      <c r="Y120" s="76">
        <v>6095003.5</v>
      </c>
      <c r="Z120" s="76">
        <v>4256147.1899999995</v>
      </c>
      <c r="AA120" s="76">
        <v>1838856.31</v>
      </c>
      <c r="AB120" s="2">
        <v>797</v>
      </c>
      <c r="AC120" s="2">
        <v>11</v>
      </c>
      <c r="AD120" s="2">
        <v>380</v>
      </c>
      <c r="AE120" s="3">
        <v>6018022</v>
      </c>
      <c r="AF120" s="3">
        <v>7551</v>
      </c>
      <c r="AG120" s="36">
        <v>0.97099999999999997</v>
      </c>
      <c r="AH120" s="36">
        <v>4.0000000000000001E-3</v>
      </c>
      <c r="AI120" s="36">
        <v>2.5000000000000001E-2</v>
      </c>
      <c r="AL120" s="83">
        <f t="shared" si="3"/>
        <v>1.0079999999999998</v>
      </c>
      <c r="AM120" s="83">
        <f t="shared" si="4"/>
        <v>1</v>
      </c>
      <c r="AN120" s="83">
        <f t="shared" si="5"/>
        <v>1</v>
      </c>
    </row>
    <row r="121" spans="1:40" x14ac:dyDescent="0.45">
      <c r="A121" s="60">
        <v>44157</v>
      </c>
      <c r="B121" s="1" t="s">
        <v>217</v>
      </c>
      <c r="C121" s="1" t="s">
        <v>61</v>
      </c>
      <c r="D121" s="2">
        <v>329</v>
      </c>
      <c r="E121" s="2">
        <v>317</v>
      </c>
      <c r="F121" s="2">
        <v>12</v>
      </c>
      <c r="G121" s="76">
        <v>716047</v>
      </c>
      <c r="H121" s="76">
        <v>667018</v>
      </c>
      <c r="I121" s="76">
        <v>49029</v>
      </c>
      <c r="J121" s="2">
        <v>299</v>
      </c>
      <c r="K121" s="2">
        <v>30</v>
      </c>
      <c r="L121" s="2">
        <v>0</v>
      </c>
      <c r="M121" s="3">
        <v>368814</v>
      </c>
      <c r="N121" s="3">
        <v>1233</v>
      </c>
      <c r="O121" s="36">
        <v>0.97699999999999998</v>
      </c>
      <c r="P121" s="36">
        <v>3.0000000000000001E-3</v>
      </c>
      <c r="Q121" s="36">
        <v>0.02</v>
      </c>
      <c r="R121" s="36">
        <v>0.90900000000000003</v>
      </c>
      <c r="S121" s="36">
        <v>9.0999999999999998E-2</v>
      </c>
      <c r="T121" s="36">
        <v>0</v>
      </c>
      <c r="U121" s="2">
        <v>0</v>
      </c>
      <c r="V121" s="2">
        <v>3</v>
      </c>
      <c r="W121" s="2">
        <v>3</v>
      </c>
      <c r="X121" s="2">
        <v>0</v>
      </c>
      <c r="Y121" s="76">
        <v>12474</v>
      </c>
      <c r="Z121" s="76">
        <v>12474</v>
      </c>
      <c r="AA121" s="76">
        <v>0</v>
      </c>
      <c r="AB121" s="2">
        <v>3</v>
      </c>
      <c r="AC121" s="2">
        <v>0</v>
      </c>
      <c r="AD121" s="2">
        <v>0</v>
      </c>
      <c r="AE121" s="3">
        <v>25</v>
      </c>
      <c r="AF121" s="3">
        <v>8</v>
      </c>
      <c r="AG121" s="36">
        <v>1</v>
      </c>
      <c r="AH121" s="36">
        <v>0</v>
      </c>
      <c r="AI121" s="36">
        <v>0</v>
      </c>
      <c r="AL121" s="83">
        <f t="shared" si="3"/>
        <v>1</v>
      </c>
      <c r="AM121" s="83">
        <f t="shared" si="4"/>
        <v>1</v>
      </c>
      <c r="AN121" s="83">
        <f t="shared" si="5"/>
        <v>1</v>
      </c>
    </row>
    <row r="122" spans="1:40" x14ac:dyDescent="0.45">
      <c r="A122" s="60">
        <v>44157</v>
      </c>
      <c r="B122" s="1" t="s">
        <v>218</v>
      </c>
      <c r="C122" s="1" t="s">
        <v>7</v>
      </c>
      <c r="D122" s="2">
        <v>7140</v>
      </c>
      <c r="E122" s="2">
        <v>6326</v>
      </c>
      <c r="F122" s="2">
        <v>814</v>
      </c>
      <c r="G122" s="76">
        <v>27972098</v>
      </c>
      <c r="H122" s="76">
        <v>23176847</v>
      </c>
      <c r="I122" s="76">
        <v>4795251</v>
      </c>
      <c r="J122" s="2">
        <v>6290</v>
      </c>
      <c r="K122" s="2">
        <v>826</v>
      </c>
      <c r="L122" s="2">
        <v>24</v>
      </c>
      <c r="M122" s="3">
        <v>25395770</v>
      </c>
      <c r="N122" s="3">
        <v>4037</v>
      </c>
      <c r="O122" s="36">
        <v>0.91800000000000004</v>
      </c>
      <c r="P122" s="36">
        <v>3.2000000000000001E-2</v>
      </c>
      <c r="Q122" s="36">
        <v>0.05</v>
      </c>
      <c r="R122" s="36">
        <v>0.88100000000000001</v>
      </c>
      <c r="S122" s="36">
        <v>0.11600000000000001</v>
      </c>
      <c r="T122" s="36">
        <v>3.0000000000000001E-3</v>
      </c>
      <c r="U122" s="2">
        <v>48</v>
      </c>
      <c r="V122" s="2">
        <v>35</v>
      </c>
      <c r="W122" s="2">
        <v>33</v>
      </c>
      <c r="X122" s="2">
        <v>2</v>
      </c>
      <c r="Y122" s="76">
        <v>157596</v>
      </c>
      <c r="Z122" s="76">
        <v>150595</v>
      </c>
      <c r="AA122" s="76">
        <v>7001</v>
      </c>
      <c r="AB122" s="2">
        <v>45</v>
      </c>
      <c r="AC122" s="2">
        <v>14</v>
      </c>
      <c r="AD122" s="2">
        <v>24</v>
      </c>
      <c r="AE122" s="3">
        <v>221942</v>
      </c>
      <c r="AF122" s="3">
        <v>4932</v>
      </c>
      <c r="AG122" s="36">
        <v>0.8</v>
      </c>
      <c r="AH122" s="36">
        <v>2.1999999999999999E-2</v>
      </c>
      <c r="AI122" s="36">
        <v>0.17799999999999999</v>
      </c>
      <c r="AL122" s="83">
        <f t="shared" si="3"/>
        <v>1</v>
      </c>
      <c r="AM122" s="83">
        <f t="shared" si="4"/>
        <v>1</v>
      </c>
      <c r="AN122" s="83">
        <f t="shared" si="5"/>
        <v>1</v>
      </c>
    </row>
    <row r="123" spans="1:40" x14ac:dyDescent="0.45">
      <c r="A123" s="60">
        <v>44157</v>
      </c>
      <c r="B123" s="1" t="s">
        <v>219</v>
      </c>
      <c r="C123" s="1" t="s">
        <v>35</v>
      </c>
      <c r="D123" s="2">
        <v>212</v>
      </c>
      <c r="E123" s="2">
        <v>145</v>
      </c>
      <c r="F123" s="2">
        <v>67</v>
      </c>
      <c r="G123" s="76">
        <v>1945152</v>
      </c>
      <c r="H123" s="76">
        <v>1320506</v>
      </c>
      <c r="I123" s="76">
        <v>624646</v>
      </c>
      <c r="J123" s="2">
        <v>204</v>
      </c>
      <c r="K123" s="2">
        <v>7</v>
      </c>
      <c r="L123" s="2">
        <v>1</v>
      </c>
      <c r="M123" s="3">
        <v>1889841</v>
      </c>
      <c r="N123" s="3">
        <v>9264</v>
      </c>
      <c r="O123" s="36">
        <v>0.65700000000000003</v>
      </c>
      <c r="P123" s="36">
        <v>0.152</v>
      </c>
      <c r="Q123" s="36">
        <v>0.191</v>
      </c>
      <c r="R123" s="36">
        <v>0.96199999999999997</v>
      </c>
      <c r="S123" s="36">
        <v>3.3000000000000002E-2</v>
      </c>
      <c r="T123" s="36">
        <v>5.0000000000000001E-3</v>
      </c>
      <c r="U123" s="2">
        <v>1</v>
      </c>
      <c r="V123" s="2">
        <v>1</v>
      </c>
      <c r="W123" s="2">
        <v>1</v>
      </c>
      <c r="X123" s="2">
        <v>0</v>
      </c>
      <c r="Y123" s="76">
        <v>10000</v>
      </c>
      <c r="Z123" s="76">
        <v>10000</v>
      </c>
      <c r="AA123" s="76">
        <v>0</v>
      </c>
      <c r="AB123" s="2">
        <v>1</v>
      </c>
      <c r="AC123" s="2">
        <v>0</v>
      </c>
      <c r="AD123" s="2">
        <v>1</v>
      </c>
      <c r="AE123" s="3">
        <v>10000</v>
      </c>
      <c r="AF123" s="3">
        <v>10000</v>
      </c>
      <c r="AG123" s="36">
        <v>1</v>
      </c>
      <c r="AH123" s="36">
        <v>0</v>
      </c>
      <c r="AI123" s="36">
        <v>0</v>
      </c>
      <c r="AL123" s="83">
        <f t="shared" si="3"/>
        <v>1</v>
      </c>
      <c r="AM123" s="83">
        <f t="shared" si="4"/>
        <v>1</v>
      </c>
      <c r="AN123" s="83">
        <f t="shared" si="5"/>
        <v>1</v>
      </c>
    </row>
    <row r="124" spans="1:40" x14ac:dyDescent="0.45">
      <c r="A124" s="60">
        <v>44157</v>
      </c>
      <c r="B124" s="1" t="s">
        <v>220</v>
      </c>
      <c r="C124" s="1" t="s">
        <v>221</v>
      </c>
      <c r="D124" s="2">
        <v>3092</v>
      </c>
      <c r="E124" s="2">
        <v>2155</v>
      </c>
      <c r="F124" s="2">
        <v>937</v>
      </c>
      <c r="G124" s="76">
        <v>27700719</v>
      </c>
      <c r="H124" s="76">
        <v>19557253</v>
      </c>
      <c r="I124" s="76">
        <v>8143466</v>
      </c>
      <c r="J124" s="2">
        <v>3037</v>
      </c>
      <c r="K124" s="2">
        <v>13</v>
      </c>
      <c r="L124" s="2">
        <v>42</v>
      </c>
      <c r="M124" s="3">
        <v>27011325</v>
      </c>
      <c r="N124" s="3">
        <v>8894</v>
      </c>
      <c r="O124" s="36">
        <v>0.89700000000000002</v>
      </c>
      <c r="P124" s="36">
        <v>2.5999999999999999E-2</v>
      </c>
      <c r="Q124" s="36">
        <v>7.6999999999999999E-2</v>
      </c>
      <c r="R124" s="36">
        <v>0.98299999999999998</v>
      </c>
      <c r="S124" s="36">
        <v>4.0000000000000001E-3</v>
      </c>
      <c r="T124" s="36">
        <v>1.4E-2</v>
      </c>
      <c r="U124" s="2">
        <v>38</v>
      </c>
      <c r="V124" s="2">
        <v>17</v>
      </c>
      <c r="W124" s="2">
        <v>13</v>
      </c>
      <c r="X124" s="2">
        <v>4</v>
      </c>
      <c r="Y124" s="76">
        <v>155000</v>
      </c>
      <c r="Z124" s="76">
        <v>121000</v>
      </c>
      <c r="AA124" s="76">
        <v>34000</v>
      </c>
      <c r="AB124" s="2">
        <v>13</v>
      </c>
      <c r="AC124" s="2">
        <v>0</v>
      </c>
      <c r="AD124" s="2">
        <v>42</v>
      </c>
      <c r="AE124" s="3">
        <v>119500</v>
      </c>
      <c r="AF124" s="3">
        <v>9192</v>
      </c>
      <c r="AG124" s="36">
        <v>0.92300000000000004</v>
      </c>
      <c r="AH124" s="36">
        <v>0</v>
      </c>
      <c r="AI124" s="36">
        <v>7.6999999999999999E-2</v>
      </c>
      <c r="AL124" s="83">
        <f t="shared" si="3"/>
        <v>1.0009999999999999</v>
      </c>
      <c r="AM124" s="83">
        <f t="shared" si="4"/>
        <v>1</v>
      </c>
      <c r="AN124" s="83">
        <f t="shared" si="5"/>
        <v>1</v>
      </c>
    </row>
    <row r="125" spans="1:40" x14ac:dyDescent="0.45">
      <c r="A125" s="60">
        <v>44157</v>
      </c>
      <c r="B125" s="1" t="s">
        <v>222</v>
      </c>
      <c r="C125" s="1" t="s">
        <v>223</v>
      </c>
      <c r="D125" s="2">
        <v>27875</v>
      </c>
      <c r="E125" s="2">
        <v>19209</v>
      </c>
      <c r="F125" s="2">
        <v>8666</v>
      </c>
      <c r="G125" s="76">
        <v>221533600</v>
      </c>
      <c r="H125" s="76">
        <v>148616534</v>
      </c>
      <c r="I125" s="76">
        <v>72917066</v>
      </c>
      <c r="J125" s="2">
        <v>26343</v>
      </c>
      <c r="K125" s="2">
        <v>1482</v>
      </c>
      <c r="L125" s="2">
        <v>50</v>
      </c>
      <c r="M125" s="3">
        <v>210577068</v>
      </c>
      <c r="N125" s="3">
        <v>7994</v>
      </c>
      <c r="O125" s="36">
        <v>0.997</v>
      </c>
      <c r="P125" s="36">
        <v>3.0000000000000001E-3</v>
      </c>
      <c r="Q125" s="36">
        <v>0</v>
      </c>
      <c r="R125" s="36">
        <v>0.94799999999999995</v>
      </c>
      <c r="S125" s="36">
        <v>5.0999999999999997E-2</v>
      </c>
      <c r="T125" s="36">
        <v>2E-3</v>
      </c>
      <c r="U125" s="2">
        <v>40</v>
      </c>
      <c r="V125" s="2">
        <v>118</v>
      </c>
      <c r="W125" s="2">
        <v>86</v>
      </c>
      <c r="X125" s="2">
        <v>32</v>
      </c>
      <c r="Y125" s="76">
        <v>868933</v>
      </c>
      <c r="Z125" s="76">
        <v>638160</v>
      </c>
      <c r="AA125" s="76">
        <v>230773</v>
      </c>
      <c r="AB125" s="2">
        <v>97</v>
      </c>
      <c r="AC125" s="2">
        <v>11</v>
      </c>
      <c r="AD125" s="2">
        <v>50</v>
      </c>
      <c r="AE125" s="3">
        <v>725580</v>
      </c>
      <c r="AF125" s="3">
        <v>7480</v>
      </c>
      <c r="AG125" s="36">
        <v>1</v>
      </c>
      <c r="AH125" s="36">
        <v>0</v>
      </c>
      <c r="AI125" s="36">
        <v>0</v>
      </c>
      <c r="AL125" s="83">
        <f t="shared" si="3"/>
        <v>1.0009999999999999</v>
      </c>
      <c r="AM125" s="83">
        <f t="shared" si="4"/>
        <v>1</v>
      </c>
      <c r="AN125" s="83">
        <f t="shared" si="5"/>
        <v>1</v>
      </c>
    </row>
    <row r="126" spans="1:40" x14ac:dyDescent="0.45">
      <c r="A126" s="60">
        <v>44157</v>
      </c>
      <c r="B126" s="1" t="s">
        <v>224</v>
      </c>
      <c r="C126" s="1" t="s">
        <v>225</v>
      </c>
      <c r="D126" s="2">
        <v>12672</v>
      </c>
      <c r="E126" s="2">
        <v>8256</v>
      </c>
      <c r="F126" s="2">
        <v>4416</v>
      </c>
      <c r="G126" s="76">
        <v>116033837.29000002</v>
      </c>
      <c r="H126" s="76">
        <v>74790598.400000036</v>
      </c>
      <c r="I126" s="76">
        <v>41243238.889999993</v>
      </c>
      <c r="J126" s="2">
        <v>12570</v>
      </c>
      <c r="K126" s="2">
        <v>138</v>
      </c>
      <c r="L126" s="2">
        <v>54</v>
      </c>
      <c r="M126" s="3">
        <v>115048457</v>
      </c>
      <c r="N126" s="3">
        <v>9153</v>
      </c>
      <c r="O126" s="36">
        <v>0.85299999999999998</v>
      </c>
      <c r="P126" s="36">
        <v>5.5E-2</v>
      </c>
      <c r="Q126" s="36">
        <v>9.0999999999999998E-2</v>
      </c>
      <c r="R126" s="36">
        <v>0.99199999999999999</v>
      </c>
      <c r="S126" s="36">
        <v>1.0999999999999999E-2</v>
      </c>
      <c r="T126" s="36">
        <v>4.0000000000000001E-3</v>
      </c>
      <c r="U126" s="2">
        <v>48</v>
      </c>
      <c r="V126" s="2">
        <v>72</v>
      </c>
      <c r="W126" s="2">
        <v>45</v>
      </c>
      <c r="X126" s="2">
        <v>27</v>
      </c>
      <c r="Y126" s="76">
        <v>632441.93000000005</v>
      </c>
      <c r="Z126" s="76">
        <v>395978.78</v>
      </c>
      <c r="AA126" s="76">
        <v>236463.15</v>
      </c>
      <c r="AB126" s="2">
        <v>66</v>
      </c>
      <c r="AC126" s="2">
        <v>0</v>
      </c>
      <c r="AD126" s="2">
        <v>54</v>
      </c>
      <c r="AE126" s="3">
        <v>599056</v>
      </c>
      <c r="AF126" s="3">
        <v>9077</v>
      </c>
      <c r="AG126" s="36">
        <v>0.81799999999999995</v>
      </c>
      <c r="AH126" s="36">
        <v>6.0999999999999999E-2</v>
      </c>
      <c r="AI126" s="36">
        <v>0.121</v>
      </c>
      <c r="AL126" s="83">
        <f t="shared" si="3"/>
        <v>1.0069999999999999</v>
      </c>
      <c r="AM126" s="83">
        <f t="shared" si="4"/>
        <v>0.999</v>
      </c>
      <c r="AN126" s="83">
        <f t="shared" si="5"/>
        <v>1</v>
      </c>
    </row>
    <row r="127" spans="1:40" x14ac:dyDescent="0.45">
      <c r="A127" s="60">
        <v>44157</v>
      </c>
      <c r="B127" s="1" t="s">
        <v>226</v>
      </c>
      <c r="C127" s="1" t="s">
        <v>227</v>
      </c>
      <c r="D127" s="2">
        <v>3739</v>
      </c>
      <c r="E127" s="2">
        <v>2639</v>
      </c>
      <c r="F127" s="2">
        <v>1100</v>
      </c>
      <c r="G127" s="76">
        <v>27598964</v>
      </c>
      <c r="H127" s="76">
        <v>18919069</v>
      </c>
      <c r="I127" s="76">
        <v>8679895</v>
      </c>
      <c r="J127" s="2">
        <v>3658</v>
      </c>
      <c r="K127" s="2">
        <v>67</v>
      </c>
      <c r="L127" s="2">
        <v>14</v>
      </c>
      <c r="M127" s="3">
        <v>27043785</v>
      </c>
      <c r="N127" s="3">
        <v>7393</v>
      </c>
      <c r="O127" s="36">
        <v>0.876</v>
      </c>
      <c r="P127" s="36">
        <v>5.8999999999999997E-2</v>
      </c>
      <c r="Q127" s="36">
        <v>6.5000000000000002E-2</v>
      </c>
      <c r="R127" s="36">
        <v>0.98</v>
      </c>
      <c r="S127" s="36">
        <v>1.7000000000000001E-2</v>
      </c>
      <c r="T127" s="36">
        <v>4.0000000000000001E-3</v>
      </c>
      <c r="U127" s="2">
        <v>7</v>
      </c>
      <c r="V127" s="2">
        <v>19</v>
      </c>
      <c r="W127" s="2">
        <v>15</v>
      </c>
      <c r="X127" s="2">
        <v>4</v>
      </c>
      <c r="Y127" s="76">
        <v>141571</v>
      </c>
      <c r="Z127" s="76">
        <v>101571</v>
      </c>
      <c r="AA127" s="76">
        <v>40000</v>
      </c>
      <c r="AB127" s="2">
        <v>12</v>
      </c>
      <c r="AC127" s="2">
        <v>0</v>
      </c>
      <c r="AD127" s="2">
        <v>14</v>
      </c>
      <c r="AE127" s="3">
        <v>77631</v>
      </c>
      <c r="AF127" s="3">
        <v>6469</v>
      </c>
      <c r="AG127" s="36">
        <v>0.91700000000000004</v>
      </c>
      <c r="AH127" s="36">
        <v>8.3000000000000004E-2</v>
      </c>
      <c r="AI127" s="36">
        <v>0</v>
      </c>
      <c r="AL127" s="83">
        <f t="shared" si="3"/>
        <v>1.0009999999999999</v>
      </c>
      <c r="AM127" s="83">
        <f t="shared" si="4"/>
        <v>1</v>
      </c>
      <c r="AN127" s="83">
        <f t="shared" si="5"/>
        <v>1</v>
      </c>
    </row>
    <row r="128" spans="1:40" x14ac:dyDescent="0.45">
      <c r="A128" s="60">
        <v>44157</v>
      </c>
      <c r="B128" s="1" t="s">
        <v>232</v>
      </c>
      <c r="C128" s="1" t="s">
        <v>61</v>
      </c>
      <c r="D128" s="2">
        <v>283</v>
      </c>
      <c r="E128" s="2">
        <v>256</v>
      </c>
      <c r="F128" s="2">
        <v>27</v>
      </c>
      <c r="G128" s="76">
        <v>1486214</v>
      </c>
      <c r="H128" s="76">
        <v>1271396</v>
      </c>
      <c r="I128" s="76">
        <v>214818</v>
      </c>
      <c r="J128" s="2">
        <v>246</v>
      </c>
      <c r="K128" s="2">
        <v>37</v>
      </c>
      <c r="L128" s="2">
        <v>0</v>
      </c>
      <c r="M128" s="3">
        <v>1354471</v>
      </c>
      <c r="N128" s="3">
        <v>5506</v>
      </c>
      <c r="O128" s="36">
        <v>0.65900000000000003</v>
      </c>
      <c r="P128" s="36">
        <v>0.154</v>
      </c>
      <c r="Q128" s="36">
        <v>0.187</v>
      </c>
      <c r="R128" s="36">
        <v>0.86899999999999999</v>
      </c>
      <c r="S128" s="36">
        <v>0.13100000000000001</v>
      </c>
      <c r="T128" s="36">
        <v>0</v>
      </c>
      <c r="U128" s="2">
        <v>2</v>
      </c>
      <c r="V128" s="2">
        <v>1</v>
      </c>
      <c r="W128" s="2">
        <v>1</v>
      </c>
      <c r="X128" s="2">
        <v>0</v>
      </c>
      <c r="Y128" s="76">
        <v>6000</v>
      </c>
      <c r="Z128" s="76">
        <v>6000</v>
      </c>
      <c r="AA128" s="76">
        <v>0</v>
      </c>
      <c r="AB128" s="2">
        <v>2</v>
      </c>
      <c r="AC128" s="2">
        <v>1</v>
      </c>
      <c r="AD128" s="2">
        <v>0</v>
      </c>
      <c r="AE128" s="3">
        <v>10070</v>
      </c>
      <c r="AF128" s="3">
        <v>5035</v>
      </c>
      <c r="AG128" s="36">
        <v>1</v>
      </c>
      <c r="AH128" s="36">
        <v>0</v>
      </c>
      <c r="AI128" s="36">
        <v>0</v>
      </c>
      <c r="AL128" s="83">
        <f t="shared" si="3"/>
        <v>1</v>
      </c>
      <c r="AM128" s="83">
        <f t="shared" si="4"/>
        <v>1</v>
      </c>
      <c r="AN128" s="83">
        <f t="shared" si="5"/>
        <v>1</v>
      </c>
    </row>
    <row r="129" spans="1:40" x14ac:dyDescent="0.45">
      <c r="A129" s="60">
        <v>44157</v>
      </c>
      <c r="B129" s="1" t="s">
        <v>239</v>
      </c>
      <c r="C129" s="1" t="s">
        <v>240</v>
      </c>
      <c r="D129" s="2">
        <v>663</v>
      </c>
      <c r="E129" s="2">
        <v>475</v>
      </c>
      <c r="F129" s="2">
        <v>188</v>
      </c>
      <c r="G129" s="76">
        <v>5234261</v>
      </c>
      <c r="H129" s="76">
        <v>3644271</v>
      </c>
      <c r="I129" s="76">
        <v>1589990</v>
      </c>
      <c r="J129" s="2">
        <v>641</v>
      </c>
      <c r="K129" s="2">
        <v>19</v>
      </c>
      <c r="L129" s="2">
        <v>3</v>
      </c>
      <c r="M129" s="3">
        <v>5099460</v>
      </c>
      <c r="N129" s="3">
        <v>7955</v>
      </c>
      <c r="O129" s="36">
        <v>0.99199999999999999</v>
      </c>
      <c r="P129" s="36">
        <v>5.0000000000000001E-3</v>
      </c>
      <c r="Q129" s="36">
        <v>3.0000000000000001E-3</v>
      </c>
      <c r="R129" s="36">
        <v>0.96699999999999997</v>
      </c>
      <c r="S129" s="36">
        <v>2.9000000000000001E-2</v>
      </c>
      <c r="T129" s="36">
        <v>5.0000000000000001E-3</v>
      </c>
      <c r="U129" s="2">
        <v>1</v>
      </c>
      <c r="V129" s="2">
        <v>2</v>
      </c>
      <c r="W129" s="2">
        <v>1</v>
      </c>
      <c r="X129" s="2">
        <v>1</v>
      </c>
      <c r="Y129" s="76">
        <v>16000</v>
      </c>
      <c r="Z129" s="76">
        <v>6000</v>
      </c>
      <c r="AA129" s="76">
        <v>10000</v>
      </c>
      <c r="AB129" s="2">
        <v>0</v>
      </c>
      <c r="AC129" s="2">
        <v>0</v>
      </c>
      <c r="AD129" s="2">
        <v>3</v>
      </c>
      <c r="AE129" s="3">
        <v>0</v>
      </c>
      <c r="AF129" s="3">
        <v>0</v>
      </c>
      <c r="AG129" s="36">
        <v>0</v>
      </c>
      <c r="AH129" s="36">
        <v>0</v>
      </c>
      <c r="AI129" s="36">
        <v>0</v>
      </c>
      <c r="AL129" s="83">
        <f t="shared" si="3"/>
        <v>1.0009999999999999</v>
      </c>
      <c r="AM129" s="83">
        <f t="shared" si="4"/>
        <v>1</v>
      </c>
      <c r="AN129" s="83">
        <f t="shared" si="5"/>
        <v>0</v>
      </c>
    </row>
    <row r="130" spans="1:40" x14ac:dyDescent="0.45">
      <c r="A130" s="60">
        <v>44157</v>
      </c>
      <c r="B130" s="1" t="s">
        <v>241</v>
      </c>
      <c r="C130" s="1" t="s">
        <v>144</v>
      </c>
      <c r="D130" s="2">
        <v>13764</v>
      </c>
      <c r="E130" s="2">
        <v>11253</v>
      </c>
      <c r="F130" s="2">
        <v>2511</v>
      </c>
      <c r="G130" s="76">
        <v>89770346</v>
      </c>
      <c r="H130" s="76">
        <v>71789073</v>
      </c>
      <c r="I130" s="76">
        <v>17981273</v>
      </c>
      <c r="J130" s="2">
        <v>12647</v>
      </c>
      <c r="K130" s="2">
        <v>770</v>
      </c>
      <c r="L130" s="2">
        <v>347</v>
      </c>
      <c r="M130" s="3">
        <v>78464337</v>
      </c>
      <c r="N130" s="3">
        <v>6204</v>
      </c>
      <c r="O130" s="36">
        <v>0.90100000000000002</v>
      </c>
      <c r="P130" s="36">
        <v>4.4999999999999998E-2</v>
      </c>
      <c r="Q130" s="36">
        <v>5.3999999999999999E-2</v>
      </c>
      <c r="R130" s="36">
        <v>0.91900000000000004</v>
      </c>
      <c r="S130" s="36">
        <v>5.5E-2</v>
      </c>
      <c r="T130" s="36">
        <v>2.5000000000000001E-2</v>
      </c>
      <c r="U130" s="2">
        <v>336</v>
      </c>
      <c r="V130" s="2">
        <v>55</v>
      </c>
      <c r="W130" s="2">
        <v>45</v>
      </c>
      <c r="X130" s="2">
        <v>10</v>
      </c>
      <c r="Y130" s="76">
        <v>331134</v>
      </c>
      <c r="Z130" s="76">
        <v>271077</v>
      </c>
      <c r="AA130" s="76">
        <v>60057</v>
      </c>
      <c r="AB130" s="2">
        <v>44</v>
      </c>
      <c r="AC130" s="2">
        <v>0</v>
      </c>
      <c r="AD130" s="2">
        <v>347</v>
      </c>
      <c r="AE130" s="3">
        <v>266451</v>
      </c>
      <c r="AF130" s="3">
        <v>6056</v>
      </c>
      <c r="AG130" s="36">
        <v>0.93200000000000005</v>
      </c>
      <c r="AH130" s="36">
        <v>4.4999999999999998E-2</v>
      </c>
      <c r="AI130" s="36">
        <v>2.3E-2</v>
      </c>
      <c r="AL130" s="83">
        <f t="shared" si="3"/>
        <v>0.99900000000000011</v>
      </c>
      <c r="AM130" s="83">
        <f t="shared" si="4"/>
        <v>1</v>
      </c>
      <c r="AN130" s="83">
        <f t="shared" si="5"/>
        <v>1</v>
      </c>
    </row>
    <row r="131" spans="1:40" x14ac:dyDescent="0.45">
      <c r="A131" s="60">
        <v>44157</v>
      </c>
      <c r="B131" s="1" t="s">
        <v>242</v>
      </c>
      <c r="C131" s="1" t="s">
        <v>243</v>
      </c>
      <c r="D131" s="2">
        <v>1352</v>
      </c>
      <c r="E131" s="2">
        <v>888</v>
      </c>
      <c r="F131" s="2">
        <v>464</v>
      </c>
      <c r="G131" s="76">
        <v>12592435.869999999</v>
      </c>
      <c r="H131" s="76">
        <v>8165601.2199999997</v>
      </c>
      <c r="I131" s="76">
        <v>4426834.6499999994</v>
      </c>
      <c r="J131" s="2">
        <v>1336</v>
      </c>
      <c r="K131" s="2">
        <v>15</v>
      </c>
      <c r="L131" s="2">
        <v>1</v>
      </c>
      <c r="M131" s="3">
        <v>12451940</v>
      </c>
      <c r="N131" s="3">
        <v>9320</v>
      </c>
      <c r="O131" s="36">
        <v>0.93899999999999995</v>
      </c>
      <c r="P131" s="36">
        <v>2.7E-2</v>
      </c>
      <c r="Q131" s="36">
        <v>3.4000000000000002E-2</v>
      </c>
      <c r="R131" s="36">
        <v>0.98799999999999999</v>
      </c>
      <c r="S131" s="36">
        <v>1.0999999999999999E-2</v>
      </c>
      <c r="T131" s="36">
        <v>1E-3</v>
      </c>
      <c r="U131" s="2">
        <v>2</v>
      </c>
      <c r="V131" s="2">
        <v>4</v>
      </c>
      <c r="W131" s="2">
        <v>3</v>
      </c>
      <c r="X131" s="2">
        <v>1</v>
      </c>
      <c r="Y131" s="76">
        <v>33988.21</v>
      </c>
      <c r="Z131" s="76">
        <v>23988.21</v>
      </c>
      <c r="AA131" s="76">
        <v>10000</v>
      </c>
      <c r="AB131" s="2">
        <v>4</v>
      </c>
      <c r="AC131" s="2">
        <v>1</v>
      </c>
      <c r="AD131" s="2">
        <v>1</v>
      </c>
      <c r="AE131" s="3">
        <v>40000</v>
      </c>
      <c r="AF131" s="3">
        <v>10000</v>
      </c>
      <c r="AG131" s="36">
        <v>1</v>
      </c>
      <c r="AH131" s="36">
        <v>0</v>
      </c>
      <c r="AI131" s="36">
        <v>0</v>
      </c>
      <c r="AL131" s="83">
        <f t="shared" ref="AL131:AL141" si="6">R131+S131+T131</f>
        <v>1</v>
      </c>
      <c r="AM131" s="83">
        <f t="shared" ref="AM131:AM141" si="7">O131+P131+Q131</f>
        <v>1</v>
      </c>
      <c r="AN131" s="83">
        <f t="shared" ref="AN131:AN141" si="8">AG131+AH131+AI131</f>
        <v>1</v>
      </c>
    </row>
    <row r="132" spans="1:40" x14ac:dyDescent="0.45">
      <c r="A132" s="60">
        <v>44157</v>
      </c>
      <c r="B132" s="1" t="s">
        <v>244</v>
      </c>
      <c r="C132" s="1" t="s">
        <v>245</v>
      </c>
      <c r="D132" s="2">
        <v>43281</v>
      </c>
      <c r="E132" s="2">
        <v>29939</v>
      </c>
      <c r="F132" s="2">
        <v>13342</v>
      </c>
      <c r="G132" s="76">
        <v>330718603.89999986</v>
      </c>
      <c r="H132" s="76">
        <v>216592219.46999991</v>
      </c>
      <c r="I132" s="76">
        <v>114126384.42999996</v>
      </c>
      <c r="J132" s="2">
        <v>41721</v>
      </c>
      <c r="K132" s="2">
        <v>1274</v>
      </c>
      <c r="L132" s="2">
        <v>279</v>
      </c>
      <c r="M132" s="3">
        <v>317800373</v>
      </c>
      <c r="N132" s="3">
        <v>7617</v>
      </c>
      <c r="O132" s="36">
        <v>0.84799999999999998</v>
      </c>
      <c r="P132" s="36">
        <v>5.2999999999999999E-2</v>
      </c>
      <c r="Q132" s="36">
        <v>9.9000000000000005E-2</v>
      </c>
      <c r="R132" s="36">
        <v>0.96499999999999997</v>
      </c>
      <c r="S132" s="36">
        <v>2.8000000000000001E-2</v>
      </c>
      <c r="T132" s="36">
        <v>6.0000000000000001E-3</v>
      </c>
      <c r="U132" s="2">
        <v>274</v>
      </c>
      <c r="V132" s="2">
        <v>148</v>
      </c>
      <c r="W132" s="2">
        <v>90</v>
      </c>
      <c r="X132" s="2">
        <v>58</v>
      </c>
      <c r="Y132" s="76">
        <v>1128994.5900000001</v>
      </c>
      <c r="Z132" s="76">
        <v>691532.08000000007</v>
      </c>
      <c r="AA132" s="76">
        <v>437462.51</v>
      </c>
      <c r="AB132" s="2">
        <v>141</v>
      </c>
      <c r="AC132" s="2">
        <v>2</v>
      </c>
      <c r="AD132" s="2">
        <v>279</v>
      </c>
      <c r="AE132" s="3">
        <v>980829</v>
      </c>
      <c r="AF132" s="3">
        <v>6956</v>
      </c>
      <c r="AG132" s="36">
        <v>0.77300000000000002</v>
      </c>
      <c r="AH132" s="36">
        <v>0.14199999999999999</v>
      </c>
      <c r="AI132" s="36">
        <v>8.5000000000000006E-2</v>
      </c>
      <c r="AL132" s="83">
        <f t="shared" si="6"/>
        <v>0.999</v>
      </c>
      <c r="AM132" s="83">
        <f t="shared" si="7"/>
        <v>1</v>
      </c>
      <c r="AN132" s="83">
        <f t="shared" si="8"/>
        <v>1</v>
      </c>
    </row>
    <row r="133" spans="1:40" x14ac:dyDescent="0.45">
      <c r="A133" s="60">
        <v>44157</v>
      </c>
      <c r="B133" s="1" t="s">
        <v>246</v>
      </c>
      <c r="C133" s="1" t="s">
        <v>35</v>
      </c>
      <c r="D133" s="2">
        <v>101</v>
      </c>
      <c r="E133" s="2">
        <v>70</v>
      </c>
      <c r="F133" s="2">
        <v>31</v>
      </c>
      <c r="G133" s="76">
        <v>980827.65</v>
      </c>
      <c r="H133" s="76">
        <v>678190.65</v>
      </c>
      <c r="I133" s="76">
        <v>302637</v>
      </c>
      <c r="J133" s="2">
        <v>99</v>
      </c>
      <c r="K133" s="2">
        <v>2</v>
      </c>
      <c r="L133" s="2">
        <v>0</v>
      </c>
      <c r="M133" s="3">
        <v>960828</v>
      </c>
      <c r="N133" s="3">
        <v>9705</v>
      </c>
      <c r="O133" s="36">
        <v>0.55600000000000005</v>
      </c>
      <c r="P133" s="36">
        <v>0.182</v>
      </c>
      <c r="Q133" s="36">
        <v>0.26300000000000001</v>
      </c>
      <c r="R133" s="36">
        <v>0.98</v>
      </c>
      <c r="S133" s="36">
        <v>0.02</v>
      </c>
      <c r="T133" s="36">
        <v>0</v>
      </c>
      <c r="U133" s="2">
        <v>0</v>
      </c>
      <c r="V133" s="2">
        <v>0</v>
      </c>
      <c r="W133" s="2">
        <v>0</v>
      </c>
      <c r="X133" s="2">
        <v>0</v>
      </c>
      <c r="Y133" s="76">
        <v>0</v>
      </c>
      <c r="Z133" s="76">
        <v>0</v>
      </c>
      <c r="AA133" s="76">
        <v>0</v>
      </c>
      <c r="AB133" s="2">
        <v>0</v>
      </c>
      <c r="AC133" s="2">
        <v>0</v>
      </c>
      <c r="AD133" s="2">
        <v>0</v>
      </c>
      <c r="AE133" s="3">
        <v>0</v>
      </c>
      <c r="AF133" s="3">
        <v>0</v>
      </c>
      <c r="AG133" s="36">
        <v>0</v>
      </c>
      <c r="AH133" s="36">
        <v>0</v>
      </c>
      <c r="AI133" s="36">
        <v>0</v>
      </c>
      <c r="AL133" s="83">
        <f t="shared" si="6"/>
        <v>1</v>
      </c>
      <c r="AM133" s="83">
        <f t="shared" si="7"/>
        <v>1.0009999999999999</v>
      </c>
      <c r="AN133" s="83">
        <f t="shared" si="8"/>
        <v>0</v>
      </c>
    </row>
    <row r="134" spans="1:40" x14ac:dyDescent="0.45">
      <c r="A134" s="60">
        <v>44157</v>
      </c>
      <c r="B134" s="1" t="s">
        <v>247</v>
      </c>
      <c r="C134" s="1" t="s">
        <v>248</v>
      </c>
      <c r="D134" s="2">
        <v>31795</v>
      </c>
      <c r="E134" s="2">
        <v>22601</v>
      </c>
      <c r="F134" s="2">
        <v>9194</v>
      </c>
      <c r="G134" s="76">
        <v>259673748.83000001</v>
      </c>
      <c r="H134" s="76">
        <v>175393498.69</v>
      </c>
      <c r="I134" s="76">
        <v>84280250.140000001</v>
      </c>
      <c r="J134" s="2">
        <v>31498</v>
      </c>
      <c r="K134" s="2">
        <v>217</v>
      </c>
      <c r="L134" s="2">
        <v>78</v>
      </c>
      <c r="M134" s="3">
        <v>256516486</v>
      </c>
      <c r="N134" s="3">
        <v>8144</v>
      </c>
      <c r="O134" s="36">
        <v>0.996</v>
      </c>
      <c r="P134" s="36">
        <v>2E-3</v>
      </c>
      <c r="Q134" s="36">
        <v>2E-3</v>
      </c>
      <c r="R134" s="36">
        <v>0.99099999999999999</v>
      </c>
      <c r="S134" s="36">
        <v>6.0000000000000001E-3</v>
      </c>
      <c r="T134" s="36">
        <v>2E-3</v>
      </c>
      <c r="U134" s="2">
        <v>81</v>
      </c>
      <c r="V134" s="2">
        <v>232</v>
      </c>
      <c r="W134" s="2">
        <v>164</v>
      </c>
      <c r="X134" s="2">
        <v>68</v>
      </c>
      <c r="Y134" s="76">
        <v>1885283</v>
      </c>
      <c r="Z134" s="76">
        <v>1357233</v>
      </c>
      <c r="AA134" s="76">
        <v>528050</v>
      </c>
      <c r="AB134" s="2">
        <v>235</v>
      </c>
      <c r="AC134" s="2">
        <v>0</v>
      </c>
      <c r="AD134" s="2">
        <v>78</v>
      </c>
      <c r="AE134" s="3">
        <v>1895561</v>
      </c>
      <c r="AF134" s="3">
        <v>8066</v>
      </c>
      <c r="AG134" s="36">
        <v>0.996</v>
      </c>
      <c r="AH134" s="36">
        <v>4.0000000000000001E-3</v>
      </c>
      <c r="AI134" s="36">
        <v>0</v>
      </c>
      <c r="AL134" s="83">
        <f t="shared" si="6"/>
        <v>0.999</v>
      </c>
      <c r="AM134" s="83">
        <f t="shared" si="7"/>
        <v>1</v>
      </c>
      <c r="AN134" s="83">
        <f t="shared" si="8"/>
        <v>1</v>
      </c>
    </row>
    <row r="135" spans="1:40" x14ac:dyDescent="0.45">
      <c r="A135" s="60">
        <v>44157</v>
      </c>
      <c r="B135" s="1" t="s">
        <v>249</v>
      </c>
      <c r="C135" s="1" t="s">
        <v>102</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2">
        <v>0</v>
      </c>
      <c r="Y135" s="76">
        <v>0</v>
      </c>
      <c r="Z135" s="76">
        <v>0</v>
      </c>
      <c r="AA135" s="76">
        <v>0</v>
      </c>
      <c r="AB135" s="2">
        <v>0</v>
      </c>
      <c r="AC135" s="2">
        <v>0</v>
      </c>
      <c r="AD135" s="2">
        <v>0</v>
      </c>
      <c r="AE135" s="3">
        <v>0</v>
      </c>
      <c r="AF135" s="3">
        <v>0</v>
      </c>
      <c r="AG135" s="36">
        <v>0</v>
      </c>
      <c r="AH135" s="36">
        <v>0</v>
      </c>
      <c r="AI135" s="36">
        <v>0</v>
      </c>
      <c r="AJ135" s="60"/>
      <c r="AK135" s="1"/>
      <c r="AL135" s="1">
        <f t="shared" si="6"/>
        <v>1</v>
      </c>
      <c r="AM135" s="83">
        <f t="shared" si="7"/>
        <v>1</v>
      </c>
      <c r="AN135" s="83">
        <f t="shared" si="8"/>
        <v>0</v>
      </c>
    </row>
    <row r="136" spans="1:40" x14ac:dyDescent="0.45">
      <c r="A136" s="60">
        <v>44157</v>
      </c>
      <c r="B136" s="1" t="s">
        <v>250</v>
      </c>
      <c r="C136" s="1" t="s">
        <v>251</v>
      </c>
      <c r="D136" s="2">
        <v>11048</v>
      </c>
      <c r="E136" s="2">
        <v>11048</v>
      </c>
      <c r="F136" s="2">
        <v>0</v>
      </c>
      <c r="G136" s="76">
        <v>88396261</v>
      </c>
      <c r="H136" s="76">
        <v>88396261</v>
      </c>
      <c r="I136" s="76">
        <v>0</v>
      </c>
      <c r="J136" s="2">
        <v>10939</v>
      </c>
      <c r="K136" s="2">
        <v>109</v>
      </c>
      <c r="L136" s="2">
        <v>0</v>
      </c>
      <c r="M136" s="3">
        <v>87629233</v>
      </c>
      <c r="N136" s="3">
        <v>8011</v>
      </c>
      <c r="O136" s="36">
        <v>0.98099999999999998</v>
      </c>
      <c r="P136" s="36">
        <v>1.2999999999999999E-2</v>
      </c>
      <c r="Q136" s="36">
        <v>6.0000000000000001E-3</v>
      </c>
      <c r="R136" s="36">
        <v>0.99</v>
      </c>
      <c r="S136" s="36">
        <v>0.01</v>
      </c>
      <c r="T136" s="36">
        <v>0</v>
      </c>
      <c r="U136" s="2">
        <v>0</v>
      </c>
      <c r="V136" s="2">
        <v>0</v>
      </c>
      <c r="W136" s="2">
        <v>0</v>
      </c>
      <c r="X136" s="2">
        <v>0</v>
      </c>
      <c r="Y136" s="76">
        <v>0</v>
      </c>
      <c r="Z136" s="76">
        <v>0</v>
      </c>
      <c r="AA136" s="76">
        <v>0</v>
      </c>
      <c r="AB136" s="2">
        <v>0</v>
      </c>
      <c r="AC136" s="2">
        <v>0</v>
      </c>
      <c r="AD136" s="2">
        <v>0</v>
      </c>
      <c r="AE136" s="3">
        <v>0</v>
      </c>
      <c r="AF136" s="3">
        <v>0</v>
      </c>
      <c r="AG136" s="36">
        <v>0</v>
      </c>
      <c r="AH136" s="36">
        <v>0</v>
      </c>
      <c r="AI136" s="36">
        <v>0</v>
      </c>
      <c r="AL136" s="83">
        <f t="shared" si="6"/>
        <v>1</v>
      </c>
      <c r="AM136" s="83">
        <f t="shared" si="7"/>
        <v>1</v>
      </c>
      <c r="AN136" s="83">
        <f t="shared" si="8"/>
        <v>0</v>
      </c>
    </row>
    <row r="137" spans="1:40" x14ac:dyDescent="0.45">
      <c r="A137" s="60">
        <v>44157</v>
      </c>
      <c r="B137" s="1" t="s">
        <v>252</v>
      </c>
      <c r="C137" s="1" t="s">
        <v>253</v>
      </c>
      <c r="D137" s="2">
        <v>10036</v>
      </c>
      <c r="E137" s="2">
        <v>7223</v>
      </c>
      <c r="F137" s="2">
        <v>2813</v>
      </c>
      <c r="G137" s="76">
        <v>80637563</v>
      </c>
      <c r="H137" s="76">
        <v>60399089</v>
      </c>
      <c r="I137" s="76">
        <v>20238474</v>
      </c>
      <c r="J137" s="2">
        <v>9814</v>
      </c>
      <c r="K137" s="2">
        <v>168</v>
      </c>
      <c r="L137" s="2">
        <v>54</v>
      </c>
      <c r="M137" s="3">
        <v>79552616</v>
      </c>
      <c r="N137" s="3">
        <v>8106</v>
      </c>
      <c r="O137" s="36">
        <v>0.80100000000000005</v>
      </c>
      <c r="P137" s="36">
        <v>0.124</v>
      </c>
      <c r="Q137" s="36">
        <v>7.4999999999999997E-2</v>
      </c>
      <c r="R137" s="36">
        <v>0.98199999999999998</v>
      </c>
      <c r="S137" s="36">
        <v>1.2999999999999999E-2</v>
      </c>
      <c r="T137" s="36">
        <v>5.0000000000000001E-3</v>
      </c>
      <c r="U137" s="2">
        <v>64</v>
      </c>
      <c r="V137" s="2">
        <v>48</v>
      </c>
      <c r="W137" s="2">
        <v>35</v>
      </c>
      <c r="X137" s="2">
        <v>13</v>
      </c>
      <c r="Y137" s="76">
        <v>368035</v>
      </c>
      <c r="Z137" s="76">
        <v>263235</v>
      </c>
      <c r="AA137" s="76">
        <v>104800</v>
      </c>
      <c r="AB137" s="2">
        <v>57</v>
      </c>
      <c r="AC137" s="2">
        <v>1</v>
      </c>
      <c r="AD137" s="2">
        <v>54</v>
      </c>
      <c r="AE137" s="3">
        <v>449369</v>
      </c>
      <c r="AF137" s="3">
        <v>7884</v>
      </c>
      <c r="AG137" s="36">
        <v>0.68400000000000005</v>
      </c>
      <c r="AH137" s="36">
        <v>0.17499999999999999</v>
      </c>
      <c r="AI137" s="36">
        <v>0.14000000000000001</v>
      </c>
      <c r="AL137" s="83">
        <f t="shared" si="6"/>
        <v>1</v>
      </c>
      <c r="AM137" s="83">
        <f t="shared" si="7"/>
        <v>1</v>
      </c>
      <c r="AN137" s="83">
        <f t="shared" si="8"/>
        <v>0.999</v>
      </c>
    </row>
    <row r="138" spans="1:40" x14ac:dyDescent="0.45">
      <c r="A138" s="60">
        <v>44157</v>
      </c>
      <c r="B138" s="1" t="s">
        <v>254</v>
      </c>
      <c r="C138" s="1" t="s">
        <v>164</v>
      </c>
      <c r="D138" s="2">
        <v>27048</v>
      </c>
      <c r="E138" s="2">
        <v>17922</v>
      </c>
      <c r="F138" s="2">
        <v>9126</v>
      </c>
      <c r="G138" s="76">
        <v>247745677.90000001</v>
      </c>
      <c r="H138" s="76">
        <v>161654476.74000001</v>
      </c>
      <c r="I138" s="76">
        <v>86091201.159999982</v>
      </c>
      <c r="J138" s="2">
        <v>26736</v>
      </c>
      <c r="K138" s="2">
        <v>302</v>
      </c>
      <c r="L138" s="2">
        <v>10</v>
      </c>
      <c r="M138" s="3">
        <v>243361346</v>
      </c>
      <c r="N138" s="3">
        <v>9102</v>
      </c>
      <c r="O138" s="36">
        <v>0.93700000000000006</v>
      </c>
      <c r="P138" s="36">
        <v>3.6999999999999998E-2</v>
      </c>
      <c r="Q138" s="36">
        <v>2.5000000000000001E-2</v>
      </c>
      <c r="R138" s="36">
        <v>0.98799999999999999</v>
      </c>
      <c r="S138" s="36">
        <v>1.0999999999999999E-2</v>
      </c>
      <c r="T138" s="36">
        <v>0</v>
      </c>
      <c r="U138" s="2">
        <v>10</v>
      </c>
      <c r="V138" s="2">
        <v>132</v>
      </c>
      <c r="W138" s="2">
        <v>89</v>
      </c>
      <c r="X138" s="2">
        <v>43</v>
      </c>
      <c r="Y138" s="76">
        <v>1197293.1100000001</v>
      </c>
      <c r="Z138" s="76">
        <v>815740.35000000009</v>
      </c>
      <c r="AA138" s="76">
        <v>381552.76</v>
      </c>
      <c r="AB138" s="2">
        <v>129</v>
      </c>
      <c r="AC138" s="2">
        <v>3</v>
      </c>
      <c r="AD138" s="2">
        <v>10</v>
      </c>
      <c r="AE138" s="3">
        <v>1207446</v>
      </c>
      <c r="AF138" s="3">
        <v>9360</v>
      </c>
      <c r="AG138" s="36">
        <v>0.89100000000000001</v>
      </c>
      <c r="AH138" s="36">
        <v>8.5000000000000006E-2</v>
      </c>
      <c r="AI138" s="36">
        <v>2.3E-2</v>
      </c>
      <c r="AL138" s="83">
        <f t="shared" si="6"/>
        <v>0.999</v>
      </c>
      <c r="AM138" s="83">
        <f t="shared" si="7"/>
        <v>0.99900000000000011</v>
      </c>
      <c r="AN138" s="83">
        <f t="shared" si="8"/>
        <v>0.999</v>
      </c>
    </row>
    <row r="139" spans="1:40" x14ac:dyDescent="0.45">
      <c r="A139" s="60">
        <v>44157</v>
      </c>
      <c r="B139" s="1" t="s">
        <v>255</v>
      </c>
      <c r="C139" s="1" t="s">
        <v>256</v>
      </c>
      <c r="D139" s="2">
        <v>1274</v>
      </c>
      <c r="E139" s="2">
        <v>863</v>
      </c>
      <c r="F139" s="2">
        <v>411</v>
      </c>
      <c r="G139" s="76">
        <v>11976255.1</v>
      </c>
      <c r="H139" s="76">
        <v>8049514.0999999996</v>
      </c>
      <c r="I139" s="76">
        <v>3926741</v>
      </c>
      <c r="J139" s="2">
        <v>1185</v>
      </c>
      <c r="K139" s="2">
        <v>89</v>
      </c>
      <c r="L139" s="2">
        <v>0</v>
      </c>
      <c r="M139" s="3">
        <v>11154083</v>
      </c>
      <c r="N139" s="3">
        <v>9413</v>
      </c>
      <c r="O139" s="36">
        <v>0.84499999999999997</v>
      </c>
      <c r="P139" s="36">
        <v>6.8000000000000005E-2</v>
      </c>
      <c r="Q139" s="36">
        <v>8.6999999999999994E-2</v>
      </c>
      <c r="R139" s="36">
        <v>0.93200000000000005</v>
      </c>
      <c r="S139" s="36">
        <v>6.8000000000000005E-2</v>
      </c>
      <c r="T139" s="36">
        <v>0</v>
      </c>
      <c r="U139" s="2">
        <v>0</v>
      </c>
      <c r="V139" s="2">
        <v>0</v>
      </c>
      <c r="W139" s="2">
        <v>0</v>
      </c>
      <c r="X139" s="2">
        <v>0</v>
      </c>
      <c r="Y139" s="76">
        <v>0</v>
      </c>
      <c r="Z139" s="76">
        <v>0</v>
      </c>
      <c r="AA139" s="76">
        <v>0</v>
      </c>
      <c r="AB139" s="2">
        <v>0</v>
      </c>
      <c r="AC139" s="2">
        <v>0</v>
      </c>
      <c r="AD139" s="2">
        <v>0</v>
      </c>
      <c r="AE139" s="3">
        <v>0</v>
      </c>
      <c r="AF139" s="3">
        <v>0</v>
      </c>
      <c r="AG139" s="36">
        <v>0</v>
      </c>
      <c r="AH139" s="36">
        <v>0</v>
      </c>
      <c r="AI139" s="36">
        <v>0</v>
      </c>
      <c r="AL139" s="83">
        <f t="shared" si="6"/>
        <v>1</v>
      </c>
      <c r="AM139" s="83">
        <f t="shared" si="7"/>
        <v>1</v>
      </c>
      <c r="AN139" s="83">
        <f t="shared" si="8"/>
        <v>0</v>
      </c>
    </row>
    <row r="140" spans="1:40" x14ac:dyDescent="0.45">
      <c r="A140" s="60">
        <v>44157</v>
      </c>
      <c r="B140" s="1" t="s">
        <v>257</v>
      </c>
      <c r="C140" s="1" t="s">
        <v>256</v>
      </c>
      <c r="D140" s="2">
        <v>355</v>
      </c>
      <c r="E140" s="2">
        <v>240</v>
      </c>
      <c r="F140" s="2">
        <v>115</v>
      </c>
      <c r="G140" s="76">
        <v>3332713.63</v>
      </c>
      <c r="H140" s="76">
        <v>2246740.63</v>
      </c>
      <c r="I140" s="76">
        <v>1085973</v>
      </c>
      <c r="J140" s="2">
        <v>348</v>
      </c>
      <c r="K140" s="2">
        <v>7</v>
      </c>
      <c r="L140" s="2">
        <v>0</v>
      </c>
      <c r="M140" s="3">
        <v>3261866</v>
      </c>
      <c r="N140" s="3">
        <v>9373</v>
      </c>
      <c r="O140" s="36">
        <v>0.79300000000000004</v>
      </c>
      <c r="P140" s="36">
        <v>9.8000000000000004E-2</v>
      </c>
      <c r="Q140" s="36">
        <v>0.109</v>
      </c>
      <c r="R140" s="36">
        <v>0.98599999999999999</v>
      </c>
      <c r="S140" s="36">
        <v>1.4E-2</v>
      </c>
      <c r="T140" s="36">
        <v>0</v>
      </c>
      <c r="U140" s="2">
        <v>0</v>
      </c>
      <c r="V140" s="2">
        <v>0</v>
      </c>
      <c r="W140" s="2">
        <v>0</v>
      </c>
      <c r="X140" s="2">
        <v>0</v>
      </c>
      <c r="Y140" s="76">
        <v>0</v>
      </c>
      <c r="Z140" s="76">
        <v>0</v>
      </c>
      <c r="AA140" s="76">
        <v>0</v>
      </c>
      <c r="AB140" s="2">
        <v>0</v>
      </c>
      <c r="AC140" s="2">
        <v>0</v>
      </c>
      <c r="AD140" s="2">
        <v>0</v>
      </c>
      <c r="AE140" s="3">
        <v>0</v>
      </c>
      <c r="AF140" s="3">
        <v>0</v>
      </c>
      <c r="AG140" s="36">
        <v>0</v>
      </c>
      <c r="AH140" s="36">
        <v>0</v>
      </c>
      <c r="AI140" s="36">
        <v>0</v>
      </c>
      <c r="AL140" s="83">
        <f t="shared" si="6"/>
        <v>1</v>
      </c>
      <c r="AM140" s="83">
        <f t="shared" si="7"/>
        <v>1</v>
      </c>
      <c r="AN140" s="83">
        <f t="shared" si="8"/>
        <v>0</v>
      </c>
    </row>
    <row r="141" spans="1:40" x14ac:dyDescent="0.45">
      <c r="A141" s="60">
        <v>44157</v>
      </c>
      <c r="B141" s="1" t="s">
        <v>258</v>
      </c>
      <c r="C141" s="1" t="s">
        <v>7</v>
      </c>
      <c r="D141" s="2">
        <v>1267</v>
      </c>
      <c r="E141" s="2">
        <v>849</v>
      </c>
      <c r="F141" s="2">
        <v>418</v>
      </c>
      <c r="G141" s="76">
        <v>11941096</v>
      </c>
      <c r="H141" s="76">
        <v>8000412</v>
      </c>
      <c r="I141" s="76">
        <v>3940684</v>
      </c>
      <c r="J141" s="2">
        <v>1261</v>
      </c>
      <c r="K141" s="2">
        <v>3</v>
      </c>
      <c r="L141" s="2">
        <v>3</v>
      </c>
      <c r="M141" s="3">
        <v>11816973</v>
      </c>
      <c r="N141" s="3">
        <v>9371</v>
      </c>
      <c r="O141" s="36">
        <v>0.998</v>
      </c>
      <c r="P141" s="36">
        <v>2E-3</v>
      </c>
      <c r="Q141" s="36">
        <v>0</v>
      </c>
      <c r="R141" s="36">
        <v>0.998</v>
      </c>
      <c r="S141" s="36">
        <v>0</v>
      </c>
      <c r="T141" s="36">
        <v>2E-3</v>
      </c>
      <c r="U141" s="2">
        <v>2</v>
      </c>
      <c r="V141" s="2">
        <v>4</v>
      </c>
      <c r="W141" s="2">
        <v>3</v>
      </c>
      <c r="X141" s="2">
        <v>1</v>
      </c>
      <c r="Y141" s="76">
        <v>40000</v>
      </c>
      <c r="Z141" s="76">
        <v>30000</v>
      </c>
      <c r="AA141" s="76">
        <v>10000</v>
      </c>
      <c r="AB141" s="2">
        <v>3</v>
      </c>
      <c r="AC141" s="2">
        <v>0</v>
      </c>
      <c r="AD141" s="2">
        <v>3</v>
      </c>
      <c r="AE141" s="3">
        <v>30000</v>
      </c>
      <c r="AF141" s="3">
        <v>10000</v>
      </c>
      <c r="AG141" s="36">
        <v>1</v>
      </c>
      <c r="AH141" s="36">
        <v>0</v>
      </c>
      <c r="AI141" s="36">
        <v>0</v>
      </c>
      <c r="AL141" s="83">
        <f t="shared" si="6"/>
        <v>1</v>
      </c>
      <c r="AM141" s="83">
        <f t="shared" si="7"/>
        <v>1</v>
      </c>
      <c r="AN141" s="83">
        <f t="shared" si="8"/>
        <v>1</v>
      </c>
    </row>
    <row r="142" spans="1:40" x14ac:dyDescent="0.45">
      <c r="B142" s="1"/>
      <c r="C142" s="1"/>
      <c r="D142" s="2"/>
      <c r="E142" s="2"/>
      <c r="F142" s="2"/>
      <c r="G142" s="76"/>
      <c r="H142" s="76"/>
      <c r="I142" s="76"/>
      <c r="J142" s="2"/>
      <c r="K142" s="2"/>
      <c r="L142" s="2"/>
      <c r="M142" s="3"/>
      <c r="N142" s="3"/>
      <c r="O142" s="36"/>
      <c r="P142" s="36"/>
      <c r="Q142" s="36"/>
      <c r="R142" s="36"/>
      <c r="S142" s="36"/>
      <c r="T142" s="36"/>
      <c r="U142" s="2"/>
      <c r="V142" s="2"/>
      <c r="W142" s="2"/>
      <c r="X142" s="79"/>
      <c r="Y142" s="76"/>
      <c r="Z142" s="76"/>
      <c r="AA142" s="76"/>
      <c r="AB142" s="2"/>
      <c r="AC142" s="2"/>
      <c r="AD142" s="2"/>
      <c r="AE142" s="3"/>
      <c r="AF142" s="3"/>
      <c r="AG142" s="36"/>
      <c r="AH142" s="36"/>
      <c r="AI142" s="36"/>
    </row>
    <row r="143" spans="1:40" x14ac:dyDescent="0.45">
      <c r="B143" s="1"/>
      <c r="C143" s="1"/>
      <c r="D143" s="2"/>
      <c r="E143" s="2"/>
      <c r="F143" s="2"/>
      <c r="G143" s="76"/>
      <c r="H143" s="76"/>
      <c r="I143" s="76"/>
      <c r="J143" s="2"/>
      <c r="K143" s="2"/>
      <c r="L143" s="2"/>
      <c r="M143" s="3"/>
      <c r="N143" s="3"/>
      <c r="O143" s="36"/>
      <c r="P143" s="36"/>
      <c r="Q143" s="36"/>
      <c r="R143" s="36"/>
      <c r="S143" s="36"/>
      <c r="T143" s="36"/>
      <c r="U143" s="2"/>
      <c r="V143" s="2"/>
      <c r="W143" s="2"/>
      <c r="X143" s="79"/>
      <c r="Y143" s="76"/>
      <c r="Z143" s="76"/>
      <c r="AA143" s="76"/>
      <c r="AB143" s="2"/>
      <c r="AC143" s="2"/>
      <c r="AD143" s="2"/>
      <c r="AE143" s="3"/>
      <c r="AF143" s="3"/>
      <c r="AG143" s="36"/>
      <c r="AH143" s="36"/>
      <c r="AI143" s="36"/>
    </row>
    <row r="144" spans="1:40" x14ac:dyDescent="0.45">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45">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45">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45">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45">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45">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45">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45">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45">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45">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45">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row r="155" spans="2:35" x14ac:dyDescent="0.45">
      <c r="B155" s="1"/>
      <c r="C155" s="1"/>
      <c r="D155" s="2"/>
      <c r="E155" s="2"/>
      <c r="F155" s="2"/>
      <c r="G155" s="2"/>
      <c r="H155" s="2"/>
      <c r="I155" s="2"/>
      <c r="J155" s="2"/>
      <c r="K155" s="2"/>
      <c r="L155" s="2"/>
      <c r="M155" s="3"/>
      <c r="N155" s="3"/>
      <c r="O155" s="36"/>
      <c r="P155" s="36"/>
      <c r="Q155" s="36"/>
      <c r="R155" s="36"/>
      <c r="S155" s="36"/>
      <c r="T155" s="36"/>
      <c r="U155" s="2"/>
      <c r="V155" s="2"/>
      <c r="W155" s="2"/>
      <c r="AB155" s="2"/>
      <c r="AC155" s="2"/>
      <c r="AD155" s="2"/>
      <c r="AE155" s="3"/>
      <c r="AF155" s="3"/>
      <c r="AG155" s="36"/>
      <c r="AH155" s="36"/>
      <c r="AI155" s="36"/>
    </row>
  </sheetData>
  <autoFilter ref="A1:AN143"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8aef97a4-ded2-4e4a-9fbc-e666dae3ecd2" ContentTypeId="0x0101008CA7A4F8331B45C7B0D3158B4994D0CA02" PreviousValue="false"/>
</file>

<file path=customXml/item2.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40" ma:contentTypeDescription="Create a new document." ma:contentTypeScope="" ma:versionID="6d03dec311a0d511b215a3769f1529ff">
  <xsd:schema xmlns:xsd="http://www.w3.org/2001/XMLSchema" xmlns:xs="http://www.w3.org/2001/XMLSchema" xmlns:p="http://schemas.microsoft.com/office/2006/metadata/properties" xmlns:ns1="814d62cb-2db6-4c25-ab62-b9075facbc11" targetNamespace="http://schemas.microsoft.com/office/2006/metadata/properties" ma:root="true" ma:fieldsID="03bb663243ab6f3fe44c2f9b677122c7"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OFFICIAL: Sensitive" ma:hidden="true" ma:internalName="APRASecurityClassification" ma:readOnly="false">
      <xsd:simpleType>
        <xsd:restriction base="dms:Choice">
          <xsd:enumeration value="OFFICIAL"/>
          <xsd:enumeration value="OFFICIAL: Sensitive"/>
          <xsd:enumeration value="OFFICIAL: Sensitive (APRA Act s56)"/>
          <xsd:enumeration value="OFFICIAL: Sensitive (Personal privacy)"/>
          <xsd:enumeration value="OFFICIAL: Sensitive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OFFICIAL</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VQVUQ2WUPSKA-1683173573-71214</_dlc_DocId>
    <_dlc_DocIdUrl xmlns="814d62cb-2db6-4c25-ab62-b9075facbc11">
      <Url>https://im/teams/DA/_layouts/15/DocIdRedir.aspx?ID=VQVUQ2WUPSKA-1683173573-71214</Url>
      <Description>VQVUQ2WUPSKA-1683173573-71214</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1DEB0E4-6C2D-4F50-A726-A410C9BD5712}">
  <ds:schemaRefs>
    <ds:schemaRef ds:uri="Microsoft.SharePoint.Taxonomy.ContentTypeSync"/>
  </ds:schemaRefs>
</ds:datastoreItem>
</file>

<file path=customXml/itemProps2.xml><?xml version="1.0" encoding="utf-8"?>
<ds:datastoreItem xmlns:ds="http://schemas.openxmlformats.org/officeDocument/2006/customXml" ds:itemID="{4ECC1DF6-017D-4685-9E5E-A941225F81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813443-39E8-4464-AD55-AC1E14616F92}">
  <ds:schemaRef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814d62cb-2db6-4c25-ab62-b9075facbc11"/>
    <ds:schemaRef ds:uri="http://www.w3.org/XML/1998/namespace"/>
    <ds:schemaRef ds:uri="http://schemas.microsoft.com/office/2006/metadata/properties"/>
    <ds:schemaRef ds:uri="http://purl.org/dc/dcmitype/"/>
    <ds:schemaRef ds:uri="http://purl.org/dc/terms/"/>
  </ds:schemaRefs>
</ds:datastoreItem>
</file>

<file path=customXml/itemProps4.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5.xml><?xml version="1.0" encoding="utf-8"?>
<ds:datastoreItem xmlns:ds="http://schemas.openxmlformats.org/officeDocument/2006/customXml" ds:itemID="{6BE503C1-6ADF-471A-8769-4C3244894AE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2020-11-27T04:24:58Z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OFFICIAL</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OFFICIAL</vt:lpwstr>
  </property>
  <property fmtid="{D5CDD505-2E9C-101B-9397-08002B2CF9AE}" pid="6" name="PM_DisplayValueSecClassificationWithQualifier">
    <vt:lpwstr>OFFICIAL</vt:lpwstr>
  </property>
  <property fmtid="{D5CDD505-2E9C-101B-9397-08002B2CF9AE}" pid="7" name="PM_Qualifier">
    <vt:lpwstr/>
  </property>
  <property fmtid="{D5CDD505-2E9C-101B-9397-08002B2CF9AE}" pid="8" name="PM_Hash_SHA1">
    <vt:lpwstr>BE04CDD59EF5A0B63E4870F04361518CD94DEF28</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OFFICIAL</vt:lpwstr>
  </property>
  <property fmtid="{D5CDD505-2E9C-101B-9397-08002B2CF9AE}" pid="11" name="PM_ProtectiveMarkingValue_Header">
    <vt:lpwstr>OFFICIAL</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2018.3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2020-11-27T04:24:24Z</vt:lpwstr>
  </property>
  <property fmtid="{D5CDD505-2E9C-101B-9397-08002B2CF9AE}" pid="19" name="PM_Hash_Version">
    <vt:lpwstr>2018.0</vt:lpwstr>
  </property>
  <property fmtid="{D5CDD505-2E9C-101B-9397-08002B2CF9AE}" pid="20" name="PM_Hash_Salt_Prev">
    <vt:lpwstr>61B7B960C5783C6EC39965F869496C45</vt:lpwstr>
  </property>
  <property fmtid="{D5CDD505-2E9C-101B-9397-08002B2CF9AE}" pid="21" name="PM_Hash_Salt">
    <vt:lpwstr>0EA8510E3010D05F5B0A11BDFB64D219</vt:lpwstr>
  </property>
  <property fmtid="{D5CDD505-2E9C-101B-9397-08002B2CF9AE}" pid="22" name="PM_PrintOutPlacement_XLS">
    <vt:lpwstr/>
  </property>
  <property fmtid="{D5CDD505-2E9C-101B-9397-08002B2CF9AE}" pid="23" name="PM_SecurityClassification_Prev">
    <vt:lpwstr>OFFICIAL</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821b1ca3-c5cb-4bb5-ab16-9bb825c1ddb0</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{821b1ca3-c5cb-4bb5-ab16-9bb825c1ddb0}</vt:lpwstr>
  </property>
  <property fmtid="{D5CDD505-2E9C-101B-9397-08002B2CF9AE}" pid="47" name="RecordPoint_SubmissionDate">
    <vt:lpwstr/>
  </property>
  <property fmtid="{D5CDD505-2E9C-101B-9397-08002B2CF9AE}" pid="48" name="RecordPoint_RecordNumberSubmitted">
    <vt:lpwstr>R0001233473</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2020-11-27T06:21:24.3757045+11:00</vt:lpwstr>
  </property>
  <property fmtid="{D5CDD505-2E9C-101B-9397-08002B2CF9AE}" pid="52" name="_docset_NoMedatataSyncRequired">
    <vt:lpwstr>False</vt:lpwstr>
  </property>
</Properties>
</file>