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mc:AlternateContent xmlns:mc="http://schemas.openxmlformats.org/markup-compatibility/2006">
    <mc:Choice Requires="x15">
      <x15ac:absPath xmlns:x15ac="http://schemas.microsoft.com/office/spreadsheetml/2010/11/ac" url="https://apragovau0.sharepoint.com/sites/im-team-mrinvrisk/Shared Documents/General/SDT/SDT Phase 2 Implementation/"/>
    </mc:Choice>
  </mc:AlternateContent>
  <xr:revisionPtr revIDLastSave="0" documentId="8_{78D22E5E-84A7-49FC-A7D2-A3757BEC8692}" xr6:coauthVersionLast="47" xr6:coauthVersionMax="47" xr10:uidLastSave="{00000000-0000-0000-0000-000000000000}"/>
  <bookViews>
    <workbookView xWindow="-98" yWindow="-98" windowWidth="21795" windowHeight="13996" tabRatio="738" firstSheet="5" activeTab="5" xr2:uid="{6929B377-DD53-4119-94BE-515FDE89DEFB}"/>
  </bookViews>
  <sheets>
    <sheet name="553.3 Table 1" sheetId="10" r:id="rId1"/>
    <sheet name="553.3 Table 2 Cover" sheetId="9" r:id="rId2"/>
    <sheet name="553.3 Table 2 Eg A&amp;B" sheetId="11" r:id="rId3"/>
    <sheet name="553.3 Table 2 Eg C" sheetId="12" r:id="rId4"/>
    <sheet name="553.3 Table 2 Eg D" sheetId="7" r:id="rId5"/>
    <sheet name="553.3 Table 2 Eg E" sheetId="8" r:id="rId6"/>
    <sheet name="Sheet1" sheetId="1" r:id="rId7"/>
    <sheet name="Sheet2" sheetId="2" r:id="rId8"/>
  </sheets>
  <externalReferences>
    <externalReference r:id="rId9"/>
  </externalReferences>
  <definedNames>
    <definedName name="ARS_112_0_Table_1.01.OX">[1]ARS_112_0_Table_1!#REF!</definedName>
    <definedName name="SRF_251_0_Table_1.01.OX">#REF!</definedName>
    <definedName name="SRF_251_0_Table_1.01.TD">#REF!</definedName>
    <definedName name="SRF_251_0_Table_2.01.OX">#REF!</definedName>
    <definedName name="SRF_251_0_Table_2.01.TD">#REF!</definedName>
    <definedName name="SRF_251_1_Table_1.01.OX">#REF!</definedName>
    <definedName name="SRF_251_1_Table_1.01.TD">#REF!</definedName>
    <definedName name="SRF_251_1_Table_2.01.OX">#REF!</definedName>
    <definedName name="SRF_251_1_Table_2.01.TD">#REF!</definedName>
    <definedName name="SRF_251_2_Table_1.01.OX">#REF!</definedName>
    <definedName name="SRF_251_2_Table_1.01.TD">#REF!</definedName>
    <definedName name="SRF_251_2_Table_2.01.OX">#REF!</definedName>
    <definedName name="SRF_251_2_Table_2.01.TD">#REF!</definedName>
    <definedName name="SRF_251_2_Table_3.01.OX">#REF!</definedName>
    <definedName name="SRF_251_2_Table_3.01.TD">#REF!</definedName>
    <definedName name="SRF_251_2_Table_4.01.OX">#REF!</definedName>
    <definedName name="SRF_251_2_Table_4.01.TD">#REF!</definedName>
    <definedName name="SRF_251_2_Table_5.01.OX">#REF!</definedName>
    <definedName name="SRF_251_2_Table_5.01.TD">#REF!</definedName>
    <definedName name="SRF_251_3_Table_1.01.OX">#REF!</definedName>
    <definedName name="SRF_251_3_Table_1.01.TD">#REF!</definedName>
    <definedName name="SRF_251_3_Table_2.01.OX">#REF!</definedName>
    <definedName name="SRF_251_3_Table_2.01.TD">#REF!</definedName>
    <definedName name="SRF_332_0_Table_1.01.OX">#REF!</definedName>
    <definedName name="SRF_332_0_Table_1.01.TD">#REF!</definedName>
    <definedName name="SRF_332_0_Table_2.01.OX">#REF!</definedName>
    <definedName name="SRF_332_0_Table_2.01.TD">#REF!</definedName>
    <definedName name="SRF_332_0_Table_3.01.OX">#REF!</definedName>
    <definedName name="SRF_332_0_Table_3.01.TD">#REF!</definedName>
    <definedName name="SRF_550_0_Table_1.01.OX">#REF!</definedName>
    <definedName name="SRF_550_0_Table_1.01.TD">#REF!</definedName>
    <definedName name="SRF_550_0_Table_2.01.OX">#REF!</definedName>
    <definedName name="SRF_550_0_Table_2.01.TD">#REF!</definedName>
    <definedName name="SRF_550_1_Table_1.01.OX">#REF!</definedName>
    <definedName name="SRF_550_1_Table_1.01.TD">#REF!</definedName>
    <definedName name="SRF_550_1_Table_2.01.OX">#REF!</definedName>
    <definedName name="SRF_550_1_Table_2.01.TD">#REF!</definedName>
    <definedName name="SRF_550_2_Table_1.01.OX">#REF!</definedName>
    <definedName name="SRF_550_2_Table_1.01.TD">#REF!</definedName>
    <definedName name="SRF_550_2_Table_2.01.TD">#REF!</definedName>
    <definedName name="SRF_550_2_Table_2.01.Y">#REF!</definedName>
    <definedName name="SRF_550_2_Table_2.02.OX">#REF!</definedName>
    <definedName name="SRF_550_2_Table_2.02.TD">#REF!</definedName>
    <definedName name="SRF_605_0_Table_1.01.OX">#REF!</definedName>
    <definedName name="SRF_605_0_Table_1.01.TD">#REF!</definedName>
    <definedName name="SRF_605_0_Table_2.01.OX">#REF!</definedName>
    <definedName name="SRF_605_0_Table_2.01.TD">#REF!</definedName>
    <definedName name="SRF_605_0_Table_3.01.OX">#REF!</definedName>
    <definedName name="SRF_605_0_Table_3.01.TD">#REF!</definedName>
    <definedName name="SRF_605_0_Table_4.01.OX">#REF!</definedName>
    <definedName name="SRF_605_0_Table_4.01.TD">#REF!</definedName>
    <definedName name="SRF_606_0_Table_1.01.TD">#REF!</definedName>
    <definedName name="SRF_606_0_Table_1.01.Y">#REF!</definedName>
    <definedName name="SRF_606_0_Table_2.01.OX">#REF!</definedName>
    <definedName name="SRF_606_0_Table_2.01.TD">#REF!</definedName>
    <definedName name="SRF_606_0_Table_3.01.OX">#REF!</definedName>
    <definedName name="SRF_606_0_Table_3.01.TD">#REF!</definedName>
    <definedName name="SRF_606_0_Table_4.01.OX">#REF!</definedName>
    <definedName name="SRF_606_0_Table_4.01.TD">#REF!</definedName>
    <definedName name="SRF_611_0_Table_1.01.OX">#REF!</definedName>
    <definedName name="SRF_611_0_Table_1.01.TD">#REF!</definedName>
    <definedName name="SRF_611_0_Table_2.01.OX">#REF!</definedName>
    <definedName name="SRF_611_0_Table_2.01.TD">#REF!</definedName>
    <definedName name="SRF_705_0_Table_1.01.OX">#REF!</definedName>
    <definedName name="SRF_705_0_Table_1.01.TD">#REF!</definedName>
    <definedName name="SRF_705_1_Table_1.01.OX">#REF!</definedName>
    <definedName name="SRF_705_1_Table_1.01.TD">#REF!</definedName>
    <definedName name="SRF_705_1_Table_2.01.OX">#REF!</definedName>
    <definedName name="SRF_705_1_Table_2.01.TD">#REF!</definedName>
    <definedName name="SRF_706_0_Table_1.01.OX">#REF!</definedName>
    <definedName name="SRF_706_0_Table_1.01.T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2" l="1"/>
  <c r="D9" i="12" s="1"/>
  <c r="E9" i="12" s="1"/>
  <c r="F9" i="12" s="1"/>
  <c r="G9" i="12" s="1"/>
  <c r="H9" i="12" s="1"/>
  <c r="I9" i="12" s="1"/>
  <c r="J9" i="12" s="1"/>
  <c r="K9" i="12" s="1"/>
  <c r="L9" i="12" s="1"/>
  <c r="C9" i="11"/>
  <c r="D9" i="11" s="1"/>
  <c r="E9" i="11" s="1"/>
  <c r="F9" i="11" s="1"/>
  <c r="G9" i="11" s="1"/>
  <c r="H9" i="11" s="1"/>
  <c r="I9" i="11" s="1"/>
  <c r="J9" i="11" s="1"/>
  <c r="K9" i="11" s="1"/>
  <c r="L9" i="11" s="1"/>
  <c r="E15" i="10"/>
  <c r="F15" i="10" s="1"/>
  <c r="G15" i="10" s="1"/>
  <c r="H15" i="10" s="1"/>
  <c r="I15" i="10" s="1"/>
  <c r="J15" i="10" s="1"/>
  <c r="K15" i="10" s="1"/>
  <c r="L15" i="10" s="1"/>
  <c r="M15" i="10" s="1"/>
  <c r="N15" i="10" s="1"/>
  <c r="O15" i="10" s="1"/>
  <c r="P15" i="10" s="1"/>
  <c r="C15" i="10"/>
  <c r="F140" i="9"/>
  <c r="G140" i="9" s="1"/>
  <c r="H140" i="9" s="1"/>
  <c r="I140" i="9" s="1"/>
  <c r="J140" i="9" s="1"/>
  <c r="F139" i="9"/>
  <c r="G139" i="9" s="1"/>
  <c r="H139" i="9" s="1"/>
  <c r="I139" i="9" s="1"/>
  <c r="J139" i="9" s="1"/>
  <c r="F138" i="9"/>
  <c r="G138" i="9" s="1"/>
  <c r="H138" i="9" s="1"/>
  <c r="I138" i="9" s="1"/>
  <c r="J138" i="9" s="1"/>
  <c r="F137" i="9"/>
  <c r="G137" i="9" s="1"/>
  <c r="H137" i="9" s="1"/>
  <c r="I137" i="9" s="1"/>
  <c r="J137" i="9" s="1"/>
  <c r="F133" i="9"/>
  <c r="E133" i="9"/>
  <c r="D133" i="9"/>
  <c r="C133" i="9"/>
  <c r="F131" i="9"/>
  <c r="E131" i="9"/>
  <c r="D131" i="9"/>
  <c r="C131" i="9"/>
  <c r="C130" i="9"/>
  <c r="F118" i="9"/>
  <c r="G118" i="9" s="1"/>
  <c r="H118" i="9" s="1"/>
  <c r="I118" i="9" s="1"/>
  <c r="J118" i="9" s="1"/>
  <c r="F117" i="9"/>
  <c r="G117" i="9" s="1"/>
  <c r="H117" i="9" s="1"/>
  <c r="I117" i="9" s="1"/>
  <c r="J117" i="9" s="1"/>
  <c r="F116" i="9"/>
  <c r="G116" i="9" s="1"/>
  <c r="H116" i="9" s="1"/>
  <c r="I116" i="9" s="1"/>
  <c r="J116" i="9" s="1"/>
  <c r="G115" i="9"/>
  <c r="H115" i="9" s="1"/>
  <c r="I115" i="9" s="1"/>
  <c r="J115" i="9" s="1"/>
  <c r="F115" i="9"/>
  <c r="C108" i="9"/>
  <c r="C110" i="9" s="1"/>
  <c r="F96" i="9"/>
  <c r="G96" i="9" s="1"/>
  <c r="H96" i="9" s="1"/>
  <c r="I96" i="9" s="1"/>
  <c r="J96" i="9" s="1"/>
  <c r="G95" i="9"/>
  <c r="H95" i="9" s="1"/>
  <c r="I95" i="9" s="1"/>
  <c r="J95" i="9" s="1"/>
  <c r="F95" i="9"/>
  <c r="F94" i="9"/>
  <c r="G94" i="9" s="1"/>
  <c r="H94" i="9" s="1"/>
  <c r="I94" i="9" s="1"/>
  <c r="J94" i="9" s="1"/>
  <c r="F93" i="9"/>
  <c r="G93" i="9" s="1"/>
  <c r="H93" i="9" s="1"/>
  <c r="I93" i="9" s="1"/>
  <c r="J93" i="9" s="1"/>
  <c r="F88" i="9"/>
  <c r="F87" i="9"/>
  <c r="F79" i="9" s="1"/>
  <c r="E79" i="9" s="1"/>
  <c r="F86" i="9"/>
  <c r="G86" i="9" s="1"/>
  <c r="F85" i="9"/>
  <c r="F80" i="9"/>
  <c r="E80" i="9"/>
  <c r="F78" i="9"/>
  <c r="E78" i="9"/>
  <c r="D72" i="9"/>
  <c r="C72" i="9"/>
  <c r="F72" i="9" s="1"/>
  <c r="C71" i="9"/>
  <c r="C52" i="9"/>
  <c r="C54" i="9" s="1"/>
  <c r="F38" i="9"/>
  <c r="G38" i="9" s="1"/>
  <c r="F37" i="9"/>
  <c r="G37" i="9" s="1"/>
  <c r="H37" i="9" s="1"/>
  <c r="I37" i="9" s="1"/>
  <c r="F36" i="9"/>
  <c r="G36" i="9" s="1"/>
  <c r="F35" i="9"/>
  <c r="G35" i="9" s="1"/>
  <c r="C23" i="9"/>
  <c r="D71" i="9" s="1"/>
  <c r="D73" i="9" s="1"/>
  <c r="C17" i="9"/>
  <c r="D20" i="9" s="1"/>
  <c r="C7" i="8"/>
  <c r="D7" i="8" s="1"/>
  <c r="E7" i="8" s="1"/>
  <c r="F7" i="8" s="1"/>
  <c r="G7" i="8" s="1"/>
  <c r="H7" i="8" s="1"/>
  <c r="I7" i="8" s="1"/>
  <c r="J7" i="8" s="1"/>
  <c r="K7" i="8" s="1"/>
  <c r="L7" i="8" s="1"/>
  <c r="C7" i="7"/>
  <c r="D7" i="7" s="1"/>
  <c r="E7" i="7" s="1"/>
  <c r="F7" i="7" s="1"/>
  <c r="G7" i="7" s="1"/>
  <c r="H7" i="7" s="1"/>
  <c r="I7" i="7" s="1"/>
  <c r="J7" i="7" s="1"/>
  <c r="K7" i="7" s="1"/>
  <c r="L7" i="7" s="1"/>
  <c r="H86" i="9" l="1"/>
  <c r="J37" i="9"/>
  <c r="D60" i="9"/>
  <c r="C25" i="9"/>
  <c r="H36" i="9"/>
  <c r="I36" i="9" s="1"/>
  <c r="C73" i="9"/>
  <c r="F71" i="9"/>
  <c r="F73" i="9" s="1"/>
  <c r="H35" i="9"/>
  <c r="I35" i="9" s="1"/>
  <c r="H38" i="9"/>
  <c r="I38" i="9" s="1"/>
  <c r="G88" i="9"/>
  <c r="H88" i="9" s="1"/>
  <c r="G85" i="9"/>
  <c r="H85" i="9" s="1"/>
  <c r="D18" i="9"/>
  <c r="D19" i="9"/>
  <c r="F77" i="9"/>
  <c r="E77" i="9" s="1"/>
  <c r="G87" i="9"/>
  <c r="H87" i="9" s="1"/>
  <c r="D17" i="9"/>
  <c r="J35" i="9" l="1"/>
  <c r="D58" i="9"/>
  <c r="F60" i="9"/>
  <c r="G60" i="9" s="1"/>
  <c r="H60" i="9" s="1"/>
  <c r="I60" i="9" s="1"/>
  <c r="J60" i="9" s="1"/>
  <c r="I88" i="9"/>
  <c r="J88" i="9" s="1"/>
  <c r="G80" i="9"/>
  <c r="H80" i="9" s="1"/>
  <c r="I80" i="9" s="1"/>
  <c r="G77" i="9"/>
  <c r="H77" i="9" s="1"/>
  <c r="I77" i="9" s="1"/>
  <c r="I85" i="9"/>
  <c r="J85" i="9" s="1"/>
  <c r="D61" i="9"/>
  <c r="J38" i="9"/>
  <c r="J36" i="9"/>
  <c r="D59" i="9"/>
  <c r="I87" i="9"/>
  <c r="J87" i="9" s="1"/>
  <c r="G79" i="9"/>
  <c r="H79" i="9" s="1"/>
  <c r="I79" i="9" s="1"/>
  <c r="G78" i="9"/>
  <c r="H78" i="9" s="1"/>
  <c r="I78" i="9" s="1"/>
  <c r="I86" i="9"/>
  <c r="J86" i="9" s="1"/>
  <c r="F59" i="9" l="1"/>
  <c r="G59" i="9" s="1"/>
  <c r="H59" i="9" s="1"/>
  <c r="I59" i="9"/>
  <c r="J59" i="9" s="1"/>
  <c r="F61" i="9"/>
  <c r="G61" i="9" s="1"/>
  <c r="H61" i="9" s="1"/>
  <c r="I61" i="9"/>
  <c r="J61" i="9" s="1"/>
  <c r="F58" i="9"/>
  <c r="G58" i="9" s="1"/>
  <c r="H58" i="9" s="1"/>
  <c r="I58" i="9" s="1"/>
  <c r="J5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Miriam Escano</author>
  </authors>
  <commentList>
    <comment ref="D58" authorId="0" shapeId="0" xr:uid="{76DB3BF1-1208-40FB-89A6-403E1BC53950}">
      <text>
        <r>
          <rPr>
            <sz val="9"/>
            <color indexed="81"/>
            <rFont val="Tahoma"/>
            <family val="2"/>
          </rPr>
          <t>Post OOCV adjustment from Example A</t>
        </r>
      </text>
    </comment>
  </commentList>
</comments>
</file>

<file path=xl/sharedStrings.xml><?xml version="1.0" encoding="utf-8"?>
<sst xmlns="http://schemas.openxmlformats.org/spreadsheetml/2006/main" count="532" uniqueCount="197">
  <si>
    <t xml:space="preserve">Example of reporting in SRS 553.3 Table 1 for out of cycle valuations (OOCV) that occurred during the reporting period for material unlisted assets that are reported in SRF 553.1 </t>
  </si>
  <si>
    <t>Assume the following four material unlisted assets reported in SRF 553.1 Table 1 (Investment 1) and Table 2 (Investment 2 and 3) have had out of cycle valuations.</t>
  </si>
  <si>
    <t>Asset</t>
  </si>
  <si>
    <t>Investment management</t>
  </si>
  <si>
    <t>Asset class</t>
  </si>
  <si>
    <t>Out of Cycle Valuation Trigger Date</t>
  </si>
  <si>
    <t>Out Of Cycle Value Adoption Date</t>
  </si>
  <si>
    <t>Report in the 30 June quarter?</t>
  </si>
  <si>
    <t>OOCV due to</t>
  </si>
  <si>
    <t>Reporting in Column 11-14?</t>
  </si>
  <si>
    <t>Investment 1</t>
  </si>
  <si>
    <t>Internally</t>
  </si>
  <si>
    <t>Property</t>
  </si>
  <si>
    <t>Y</t>
  </si>
  <si>
    <t>Revaluation of the specific underlying asset - the single asset e.g. shopping centre</t>
  </si>
  <si>
    <t>Investment 2</t>
  </si>
  <si>
    <t>Externally</t>
  </si>
  <si>
    <t>Infrastructure</t>
  </si>
  <si>
    <t>Revaluation of the specific underlying asset - i.e. 1 of 2 underlying assets in the infrastructure fund</t>
  </si>
  <si>
    <t>Investment 3</t>
  </si>
  <si>
    <t>Credit</t>
  </si>
  <si>
    <t>Revaluation undertaken at the fund level</t>
  </si>
  <si>
    <t>N</t>
  </si>
  <si>
    <t>Investment 4</t>
  </si>
  <si>
    <t>Equity</t>
  </si>
  <si>
    <t>Investment 4 is to reported in the next reporting period (30 September 2025) as the revaluations were adopted after the close of the reporting quarter despite trigger happening within the 30 June 2025 reporting period.</t>
  </si>
  <si>
    <t>Reporting under SRF 553.3 Table 1 for 30 June 2025 as follows:</t>
  </si>
  <si>
    <t>Reportable Exposure</t>
  </si>
  <si>
    <t>Reference to Reportable Exposure Diagram</t>
  </si>
  <si>
    <t>Investment Identifier</t>
  </si>
  <si>
    <t xml:space="preserve">Opening Value Of The Investment </t>
  </si>
  <si>
    <t xml:space="preserve">Out Of Cycle Valuation Trigger Date </t>
  </si>
  <si>
    <t xml:space="preserve">Out Of Cycle Valuation Trigger Event Type </t>
  </si>
  <si>
    <t xml:space="preserve">Description Of  The Out Of Cycle Valuation Trigger Per Policy </t>
  </si>
  <si>
    <t xml:space="preserve">Description Of  The Out Of Cycle Valuation Trigger At Trigger Date </t>
  </si>
  <si>
    <t>Out Of Cycle Value Adopted</t>
  </si>
  <si>
    <t xml:space="preserve">Approver Of Valuation </t>
  </si>
  <si>
    <t>Valuer Type</t>
  </si>
  <si>
    <t>Investment Identifier Type Of Underlying Investment</t>
  </si>
  <si>
    <t>Investment Identifier Of Underlying Investment</t>
  </si>
  <si>
    <t>Underlying Investment Name</t>
  </si>
  <si>
    <t>Percentage Holdings In Underlying Investment</t>
  </si>
  <si>
    <t>Scenario 1 (Asset 1)</t>
  </si>
  <si>
    <t>INV1234567890</t>
  </si>
  <si>
    <t>Market-related event</t>
  </si>
  <si>
    <t>Comparable assets in a market transaction are sold in unexpected or unusual prices (&gt;20% movement)</t>
  </si>
  <si>
    <t>2 other shopping centres were sold at 30% below values within the last 6 months (30.15%)</t>
  </si>
  <si>
    <t>Valuation Committee</t>
  </si>
  <si>
    <t>Independent valuers appointed by the RSE Licensee</t>
  </si>
  <si>
    <t>APIR Code</t>
  </si>
  <si>
    <t>London Shopping Centre</t>
  </si>
  <si>
    <t>Scenario 7 (Vehicle I)</t>
  </si>
  <si>
    <t>INV1234567891</t>
  </si>
  <si>
    <t>Asset-related Event</t>
  </si>
  <si>
    <t>Significant variation from business plans or agreed milestones that could result in a material change in the forecast of inputs such as cash flows</t>
  </si>
  <si>
    <t>Significant underachievement in agreed milestones with 3 executives leaving in the last 3 months</t>
  </si>
  <si>
    <t>Independent valuers appointed by the Investment Manager</t>
  </si>
  <si>
    <t>International Securities Identification Number (ISIN)</t>
  </si>
  <si>
    <t>INV1234567891AA</t>
  </si>
  <si>
    <t>IFM Australian Infrastructure Asset A</t>
  </si>
  <si>
    <t>Scenario 8 (Vehicle J)</t>
  </si>
  <si>
    <t>INV1234567892</t>
  </si>
  <si>
    <t>Market related Event</t>
  </si>
  <si>
    <t>Significant change in the value of similar assets (&gt;20% movement)</t>
  </si>
  <si>
    <t>Observed declines in recent valuations and sales of similar assets (between -20% to -35%)</t>
  </si>
  <si>
    <t>Not Applicable</t>
  </si>
  <si>
    <t>Out of Cycle Valuation Assumptions and Calculations</t>
  </si>
  <si>
    <t>For reporting under SRF 553.3 Table 2 - Material Impact of OOCV on Investment Options</t>
  </si>
  <si>
    <t>Blue cells are information that are reported in the form</t>
  </si>
  <si>
    <t xml:space="preserve">Example </t>
  </si>
  <si>
    <t>Details and Assumptions</t>
  </si>
  <si>
    <t>A</t>
  </si>
  <si>
    <t xml:space="preserve">Material impact from Material investments (i.e. reported in SRF 553.1). </t>
  </si>
  <si>
    <t>This example shows where the OOCV valuation adjustments was due to material investments that is reported in SRF 553.3_1 using Investment 2</t>
  </si>
  <si>
    <t>Investment A details</t>
  </si>
  <si>
    <t>Investment management type</t>
  </si>
  <si>
    <t>Externally managed investment</t>
  </si>
  <si>
    <t>Investment identifier</t>
  </si>
  <si>
    <t>Investment name</t>
  </si>
  <si>
    <t>Investment in IFM Infrastructure</t>
  </si>
  <si>
    <t>Date when OOCV was adopted</t>
  </si>
  <si>
    <t>$ Amount</t>
  </si>
  <si>
    <t>Proportion of assets</t>
  </si>
  <si>
    <t xml:space="preserve">Opening value of the investment </t>
  </si>
  <si>
    <t xml:space="preserve">   Asset 1 </t>
  </si>
  <si>
    <t xml:space="preserve">   Asset 2</t>
  </si>
  <si>
    <t xml:space="preserve">   Unallocated Cash</t>
  </si>
  <si>
    <t>OOCV Valuation adopted for Asset 1</t>
  </si>
  <si>
    <t>Valuation adjustment on Asset 1 ($)</t>
  </si>
  <si>
    <t>Valuation adjustment on Asset 1 (%)</t>
  </si>
  <si>
    <t>Post OOCV value of the portfolio</t>
  </si>
  <si>
    <t>=(400-100)+101+2</t>
  </si>
  <si>
    <t>Other Assumptions:</t>
  </si>
  <si>
    <t>* Asset 1 was subject to OOCV but not Asset 2 during the reporting period</t>
  </si>
  <si>
    <t>* Asset 2 remained unadjusted on 30/05/2024 with valuation updated as part of regular valuation cycle on 30 June 2025</t>
  </si>
  <si>
    <t>* No additional cash or investment made on the vehicle</t>
  </si>
  <si>
    <t>Investment Option details as at 30 May 2025</t>
  </si>
  <si>
    <t>Investment Option name</t>
  </si>
  <si>
    <t>Investment Option Identifier</t>
  </si>
  <si>
    <t>Opening Value of the Investment Option</t>
  </si>
  <si>
    <t>Investment option's allocation to the investment</t>
  </si>
  <si>
    <t>Amount of the Investment's Opening Value held by the Investment Option</t>
  </si>
  <si>
    <t xml:space="preserve">Proportion of the Investment's Opening Value held by the Investment Option </t>
  </si>
  <si>
    <t>Valuation adjustment for the option</t>
  </si>
  <si>
    <t>Post Adjustment Value of Investment option</t>
  </si>
  <si>
    <t xml:space="preserve">BPS impact </t>
  </si>
  <si>
    <t>Reported in SRF 553.3_2 (Y/N)</t>
  </si>
  <si>
    <t>Property and infrastructure option</t>
  </si>
  <si>
    <t>IO0012</t>
  </si>
  <si>
    <t>Growth option</t>
  </si>
  <si>
    <t>IO0013</t>
  </si>
  <si>
    <t>Balanced option</t>
  </si>
  <si>
    <t>IO0014</t>
  </si>
  <si>
    <t>Conservative option</t>
  </si>
  <si>
    <t>IO0015</t>
  </si>
  <si>
    <t>B</t>
  </si>
  <si>
    <t>Material impact from Non-material investments (i.e. out of scope for reporting in SRF 553.1)</t>
  </si>
  <si>
    <t xml:space="preserve">This example shows where the OOCV valuation adjustments was due to non-material investment (i.e.,  not reported in SRF 553.1 as they are neither the largest 20 exposures or at least 0.5% of RSE investments). </t>
  </si>
  <si>
    <t>This example also illustrates reporting where different OOCV adjustments are adopted in different dates.</t>
  </si>
  <si>
    <t>Investment B details</t>
  </si>
  <si>
    <t>INV1234567895</t>
  </si>
  <si>
    <t>Australian Property Fund 1</t>
  </si>
  <si>
    <t>Note, a different date from Example A</t>
  </si>
  <si>
    <t>OOCV valuation adopted</t>
  </si>
  <si>
    <t>Valuation adjustment  ($)</t>
  </si>
  <si>
    <t>=90*.2</t>
  </si>
  <si>
    <t>Valuation adjustment (%)</t>
  </si>
  <si>
    <t>Post OOCV value</t>
  </si>
  <si>
    <t>Investment Option details 31 May 2025</t>
  </si>
  <si>
    <t>Option name</t>
  </si>
  <si>
    <t>Valuation adjustment</t>
  </si>
  <si>
    <t>*The preadjustment value of the investment option represents the value after the adoption of the valuation adjustment in Example A given the OOCV adjustment in Example B occurred after  Example A.</t>
  </si>
  <si>
    <t>C</t>
  </si>
  <si>
    <t>Material impact from the valuation adjustments adopted on the same day of at least two assets</t>
  </si>
  <si>
    <t>To determine materiality, calculate for the impact of all adjustments adopted on the same day. In this example, valuation adjustments for Example A and Example B were both adopted on 30 May 2023 hence, should be aggregated to determine reporting in SRF 553.3_2</t>
  </si>
  <si>
    <t>Note that in this example, as the assets are in different asset sectors, they are reported separately, including details of non material  investments</t>
  </si>
  <si>
    <t>Investment details (Aggregated from Investments A and B)</t>
  </si>
  <si>
    <t>Investment</t>
  </si>
  <si>
    <t>Opening value</t>
  </si>
  <si>
    <t>OOCV Adjustment ($)</t>
  </si>
  <si>
    <t>OOCV Adjustment (%)</t>
  </si>
  <si>
    <t>Infrastructure Asset  (Example A)</t>
  </si>
  <si>
    <t>Property Fund (Example B)</t>
  </si>
  <si>
    <t>Investment Option details at 30 May 2024 (Combined impact of Investment A and B)</t>
  </si>
  <si>
    <t>Reporting details for Investment A at 30 May 2025</t>
  </si>
  <si>
    <t>Material</t>
  </si>
  <si>
    <t>* Note that while individually, impact of Investment A on Conservative option is not material, when aggregated with Investment B, it becomes material and hence should be reported in SRF 553.2_2</t>
  </si>
  <si>
    <t>Reporting details for Investment B at 30 May 2025</t>
  </si>
  <si>
    <t>* Note that while individually, impact of Investment B on Balanced and Conservative options is not material, when aggregated with Investment A, it becomes material and hence should be reported in SRF 553.2_2</t>
  </si>
  <si>
    <t>D</t>
  </si>
  <si>
    <t>Material impact from valuation adjustments applied at Sector level</t>
  </si>
  <si>
    <t>This example illustrates where the OOCV review is performed at asset sector level (which can include material and non-material investments). Details may not be known which can be reported in aggregate by strategic sector type.</t>
  </si>
  <si>
    <t>Investment details</t>
  </si>
  <si>
    <t>Pre adjustment sector FUM (Opening value)</t>
  </si>
  <si>
    <t>Investment Option details at 15 June 2025</t>
  </si>
  <si>
    <t>Investment option's allocation to the Sector</t>
  </si>
  <si>
    <t>E</t>
  </si>
  <si>
    <t>Material impact from valuation adjustments of non-material unlisted investments (Aggregate asset level reporting)</t>
  </si>
  <si>
    <t xml:space="preserve">This example illustrates reporting where the out of cycle valuation adjustment was from non-material unlisted investments and the RSEL chose to aggregate the reporting. Note that aggregation can only be applied where adjustments are adopted on the same day. </t>
  </si>
  <si>
    <t>Assume 3 of 7 non-material property assets totalling $100 million were subject to out of cycle valuation with valuation adjustments adopted on 15 June 2025</t>
  </si>
  <si>
    <t xml:space="preserve">Investment details </t>
  </si>
  <si>
    <t>Total</t>
  </si>
  <si>
    <t>Property Asset 1</t>
  </si>
  <si>
    <t>Property Asset 2</t>
  </si>
  <si>
    <t>Property Asset 3</t>
  </si>
  <si>
    <t>Total Valuation adjustment  ($)</t>
  </si>
  <si>
    <t>Total valuation adjustment (%)</t>
  </si>
  <si>
    <t>Investment Option details 15 June 2025</t>
  </si>
  <si>
    <t>Investment option's allocation to the investments</t>
  </si>
  <si>
    <t>Out Of Cycle Valuations – Material Impact on Investment Options (Examples A and B)</t>
  </si>
  <si>
    <t xml:space="preserve">Illustrates reporting for out of cycle valuation adjustments on investment options where two investments with OOCV adjustments adopted at different dates during the reporting period. </t>
  </si>
  <si>
    <t>Uses Infrastructure assets in Investment 2 under the SRS 553.3 Table 1 reporting example for the material exposure in this example</t>
  </si>
  <si>
    <t>Investment B is a non-material investment (i.e., not reported in SRF 553.1)</t>
  </si>
  <si>
    <t>Refer to the 553.3 Table 2 Cover Tab for more detailed description, assumptions and calculations</t>
  </si>
  <si>
    <t>Reporting under SRF 553.3 Table 2 for 30 June 2025 as follows:</t>
  </si>
  <si>
    <t>Reference</t>
  </si>
  <si>
    <t xml:space="preserve">OOCV Example </t>
  </si>
  <si>
    <r>
      <t>Opening Market Value Of The Investment</t>
    </r>
    <r>
      <rPr>
        <b/>
        <strike/>
        <sz val="11"/>
        <rFont val="Aptos Narrow"/>
        <family val="2"/>
        <scheme val="minor"/>
      </rPr>
      <t xml:space="preserve"> </t>
    </r>
    <r>
      <rPr>
        <b/>
        <sz val="11"/>
        <rFont val="Aptos Narrow"/>
        <family val="2"/>
        <scheme val="minor"/>
      </rPr>
      <t>Option</t>
    </r>
  </si>
  <si>
    <t>Investment Identifier Type</t>
  </si>
  <si>
    <t>Investment Name</t>
  </si>
  <si>
    <t xml:space="preserve">Out Of Cycle Valuation Impact </t>
  </si>
  <si>
    <t>Opening Value Of The Investment</t>
  </si>
  <si>
    <t>Out Of Cycle Valuation Adjustment</t>
  </si>
  <si>
    <t>Investment Strategic Sector Type</t>
  </si>
  <si>
    <t>Level Of Out Of Cycle Valuation Reporting</t>
  </si>
  <si>
    <t>AUMDY0010011</t>
  </si>
  <si>
    <t>IFM Australian Infrastructure</t>
  </si>
  <si>
    <t>Individual Asset level</t>
  </si>
  <si>
    <t>AUMDY0010030</t>
  </si>
  <si>
    <t>Out Of Cycle Valuations – Material Impact on Investment Options (Example C)</t>
  </si>
  <si>
    <t xml:space="preserve">Illustrates reporting for material impact of out of cycle valuation adjustment on Investment Options where the several assets are revalued with OOCV adjustments adopted on the same date. </t>
  </si>
  <si>
    <t>Out Of Cycle Valuations – Material Impact on Investment Options (Example D)</t>
  </si>
  <si>
    <t>Illustrates reporting for material impact of out of cycle valuation adjustments on investment options where adjustments were made at asset class/strategic sector level.</t>
  </si>
  <si>
    <t>Asset Sector Level</t>
  </si>
  <si>
    <t>Out Of Cycle Valuations – Material Impact on Investment Options (Example E)</t>
  </si>
  <si>
    <t xml:space="preserve">Illustrates reporting for material impact of out of cycle valuation adjustments on investment options where the out of cycle valuation adjustment from non-material unlisted investments and the RSEL chose to aggregate the reporting. Note that aggregation can only be applied where adjustments are adopted on the same day. </t>
  </si>
  <si>
    <t>Aggregate Asset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</si>
</sst>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000"/>
    <numFmt numFmtId="166" formatCode="0.00000"/>
    <numFmt numFmtId="167" formatCode="_-* #,##0.0000_-;\-* #,##0.0000_-;_-* &quot;-&quot;??_-;_-@_-"/>
    <numFmt numFmtId="168" formatCode="_-* #,##0_-;\-* #,##0_-;_-* &quot;-&quot;????_-;_-@_-"/>
    <numFmt numFmtId="169" formatCode="0.000"/>
    <numFmt numFmtId="170" formatCode="[$-2]0\);\([$-2]0\)"/>
    <numFmt numFmtId="171" formatCode="_-* #,##0.0_-;\-* #,##0.0_-;_-* &quot;-&quot;?_-;_-@_-"/>
  </numFmts>
  <fonts count="20">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4"/>
      <color theme="1"/>
      <name val="Aptos Narrow"/>
      <scheme val="minor"/>
    </font>
    <font>
      <b/>
      <sz val="12"/>
      <color theme="1"/>
      <name val="Aptos Narrow"/>
      <scheme val="minor"/>
    </font>
    <font>
      <b/>
      <sz val="11"/>
      <color theme="1"/>
      <name val="Aptos Narrow"/>
      <scheme val="minor"/>
    </font>
    <font>
      <sz val="11"/>
      <color theme="1"/>
      <name val="Aptos Narrow"/>
      <scheme val="minor"/>
    </font>
    <font>
      <i/>
      <sz val="11"/>
      <color theme="1"/>
      <name val="Aptos Narrow"/>
      <scheme val="minor"/>
    </font>
    <font>
      <sz val="11"/>
      <name val="Aptos Narrow"/>
      <family val="2"/>
      <scheme val="minor"/>
    </font>
    <font>
      <i/>
      <sz val="11"/>
      <color theme="3" tint="0.249977111117893"/>
      <name val="Aptos Narrow"/>
      <scheme val="minor"/>
    </font>
    <font>
      <sz val="9"/>
      <color indexed="81"/>
      <name val="Tahoma"/>
      <family val="2"/>
    </font>
    <font>
      <sz val="10"/>
      <name val="Arial"/>
      <family val="2"/>
    </font>
    <font>
      <b/>
      <sz val="11"/>
      <color rgb="FF303030"/>
      <name val="Aptos Narrow"/>
      <family val="2"/>
      <scheme val="minor"/>
    </font>
    <font>
      <b/>
      <sz val="11"/>
      <name val="Aptos Narrow"/>
      <family val="2"/>
      <scheme val="minor"/>
    </font>
    <font>
      <sz val="11"/>
      <color theme="3" tint="0.249977111117893"/>
      <name val="Aptos Narrow"/>
      <family val="2"/>
      <scheme val="minor"/>
    </font>
    <font>
      <b/>
      <strike/>
      <sz val="11"/>
      <name val="Aptos Narrow"/>
      <family val="2"/>
      <scheme val="minor"/>
    </font>
    <font>
      <sz val="11"/>
      <color rgb="FF0070C0"/>
      <name val="Aptos Narrow"/>
      <family val="2"/>
      <scheme val="minor"/>
    </font>
    <font>
      <sz val="14"/>
      <color theme="1"/>
      <name val="Aptos Narrow"/>
      <scheme val="minor"/>
    </font>
    <font>
      <sz val="11"/>
      <name val="Aptos Narrow"/>
      <scheme val="minor"/>
    </font>
  </fonts>
  <fills count="5">
    <fill>
      <patternFill patternType="none"/>
    </fill>
    <fill>
      <patternFill patternType="gray125"/>
    </fill>
    <fill>
      <patternFill patternType="solid">
        <fgColor theme="3" tint="0.89999084444715716"/>
        <bgColor indexed="64"/>
      </patternFill>
    </fill>
    <fill>
      <patternFill patternType="solid">
        <fgColor theme="7" tint="0.79998168889431442"/>
        <bgColor indexed="64"/>
      </patternFill>
    </fill>
    <fill>
      <patternFill patternType="solid">
        <fgColor theme="4"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0" fontId="1" fillId="0" borderId="0"/>
    <xf numFmtId="0" fontId="1" fillId="0" borderId="0"/>
  </cellStyleXfs>
  <cellXfs count="192">
    <xf numFmtId="0" fontId="0" fillId="0" borderId="0" xfId="0"/>
    <xf numFmtId="0" fontId="4" fillId="0" borderId="0" xfId="0" applyFont="1"/>
    <xf numFmtId="0" fontId="5" fillId="0" borderId="0" xfId="0" applyFont="1"/>
    <xf numFmtId="0" fontId="5" fillId="2" borderId="1" xfId="0" applyFont="1" applyFill="1" applyBorder="1"/>
    <xf numFmtId="0" fontId="6" fillId="0" borderId="0" xfId="0" applyFont="1"/>
    <xf numFmtId="0" fontId="7" fillId="0" borderId="0" xfId="0" applyFont="1"/>
    <xf numFmtId="0" fontId="8" fillId="0" borderId="0" xfId="0" applyFont="1"/>
    <xf numFmtId="0" fontId="8" fillId="0" borderId="5" xfId="0" applyFont="1" applyBorder="1"/>
    <xf numFmtId="0" fontId="0" fillId="0" borderId="6" xfId="0" applyBorder="1"/>
    <xf numFmtId="0" fontId="0" fillId="0" borderId="7" xfId="0" applyBorder="1"/>
    <xf numFmtId="0" fontId="8" fillId="0" borderId="8" xfId="0" applyFont="1" applyBorder="1"/>
    <xf numFmtId="0" fontId="0" fillId="0" borderId="9" xfId="0" applyBorder="1"/>
    <xf numFmtId="0" fontId="0" fillId="0" borderId="10" xfId="0" applyBorder="1"/>
    <xf numFmtId="14" fontId="0" fillId="0" borderId="9" xfId="0" applyNumberFormat="1" applyBorder="1"/>
    <xf numFmtId="0" fontId="0" fillId="0" borderId="8" xfId="0" applyBorder="1"/>
    <xf numFmtId="0" fontId="8" fillId="0" borderId="11" xfId="0" applyFont="1" applyBorder="1"/>
    <xf numFmtId="0" fontId="8" fillId="0" borderId="12" xfId="0" applyFont="1" applyBorder="1"/>
    <xf numFmtId="164" fontId="0" fillId="0" borderId="13" xfId="1" applyNumberFormat="1" applyFont="1" applyBorder="1"/>
    <xf numFmtId="165" fontId="0" fillId="0" borderId="14" xfId="0" applyNumberFormat="1" applyBorder="1"/>
    <xf numFmtId="164" fontId="0" fillId="0" borderId="9" xfId="1" applyNumberFormat="1" applyFont="1" applyBorder="1"/>
    <xf numFmtId="165" fontId="0" fillId="0" borderId="15" xfId="0" applyNumberFormat="1" applyBorder="1"/>
    <xf numFmtId="164" fontId="0" fillId="0" borderId="16" xfId="1" applyNumberFormat="1" applyFont="1" applyBorder="1"/>
    <xf numFmtId="165" fontId="0" fillId="0" borderId="17" xfId="0" applyNumberFormat="1" applyBorder="1"/>
    <xf numFmtId="43" fontId="0" fillId="0" borderId="0" xfId="0" applyNumberFormat="1"/>
    <xf numFmtId="0" fontId="0" fillId="0" borderId="10" xfId="0" quotePrefix="1" applyBorder="1"/>
    <xf numFmtId="9" fontId="0" fillId="0" borderId="9" xfId="2" applyFont="1" applyBorder="1"/>
    <xf numFmtId="0" fontId="0" fillId="0" borderId="18" xfId="0" applyBorder="1"/>
    <xf numFmtId="0" fontId="0" fillId="0" borderId="19" xfId="0" quotePrefix="1" applyBorder="1"/>
    <xf numFmtId="0" fontId="8" fillId="0" borderId="20" xfId="0" applyFont="1" applyBorder="1"/>
    <xf numFmtId="164" fontId="0" fillId="0" borderId="21" xfId="2" applyNumberFormat="1" applyFont="1" applyBorder="1"/>
    <xf numFmtId="0" fontId="0" fillId="0" borderId="22" xfId="0" quotePrefix="1" applyBorder="1"/>
    <xf numFmtId="9" fontId="0" fillId="0" borderId="0" xfId="2" applyFont="1"/>
    <xf numFmtId="0" fontId="0" fillId="0" borderId="0" xfId="0" quotePrefix="1"/>
    <xf numFmtId="0" fontId="6" fillId="0" borderId="2" xfId="0" applyFont="1" applyBorder="1"/>
    <xf numFmtId="9" fontId="0" fillId="0" borderId="3" xfId="2" applyFont="1" applyBorder="1"/>
    <xf numFmtId="0" fontId="0" fillId="0" borderId="3" xfId="0" quotePrefix="1" applyBorder="1"/>
    <xf numFmtId="0" fontId="0" fillId="0" borderId="3" xfId="0" applyBorder="1"/>
    <xf numFmtId="0" fontId="0" fillId="0" borderId="4" xfId="0" applyBorder="1"/>
    <xf numFmtId="0" fontId="6" fillId="0" borderId="23" xfId="0" applyFont="1" applyBorder="1"/>
    <xf numFmtId="0" fontId="6" fillId="0" borderId="24" xfId="0" applyFont="1" applyBorder="1" applyAlignment="1">
      <alignment wrapText="1"/>
    </xf>
    <xf numFmtId="0" fontId="6" fillId="0" borderId="25" xfId="0" applyFont="1" applyBorder="1" applyAlignment="1">
      <alignment wrapText="1"/>
    </xf>
    <xf numFmtId="0" fontId="6" fillId="0" borderId="26" xfId="0" applyFont="1" applyBorder="1" applyAlignment="1">
      <alignment wrapText="1"/>
    </xf>
    <xf numFmtId="0" fontId="0" fillId="0" borderId="27" xfId="0" applyBorder="1"/>
    <xf numFmtId="164" fontId="9" fillId="3" borderId="0" xfId="1" applyNumberFormat="1" applyFont="1" applyFill="1" applyBorder="1"/>
    <xf numFmtId="165" fontId="0" fillId="0" borderId="28" xfId="0" applyNumberFormat="1" applyBorder="1"/>
    <xf numFmtId="164" fontId="0" fillId="3" borderId="28" xfId="0" applyNumberFormat="1" applyFill="1" applyBorder="1"/>
    <xf numFmtId="165" fontId="0" fillId="3" borderId="0" xfId="0" applyNumberFormat="1" applyFill="1"/>
    <xf numFmtId="164" fontId="0" fillId="0" borderId="0" xfId="0" applyNumberFormat="1"/>
    <xf numFmtId="165" fontId="0" fillId="3" borderId="9" xfId="0" applyNumberFormat="1" applyFill="1" applyBorder="1"/>
    <xf numFmtId="164" fontId="0" fillId="0" borderId="10" xfId="0" applyNumberFormat="1" applyBorder="1"/>
    <xf numFmtId="0" fontId="0" fillId="0" borderId="28" xfId="0" applyBorder="1"/>
    <xf numFmtId="0" fontId="0" fillId="0" borderId="20" xfId="0" applyBorder="1"/>
    <xf numFmtId="164" fontId="0" fillId="0" borderId="29" xfId="0" applyNumberFormat="1" applyBorder="1"/>
    <xf numFmtId="164" fontId="9" fillId="0" borderId="21" xfId="1" applyNumberFormat="1" applyFont="1" applyBorder="1"/>
    <xf numFmtId="165" fontId="0" fillId="0" borderId="29" xfId="0" applyNumberFormat="1" applyBorder="1"/>
    <xf numFmtId="165" fontId="0" fillId="0" borderId="21" xfId="0" applyNumberFormat="1" applyBorder="1"/>
    <xf numFmtId="164" fontId="0" fillId="0" borderId="21" xfId="0" applyNumberFormat="1" applyBorder="1"/>
    <xf numFmtId="165" fontId="0" fillId="0" borderId="30" xfId="0" applyNumberFormat="1" applyBorder="1"/>
    <xf numFmtId="164" fontId="0" fillId="0" borderId="22" xfId="0" applyNumberFormat="1" applyBorder="1"/>
    <xf numFmtId="164" fontId="0" fillId="0" borderId="0" xfId="1" applyNumberFormat="1" applyFont="1"/>
    <xf numFmtId="165" fontId="0" fillId="0" borderId="0" xfId="0" applyNumberFormat="1"/>
    <xf numFmtId="164" fontId="0" fillId="0" borderId="28" xfId="0" applyNumberFormat="1" applyBorder="1"/>
    <xf numFmtId="0" fontId="0" fillId="0" borderId="0" xfId="0" applyAlignment="1">
      <alignment horizontal="left" wrapText="1"/>
    </xf>
    <xf numFmtId="0" fontId="0" fillId="0" borderId="0" xfId="0" applyAlignment="1">
      <alignment horizontal="left"/>
    </xf>
    <xf numFmtId="0" fontId="0" fillId="0" borderId="0" xfId="0" applyAlignment="1">
      <alignment horizontal="center" wrapText="1"/>
    </xf>
    <xf numFmtId="0" fontId="7" fillId="0" borderId="8" xfId="0" applyFont="1" applyBorder="1"/>
    <xf numFmtId="0" fontId="0" fillId="0" borderId="15" xfId="0" applyBorder="1"/>
    <xf numFmtId="166" fontId="0" fillId="0" borderId="0" xfId="0" applyNumberFormat="1"/>
    <xf numFmtId="0" fontId="10" fillId="0" borderId="15" xfId="0" applyFont="1" applyBorder="1"/>
    <xf numFmtId="164" fontId="0" fillId="0" borderId="9" xfId="0" applyNumberFormat="1" applyBorder="1"/>
    <xf numFmtId="0" fontId="0" fillId="0" borderId="15" xfId="0" quotePrefix="1" applyBorder="1"/>
    <xf numFmtId="9" fontId="0" fillId="0" borderId="9" xfId="0" applyNumberFormat="1" applyBorder="1"/>
    <xf numFmtId="0" fontId="7" fillId="0" borderId="20" xfId="0" applyFont="1" applyBorder="1"/>
    <xf numFmtId="164" fontId="0" fillId="0" borderId="30" xfId="0" applyNumberFormat="1" applyBorder="1"/>
    <xf numFmtId="0" fontId="0" fillId="0" borderId="31" xfId="0" quotePrefix="1" applyBorder="1"/>
    <xf numFmtId="0" fontId="6" fillId="0" borderId="32" xfId="0" applyFont="1" applyBorder="1" applyAlignment="1">
      <alignment wrapText="1"/>
    </xf>
    <xf numFmtId="0" fontId="6" fillId="0" borderId="33" xfId="0" applyFont="1" applyBorder="1" applyAlignment="1">
      <alignment wrapText="1"/>
    </xf>
    <xf numFmtId="164" fontId="0" fillId="0" borderId="27" xfId="0" applyNumberFormat="1" applyBorder="1"/>
    <xf numFmtId="164" fontId="0" fillId="3" borderId="9" xfId="0" applyNumberFormat="1" applyFill="1" applyBorder="1"/>
    <xf numFmtId="165" fontId="0" fillId="0" borderId="9" xfId="0" applyNumberFormat="1" applyBorder="1"/>
    <xf numFmtId="0" fontId="0" fillId="0" borderId="31" xfId="0" applyBorder="1"/>
    <xf numFmtId="167" fontId="0" fillId="0" borderId="0" xfId="0" applyNumberFormat="1"/>
    <xf numFmtId="0" fontId="6" fillId="0" borderId="18" xfId="0" applyFont="1" applyBorder="1"/>
    <xf numFmtId="0" fontId="6" fillId="0" borderId="32" xfId="0" applyFont="1" applyBorder="1"/>
    <xf numFmtId="0" fontId="6" fillId="0" borderId="33" xfId="0" applyFont="1" applyBorder="1"/>
    <xf numFmtId="164" fontId="0" fillId="0" borderId="15" xfId="0" applyNumberFormat="1" applyBorder="1"/>
    <xf numFmtId="164" fontId="0" fillId="0" borderId="34" xfId="1" applyNumberFormat="1" applyFont="1" applyBorder="1"/>
    <xf numFmtId="9" fontId="0" fillId="0" borderId="34" xfId="0" applyNumberFormat="1" applyBorder="1"/>
    <xf numFmtId="164" fontId="0" fillId="0" borderId="35" xfId="1" applyNumberFormat="1" applyFont="1" applyBorder="1"/>
    <xf numFmtId="168" fontId="0" fillId="0" borderId="9" xfId="0" applyNumberFormat="1" applyBorder="1"/>
    <xf numFmtId="165" fontId="0" fillId="4" borderId="9" xfId="0" applyNumberFormat="1" applyFill="1" applyBorder="1"/>
    <xf numFmtId="164" fontId="9" fillId="3" borderId="21" xfId="1" applyNumberFormat="1" applyFont="1" applyFill="1" applyBorder="1"/>
    <xf numFmtId="168" fontId="0" fillId="0" borderId="30" xfId="0" applyNumberFormat="1" applyBorder="1"/>
    <xf numFmtId="165" fontId="0" fillId="4" borderId="29" xfId="0" applyNumberFormat="1" applyFill="1" applyBorder="1"/>
    <xf numFmtId="164" fontId="9" fillId="0" borderId="0" xfId="1" applyNumberFormat="1" applyFont="1" applyBorder="1"/>
    <xf numFmtId="168" fontId="0" fillId="0" borderId="0" xfId="0" applyNumberFormat="1"/>
    <xf numFmtId="164" fontId="9" fillId="0" borderId="0" xfId="1" applyNumberFormat="1" applyFont="1" applyFill="1" applyBorder="1"/>
    <xf numFmtId="167" fontId="0" fillId="0" borderId="15" xfId="1" applyNumberFormat="1" applyFont="1" applyFill="1" applyBorder="1"/>
    <xf numFmtId="164" fontId="0" fillId="3" borderId="29" xfId="0" applyNumberFormat="1" applyFill="1" applyBorder="1"/>
    <xf numFmtId="167" fontId="0" fillId="0" borderId="31" xfId="1" applyNumberFormat="1" applyFont="1" applyFill="1" applyBorder="1"/>
    <xf numFmtId="167" fontId="0" fillId="0" borderId="0" xfId="1" applyNumberFormat="1" applyFont="1" applyBorder="1"/>
    <xf numFmtId="164" fontId="0" fillId="3" borderId="30" xfId="0" applyNumberFormat="1" applyFill="1" applyBorder="1"/>
    <xf numFmtId="0" fontId="0" fillId="0" borderId="5" xfId="0" applyBorder="1"/>
    <xf numFmtId="0" fontId="0" fillId="0" borderId="36" xfId="0" applyBorder="1" applyAlignment="1">
      <alignment horizontal="right"/>
    </xf>
    <xf numFmtId="15" fontId="0" fillId="0" borderId="15" xfId="0" applyNumberFormat="1" applyBorder="1"/>
    <xf numFmtId="164" fontId="0" fillId="0" borderId="15" xfId="1" applyNumberFormat="1" applyFont="1" applyBorder="1"/>
    <xf numFmtId="9" fontId="0" fillId="0" borderId="15" xfId="0" applyNumberFormat="1" applyBorder="1"/>
    <xf numFmtId="164" fontId="0" fillId="0" borderId="31" xfId="0" applyNumberFormat="1" applyBorder="1"/>
    <xf numFmtId="0" fontId="6" fillId="0" borderId="5" xfId="0" applyFont="1" applyBorder="1"/>
    <xf numFmtId="164" fontId="9" fillId="3" borderId="0" xfId="1" applyNumberFormat="1" applyFont="1" applyFill="1"/>
    <xf numFmtId="0" fontId="6" fillId="0" borderId="8" xfId="0" applyFont="1" applyBorder="1"/>
    <xf numFmtId="0" fontId="0" fillId="0" borderId="8" xfId="0" applyBorder="1" applyAlignment="1">
      <alignment horizontal="center"/>
    </xf>
    <xf numFmtId="0" fontId="7" fillId="0" borderId="37" xfId="0" applyFont="1" applyBorder="1" applyAlignment="1">
      <alignment horizontal="center"/>
    </xf>
    <xf numFmtId="0" fontId="0" fillId="0" borderId="37" xfId="0" applyBorder="1" applyAlignment="1">
      <alignment horizontal="center"/>
    </xf>
    <xf numFmtId="0" fontId="0" fillId="0" borderId="17" xfId="0" applyBorder="1" applyAlignment="1">
      <alignment horizontal="center"/>
    </xf>
    <xf numFmtId="0" fontId="0" fillId="0" borderId="6" xfId="0" applyBorder="1" applyAlignment="1">
      <alignment horizontal="right"/>
    </xf>
    <xf numFmtId="0" fontId="0" fillId="0" borderId="13" xfId="0" applyBorder="1" applyAlignment="1">
      <alignment horizontal="right"/>
    </xf>
    <xf numFmtId="0" fontId="0" fillId="0" borderId="27" xfId="0" applyBorder="1" applyAlignment="1">
      <alignment horizontal="right"/>
    </xf>
    <xf numFmtId="0" fontId="0" fillId="0" borderId="38" xfId="0" applyBorder="1" applyAlignment="1">
      <alignment horizontal="right"/>
    </xf>
    <xf numFmtId="15" fontId="0" fillId="0" borderId="9" xfId="0" applyNumberFormat="1" applyBorder="1"/>
    <xf numFmtId="15" fontId="0" fillId="0" borderId="28" xfId="0" applyNumberFormat="1" applyBorder="1"/>
    <xf numFmtId="15" fontId="0" fillId="0" borderId="10" xfId="0" applyNumberFormat="1" applyBorder="1"/>
    <xf numFmtId="164" fontId="0" fillId="0" borderId="9" xfId="1" applyNumberFormat="1" applyFont="1" applyFill="1" applyBorder="1"/>
    <xf numFmtId="164" fontId="0" fillId="0" borderId="28" xfId="1" applyNumberFormat="1" applyFont="1" applyFill="1" applyBorder="1"/>
    <xf numFmtId="164" fontId="0" fillId="0" borderId="10" xfId="1" applyNumberFormat="1" applyFont="1" applyFill="1" applyBorder="1"/>
    <xf numFmtId="9" fontId="0" fillId="0" borderId="9" xfId="2" applyFont="1" applyFill="1" applyBorder="1"/>
    <xf numFmtId="9" fontId="0" fillId="0" borderId="28" xfId="2" applyFont="1" applyFill="1" applyBorder="1"/>
    <xf numFmtId="9" fontId="0" fillId="0" borderId="10" xfId="2" applyFont="1" applyFill="1" applyBorder="1"/>
    <xf numFmtId="9" fontId="0" fillId="0" borderId="3" xfId="2" applyFont="1" applyFill="1" applyBorder="1"/>
    <xf numFmtId="164" fontId="9" fillId="4" borderId="0" xfId="1" applyNumberFormat="1" applyFont="1" applyFill="1" applyBorder="1"/>
    <xf numFmtId="164" fontId="0" fillId="4" borderId="9" xfId="0" applyNumberFormat="1" applyFill="1" applyBorder="1"/>
    <xf numFmtId="169" fontId="0" fillId="4" borderId="9" xfId="0" applyNumberFormat="1" applyFill="1" applyBorder="1"/>
    <xf numFmtId="164" fontId="9" fillId="0" borderId="21" xfId="1" applyNumberFormat="1" applyFont="1" applyFill="1" applyBorder="1"/>
    <xf numFmtId="169" fontId="0" fillId="0" borderId="30" xfId="0" applyNumberFormat="1" applyBorder="1"/>
    <xf numFmtId="0" fontId="3" fillId="0" borderId="0" xfId="0" applyFont="1" applyAlignment="1">
      <alignment horizontal="left"/>
    </xf>
    <xf numFmtId="170" fontId="13" fillId="0" borderId="0" xfId="3" applyNumberFormat="1" applyFont="1" applyAlignment="1">
      <alignment horizontal="center" vertical="top" wrapText="1"/>
    </xf>
    <xf numFmtId="0" fontId="14" fillId="0" borderId="0" xfId="3" applyFont="1" applyAlignment="1">
      <alignment horizontal="center" vertical="center" wrapText="1"/>
    </xf>
    <xf numFmtId="0" fontId="0" fillId="0" borderId="0" xfId="0" applyAlignment="1">
      <alignment horizontal="center"/>
    </xf>
    <xf numFmtId="164" fontId="9" fillId="0" borderId="0" xfId="1" applyNumberFormat="1" applyFont="1" applyFill="1"/>
    <xf numFmtId="15" fontId="9" fillId="0" borderId="0" xfId="4" applyNumberFormat="1" applyFont="1"/>
    <xf numFmtId="0" fontId="9" fillId="0" borderId="0" xfId="4" applyFont="1"/>
    <xf numFmtId="15" fontId="0" fillId="0" borderId="0" xfId="0" applyNumberFormat="1"/>
    <xf numFmtId="164" fontId="0" fillId="0" borderId="0" xfId="1" applyNumberFormat="1" applyFont="1" applyFill="1"/>
    <xf numFmtId="0" fontId="9" fillId="0" borderId="0" xfId="0" applyFont="1" applyAlignment="1">
      <alignment horizontal="left" vertical="top"/>
    </xf>
    <xf numFmtId="0" fontId="0" fillId="0" borderId="0" xfId="4" applyFont="1"/>
    <xf numFmtId="0" fontId="7" fillId="0" borderId="0" xfId="0" applyFont="1" applyAlignment="1">
      <alignment horizontal="center"/>
    </xf>
    <xf numFmtId="0" fontId="15" fillId="0" borderId="0" xfId="0" applyFont="1"/>
    <xf numFmtId="171" fontId="0" fillId="0" borderId="0" xfId="0" applyNumberFormat="1"/>
    <xf numFmtId="0" fontId="6" fillId="0" borderId="0" xfId="0" applyFont="1" applyAlignment="1">
      <alignment horizontal="center" wrapText="1"/>
    </xf>
    <xf numFmtId="0" fontId="13" fillId="0" borderId="0" xfId="3" applyFont="1" applyAlignment="1">
      <alignment horizontal="center" vertical="center" wrapText="1"/>
    </xf>
    <xf numFmtId="0" fontId="14" fillId="0" borderId="0" xfId="0" applyFont="1" applyAlignment="1">
      <alignment horizontal="center" vertical="center" wrapText="1"/>
    </xf>
    <xf numFmtId="0" fontId="6" fillId="0" borderId="0" xfId="0" applyFont="1" applyAlignment="1">
      <alignment horizontal="center" vertical="center" wrapText="1"/>
    </xf>
    <xf numFmtId="0" fontId="9" fillId="0" borderId="0" xfId="0" applyFont="1"/>
    <xf numFmtId="164" fontId="9" fillId="0" borderId="0" xfId="1" applyNumberFormat="1" applyFont="1"/>
    <xf numFmtId="0" fontId="6" fillId="0" borderId="0" xfId="0" applyFont="1" applyAlignment="1">
      <alignment horizontal="center"/>
    </xf>
    <xf numFmtId="0" fontId="9" fillId="0" borderId="0" xfId="5" applyFont="1"/>
    <xf numFmtId="1" fontId="0" fillId="0" borderId="0" xfId="0" applyNumberFormat="1"/>
    <xf numFmtId="0" fontId="2" fillId="0" borderId="0" xfId="0" applyFont="1"/>
    <xf numFmtId="0" fontId="17" fillId="0" borderId="0" xfId="0" applyFont="1"/>
    <xf numFmtId="0" fontId="6" fillId="0" borderId="0" xfId="0" applyFont="1" applyAlignment="1">
      <alignment horizontal="right"/>
    </xf>
    <xf numFmtId="0" fontId="18" fillId="0" borderId="0" xfId="0" applyFont="1"/>
    <xf numFmtId="0" fontId="18" fillId="0" borderId="11" xfId="0" applyFont="1" applyBorder="1" applyAlignment="1">
      <alignment horizontal="left"/>
    </xf>
    <xf numFmtId="0" fontId="18" fillId="0" borderId="1" xfId="0" applyFont="1" applyBorder="1" applyAlignment="1">
      <alignment horizontal="left" wrapText="1"/>
    </xf>
    <xf numFmtId="0" fontId="0" fillId="0" borderId="39" xfId="0" applyBorder="1"/>
    <xf numFmtId="0" fontId="0" fillId="0" borderId="1" xfId="0" applyBorder="1" applyAlignment="1">
      <alignment horizontal="left" wrapText="1"/>
    </xf>
    <xf numFmtId="0" fontId="19" fillId="0" borderId="39" xfId="3" applyFont="1" applyBorder="1" applyAlignment="1">
      <alignment horizontal="left" vertical="center" wrapText="1"/>
    </xf>
    <xf numFmtId="0" fontId="0" fillId="0" borderId="1" xfId="0" applyBorder="1"/>
    <xf numFmtId="0" fontId="0" fillId="0" borderId="40" xfId="0" applyBorder="1" applyAlignment="1">
      <alignment wrapText="1"/>
    </xf>
    <xf numFmtId="0" fontId="0" fillId="0" borderId="9" xfId="0" applyBorder="1" applyAlignment="1">
      <alignment horizontal="center"/>
    </xf>
    <xf numFmtId="0" fontId="18" fillId="0" borderId="28" xfId="0" applyFont="1" applyBorder="1"/>
    <xf numFmtId="15" fontId="9" fillId="0" borderId="28" xfId="4" applyNumberFormat="1" applyFont="1" applyBorder="1"/>
    <xf numFmtId="0" fontId="0" fillId="0" borderId="41" xfId="0" applyBorder="1"/>
    <xf numFmtId="0" fontId="0" fillId="0" borderId="16" xfId="0" applyBorder="1" applyAlignment="1">
      <alignment horizontal="center"/>
    </xf>
    <xf numFmtId="0" fontId="18" fillId="0" borderId="37" xfId="0" applyFont="1" applyBorder="1"/>
    <xf numFmtId="0" fontId="0" fillId="0" borderId="42" xfId="0" applyBorder="1"/>
    <xf numFmtId="15" fontId="0" fillId="0" borderId="37" xfId="0" applyNumberFormat="1" applyBorder="1"/>
    <xf numFmtId="15" fontId="0" fillId="0" borderId="42" xfId="0" applyNumberFormat="1" applyBorder="1"/>
    <xf numFmtId="0" fontId="0" fillId="0" borderId="37" xfId="0" applyBorder="1"/>
    <xf numFmtId="0" fontId="0" fillId="0" borderId="43" xfId="0" applyBorder="1"/>
    <xf numFmtId="0" fontId="6" fillId="0" borderId="0" xfId="0" applyFont="1" applyAlignment="1">
      <alignment horizontal="left" vertical="top"/>
    </xf>
    <xf numFmtId="0" fontId="0" fillId="0" borderId="0" xfId="0" applyAlignment="1">
      <alignment horizontal="left" vertical="top"/>
    </xf>
    <xf numFmtId="1" fontId="0" fillId="0" borderId="0" xfId="1" applyNumberFormat="1" applyFont="1" applyFill="1" applyBorder="1"/>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7" fillId="0" borderId="8" xfId="0" applyFont="1" applyBorder="1" applyAlignment="1">
      <alignment horizontal="left" vertical="top"/>
    </xf>
    <xf numFmtId="0" fontId="7" fillId="0" borderId="0" xfId="0" applyFont="1" applyAlignment="1">
      <alignment horizontal="left" vertical="top"/>
    </xf>
    <xf numFmtId="0" fontId="7" fillId="0" borderId="10" xfId="0" applyFont="1" applyBorder="1" applyAlignment="1">
      <alignment horizontal="left" vertical="top"/>
    </xf>
    <xf numFmtId="0" fontId="7" fillId="0" borderId="8" xfId="0" applyFont="1" applyBorder="1" applyAlignment="1">
      <alignment horizontal="left" vertical="top" wrapText="1"/>
    </xf>
    <xf numFmtId="0" fontId="7" fillId="0" borderId="0" xfId="0" applyFont="1" applyAlignment="1">
      <alignment horizontal="left" vertical="top" wrapText="1"/>
    </xf>
    <xf numFmtId="0" fontId="7" fillId="0" borderId="10" xfId="0" applyFont="1" applyBorder="1" applyAlignment="1">
      <alignment horizontal="left" vertical="top" wrapText="1"/>
    </xf>
    <xf numFmtId="0" fontId="0" fillId="0" borderId="0" xfId="0" applyAlignment="1">
      <alignment horizontal="left" wrapText="1"/>
    </xf>
  </cellXfs>
  <cellStyles count="6">
    <cellStyle name="Comma" xfId="1" builtinId="3"/>
    <cellStyle name="Normal" xfId="0" builtinId="0"/>
    <cellStyle name="Normal 11" xfId="3" xr:uid="{F07A8EF6-3502-481D-9953-AC542397DE2A}"/>
    <cellStyle name="Normal 2 2" xfId="4" xr:uid="{A9DF0741-63FA-4640-BC5D-B875674DE5F1}"/>
    <cellStyle name="Normal 2 2 2" xfId="5" xr:uid="{BD4548E8-DA76-485B-8B82-5422629D43F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gree\Downloads\ARS%20112.0%20Capital%20Adequacy%20-%20Standardised%20Approach%20to%20Credit%20Risk%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Elements"/>
      <sheetName val="Data Types"/>
      <sheetName val="Enumerations"/>
      <sheetName val="Rules"/>
      <sheetName val="Form Set"/>
      <sheetName val="Folders"/>
      <sheetName val="Forms"/>
      <sheetName val="EntityDetails"/>
      <sheetName val="ARS_112_0_Table_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B8645-18CD-4BC3-8E90-53B84EA63484}">
  <sheetPr>
    <tabColor theme="0"/>
  </sheetPr>
  <dimension ref="A1:P28"/>
  <sheetViews>
    <sheetView zoomScale="60" zoomScaleNormal="60" workbookViewId="0">
      <selection activeCell="E22" sqref="E22"/>
    </sheetView>
  </sheetViews>
  <sheetFormatPr defaultRowHeight="13.5"/>
  <cols>
    <col min="1" max="1" width="25.140625" customWidth="1"/>
    <col min="2" max="2" width="29.28515625" customWidth="1"/>
    <col min="3" max="3" width="20.5703125" customWidth="1"/>
    <col min="4" max="4" width="24.5703125" customWidth="1"/>
    <col min="5" max="6" width="20.5703125" customWidth="1"/>
    <col min="7" max="7" width="26.85546875" customWidth="1"/>
    <col min="8" max="16" width="20.5703125" customWidth="1"/>
  </cols>
  <sheetData>
    <row r="1" spans="1:16" ht="17.649999999999999">
      <c r="A1" s="1" t="s">
        <v>0</v>
      </c>
      <c r="B1" s="1"/>
    </row>
    <row r="3" spans="1:16" ht="17.649999999999999">
      <c r="A3" s="160" t="s">
        <v>1</v>
      </c>
      <c r="B3" s="1"/>
    </row>
    <row r="4" spans="1:16" ht="17.649999999999999">
      <c r="A4" s="160"/>
      <c r="B4" s="1"/>
    </row>
    <row r="5" spans="1:16" ht="55.9" customHeight="1">
      <c r="A5" s="161" t="s">
        <v>2</v>
      </c>
      <c r="B5" s="162" t="s">
        <v>3</v>
      </c>
      <c r="C5" s="163" t="s">
        <v>4</v>
      </c>
      <c r="D5" s="164" t="s">
        <v>5</v>
      </c>
      <c r="E5" s="165" t="s">
        <v>6</v>
      </c>
      <c r="F5" s="164" t="s">
        <v>7</v>
      </c>
      <c r="G5" s="166" t="s">
        <v>8</v>
      </c>
      <c r="H5" s="167" t="s">
        <v>9</v>
      </c>
    </row>
    <row r="6" spans="1:16" ht="17.25">
      <c r="A6" s="168" t="s">
        <v>10</v>
      </c>
      <c r="B6" s="169" t="s">
        <v>11</v>
      </c>
      <c r="C6" t="s">
        <v>12</v>
      </c>
      <c r="D6" s="170">
        <v>45802</v>
      </c>
      <c r="E6" s="141">
        <v>45813</v>
      </c>
      <c r="F6" s="50" t="s">
        <v>13</v>
      </c>
      <c r="G6" s="50" t="s">
        <v>14</v>
      </c>
      <c r="H6" s="171" t="s">
        <v>13</v>
      </c>
    </row>
    <row r="7" spans="1:16" ht="17.25">
      <c r="A7" s="168" t="s">
        <v>15</v>
      </c>
      <c r="B7" s="169" t="s">
        <v>16</v>
      </c>
      <c r="C7" t="s">
        <v>17</v>
      </c>
      <c r="D7" s="120">
        <v>45763</v>
      </c>
      <c r="E7" s="141">
        <v>45807</v>
      </c>
      <c r="F7" s="50" t="s">
        <v>13</v>
      </c>
      <c r="G7" s="50" t="s">
        <v>18</v>
      </c>
      <c r="H7" s="171" t="s">
        <v>13</v>
      </c>
    </row>
    <row r="8" spans="1:16" ht="17.25">
      <c r="A8" s="168" t="s">
        <v>19</v>
      </c>
      <c r="B8" s="169" t="s">
        <v>16</v>
      </c>
      <c r="C8" t="s">
        <v>20</v>
      </c>
      <c r="D8" s="120">
        <v>45812</v>
      </c>
      <c r="E8" s="141">
        <v>45832</v>
      </c>
      <c r="F8" s="50" t="s">
        <v>13</v>
      </c>
      <c r="G8" s="50" t="s">
        <v>21</v>
      </c>
      <c r="H8" s="171" t="s">
        <v>22</v>
      </c>
    </row>
    <row r="9" spans="1:16" ht="17.25">
      <c r="A9" s="172" t="s">
        <v>23</v>
      </c>
      <c r="B9" s="173" t="s">
        <v>16</v>
      </c>
      <c r="C9" s="174" t="s">
        <v>24</v>
      </c>
      <c r="D9" s="175">
        <v>45823</v>
      </c>
      <c r="E9" s="176">
        <v>45848</v>
      </c>
      <c r="F9" s="177" t="s">
        <v>22</v>
      </c>
      <c r="G9" s="177" t="s">
        <v>21</v>
      </c>
      <c r="H9" s="178" t="s">
        <v>22</v>
      </c>
    </row>
    <row r="10" spans="1:16" ht="17.649999999999999">
      <c r="A10" s="160"/>
      <c r="B10" s="1"/>
      <c r="C10" s="141"/>
      <c r="D10" s="141"/>
    </row>
    <row r="11" spans="1:16" ht="17.649999999999999">
      <c r="A11" s="160" t="s">
        <v>25</v>
      </c>
      <c r="B11" s="1"/>
      <c r="C11" s="141"/>
      <c r="D11" s="141"/>
    </row>
    <row r="12" spans="1:16" ht="17.649999999999999">
      <c r="A12" s="160"/>
      <c r="B12" s="1"/>
      <c r="C12" s="141"/>
      <c r="D12" s="141"/>
    </row>
    <row r="13" spans="1:16" ht="17.649999999999999">
      <c r="A13" s="160"/>
      <c r="B13" s="1"/>
      <c r="C13" s="141"/>
      <c r="D13" s="141"/>
    </row>
    <row r="14" spans="1:16" ht="17.649999999999999">
      <c r="A14" s="1" t="s">
        <v>26</v>
      </c>
      <c r="B14" s="1"/>
    </row>
    <row r="15" spans="1:16" ht="13.9">
      <c r="A15" s="134"/>
      <c r="B15" s="134"/>
      <c r="C15" s="135">
        <f>-1</f>
        <v>-1</v>
      </c>
      <c r="D15" s="135">
        <v>-2</v>
      </c>
      <c r="E15" s="135">
        <f t="shared" ref="E15:O15" si="0">D15-1</f>
        <v>-3</v>
      </c>
      <c r="F15" s="135">
        <f t="shared" si="0"/>
        <v>-4</v>
      </c>
      <c r="G15" s="135">
        <f t="shared" si="0"/>
        <v>-5</v>
      </c>
      <c r="H15" s="135">
        <f t="shared" si="0"/>
        <v>-6</v>
      </c>
      <c r="I15" s="135">
        <f t="shared" si="0"/>
        <v>-7</v>
      </c>
      <c r="J15" s="135">
        <f t="shared" si="0"/>
        <v>-8</v>
      </c>
      <c r="K15" s="135">
        <f t="shared" si="0"/>
        <v>-9</v>
      </c>
      <c r="L15" s="135">
        <f t="shared" si="0"/>
        <v>-10</v>
      </c>
      <c r="M15" s="135">
        <f t="shared" si="0"/>
        <v>-11</v>
      </c>
      <c r="N15" s="135">
        <f t="shared" si="0"/>
        <v>-12</v>
      </c>
      <c r="O15" s="135">
        <f t="shared" si="0"/>
        <v>-13</v>
      </c>
      <c r="P15" s="135">
        <f>O15-1</f>
        <v>-14</v>
      </c>
    </row>
    <row r="16" spans="1:16" ht="58.15" customHeight="1">
      <c r="A16" s="136" t="s">
        <v>27</v>
      </c>
      <c r="B16" s="136" t="s">
        <v>28</v>
      </c>
      <c r="C16" s="136" t="s">
        <v>29</v>
      </c>
      <c r="D16" s="136" t="s">
        <v>30</v>
      </c>
      <c r="E16" s="136" t="s">
        <v>31</v>
      </c>
      <c r="F16" s="136" t="s">
        <v>32</v>
      </c>
      <c r="G16" s="136" t="s">
        <v>33</v>
      </c>
      <c r="H16" s="136" t="s">
        <v>34</v>
      </c>
      <c r="I16" s="136" t="s">
        <v>6</v>
      </c>
      <c r="J16" s="136" t="s">
        <v>35</v>
      </c>
      <c r="K16" s="136" t="s">
        <v>36</v>
      </c>
      <c r="L16" s="136" t="s">
        <v>37</v>
      </c>
      <c r="M16" s="136" t="s">
        <v>38</v>
      </c>
      <c r="N16" s="136" t="s">
        <v>39</v>
      </c>
      <c r="O16" s="136" t="s">
        <v>40</v>
      </c>
      <c r="P16" s="136" t="s">
        <v>41</v>
      </c>
    </row>
    <row r="18" spans="1:16">
      <c r="A18" s="137" t="s">
        <v>10</v>
      </c>
      <c r="B18" s="137" t="s">
        <v>42</v>
      </c>
      <c r="C18" t="s">
        <v>43</v>
      </c>
      <c r="D18" s="138">
        <v>272000000</v>
      </c>
      <c r="E18" s="139">
        <v>45802</v>
      </c>
      <c r="F18" t="s">
        <v>44</v>
      </c>
      <c r="G18" s="140" t="s">
        <v>45</v>
      </c>
      <c r="H18" t="s">
        <v>46</v>
      </c>
      <c r="I18" s="141">
        <v>45813</v>
      </c>
      <c r="J18" s="142">
        <v>190000000</v>
      </c>
      <c r="K18" s="140" t="s">
        <v>47</v>
      </c>
      <c r="L18" s="143" t="s">
        <v>48</v>
      </c>
      <c r="M18" s="144" t="s">
        <v>49</v>
      </c>
      <c r="N18" t="s">
        <v>43</v>
      </c>
      <c r="O18" t="s">
        <v>50</v>
      </c>
      <c r="P18" s="60">
        <v>1</v>
      </c>
    </row>
    <row r="19" spans="1:16">
      <c r="A19" s="137" t="s">
        <v>15</v>
      </c>
      <c r="B19" s="145" t="s">
        <v>51</v>
      </c>
      <c r="C19" t="s">
        <v>52</v>
      </c>
      <c r="D19" s="142">
        <v>503000000</v>
      </c>
      <c r="E19" s="141">
        <v>45763</v>
      </c>
      <c r="F19" s="140" t="s">
        <v>53</v>
      </c>
      <c r="G19" s="140" t="s">
        <v>54</v>
      </c>
      <c r="H19" s="140" t="s">
        <v>55</v>
      </c>
      <c r="I19" s="141">
        <v>45807</v>
      </c>
      <c r="J19" s="142">
        <v>403000000</v>
      </c>
      <c r="K19" s="140" t="s">
        <v>47</v>
      </c>
      <c r="L19" s="143" t="s">
        <v>56</v>
      </c>
      <c r="M19" s="140" t="s">
        <v>57</v>
      </c>
      <c r="N19" t="s">
        <v>58</v>
      </c>
      <c r="O19" t="s">
        <v>59</v>
      </c>
      <c r="P19" s="60">
        <v>0.5</v>
      </c>
    </row>
    <row r="20" spans="1:16">
      <c r="A20" s="137" t="s">
        <v>19</v>
      </c>
      <c r="B20" s="145" t="s">
        <v>60</v>
      </c>
      <c r="C20" t="s">
        <v>61</v>
      </c>
      <c r="D20" s="142">
        <v>275000000</v>
      </c>
      <c r="E20" s="141">
        <v>45812</v>
      </c>
      <c r="F20" t="s">
        <v>62</v>
      </c>
      <c r="G20" t="s">
        <v>63</v>
      </c>
      <c r="H20" s="140" t="s">
        <v>64</v>
      </c>
      <c r="I20" s="141">
        <v>45832</v>
      </c>
      <c r="J20" s="142">
        <v>201000000</v>
      </c>
      <c r="K20" s="140" t="s">
        <v>47</v>
      </c>
      <c r="L20" s="143" t="s">
        <v>56</v>
      </c>
      <c r="M20" s="140" t="s">
        <v>65</v>
      </c>
    </row>
    <row r="21" spans="1:16">
      <c r="A21" s="137"/>
      <c r="D21" s="59"/>
    </row>
    <row r="22" spans="1:16">
      <c r="C22" s="146"/>
      <c r="D22" s="59"/>
    </row>
    <row r="23" spans="1:16">
      <c r="D23" s="59"/>
    </row>
    <row r="24" spans="1:16">
      <c r="E24" s="147"/>
      <c r="J24" s="147"/>
    </row>
    <row r="25" spans="1:16">
      <c r="E25" s="47"/>
      <c r="J25" s="147"/>
    </row>
    <row r="27" spans="1:16">
      <c r="E27" s="59"/>
    </row>
    <row r="28" spans="1:16">
      <c r="E28" s="4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879DB-9842-4884-BA7B-4D29DE31501E}">
  <sheetPr>
    <tabColor theme="0"/>
  </sheetPr>
  <dimension ref="A1:O142"/>
  <sheetViews>
    <sheetView zoomScale="80" zoomScaleNormal="80" workbookViewId="0">
      <selection activeCell="H13" sqref="H13"/>
    </sheetView>
  </sheetViews>
  <sheetFormatPr defaultRowHeight="13.5"/>
  <cols>
    <col min="1" max="1" width="13.42578125" customWidth="1"/>
    <col min="2" max="2" width="39.42578125" customWidth="1"/>
    <col min="3" max="3" width="25.140625" customWidth="1"/>
    <col min="4" max="4" width="18" customWidth="1"/>
    <col min="5" max="5" width="15.85546875" customWidth="1"/>
    <col min="6" max="6" width="16.140625" customWidth="1"/>
    <col min="7" max="7" width="18.140625" customWidth="1"/>
    <col min="8" max="8" width="17" customWidth="1"/>
    <col min="9" max="9" width="15.42578125" customWidth="1"/>
    <col min="10" max="10" width="13" customWidth="1"/>
    <col min="11" max="11" width="11.85546875" customWidth="1"/>
    <col min="13" max="13" width="14.42578125" customWidth="1"/>
    <col min="14" max="14" width="11.42578125" customWidth="1"/>
  </cols>
  <sheetData>
    <row r="1" spans="1:4" ht="17.649999999999999">
      <c r="A1" s="1" t="s">
        <v>66</v>
      </c>
    </row>
    <row r="2" spans="1:4" ht="15">
      <c r="A2" s="2" t="s">
        <v>67</v>
      </c>
    </row>
    <row r="3" spans="1:4" ht="15">
      <c r="A3" s="2"/>
    </row>
    <row r="4" spans="1:4" ht="15">
      <c r="A4" s="3"/>
      <c r="B4" t="s">
        <v>68</v>
      </c>
    </row>
    <row r="5" spans="1:4" ht="15">
      <c r="A5" s="2"/>
    </row>
    <row r="7" spans="1:4" ht="13.9">
      <c r="A7" s="4" t="s">
        <v>69</v>
      </c>
      <c r="B7" s="4" t="s">
        <v>70</v>
      </c>
    </row>
    <row r="8" spans="1:4" ht="17.649999999999999">
      <c r="A8" s="1" t="s">
        <v>71</v>
      </c>
      <c r="B8" s="4" t="s">
        <v>72</v>
      </c>
    </row>
    <row r="9" spans="1:4">
      <c r="B9" s="5" t="s">
        <v>73</v>
      </c>
    </row>
    <row r="10" spans="1:4" ht="14.25" thickBot="1">
      <c r="B10" s="6"/>
    </row>
    <row r="11" spans="1:4" ht="14.25" thickBot="1">
      <c r="B11" s="182" t="s">
        <v>74</v>
      </c>
      <c r="C11" s="183"/>
      <c r="D11" s="184"/>
    </row>
    <row r="12" spans="1:4" ht="13.9">
      <c r="B12" s="7" t="s">
        <v>75</v>
      </c>
      <c r="C12" s="8" t="s">
        <v>76</v>
      </c>
      <c r="D12" s="9"/>
    </row>
    <row r="13" spans="1:4" ht="13.9">
      <c r="B13" s="10" t="s">
        <v>77</v>
      </c>
      <c r="C13" t="s">
        <v>52</v>
      </c>
      <c r="D13" s="12"/>
    </row>
    <row r="14" spans="1:4" ht="13.9">
      <c r="B14" s="10" t="s">
        <v>78</v>
      </c>
      <c r="C14" s="11" t="s">
        <v>79</v>
      </c>
      <c r="D14" s="12"/>
    </row>
    <row r="15" spans="1:4" ht="13.9">
      <c r="B15" s="10" t="s">
        <v>80</v>
      </c>
      <c r="C15" s="13">
        <v>45807</v>
      </c>
      <c r="D15" s="12"/>
    </row>
    <row r="16" spans="1:4" ht="13.9">
      <c r="B16" s="14"/>
      <c r="C16" s="15" t="s">
        <v>81</v>
      </c>
      <c r="D16" s="16" t="s">
        <v>82</v>
      </c>
    </row>
    <row r="17" spans="2:6" ht="13.9">
      <c r="B17" s="10" t="s">
        <v>83</v>
      </c>
      <c r="C17" s="17">
        <f>SUM(C18:C20)</f>
        <v>503000000</v>
      </c>
      <c r="D17" s="18">
        <f>C17/$C$17</f>
        <v>1</v>
      </c>
    </row>
    <row r="18" spans="2:6" ht="13.9">
      <c r="B18" s="10" t="s">
        <v>84</v>
      </c>
      <c r="C18" s="19">
        <v>400000000</v>
      </c>
      <c r="D18" s="20">
        <f>C18/$C$17</f>
        <v>0.79522862823061635</v>
      </c>
    </row>
    <row r="19" spans="2:6" ht="13.9">
      <c r="B19" s="10" t="s">
        <v>85</v>
      </c>
      <c r="C19" s="19">
        <v>101000000</v>
      </c>
      <c r="D19" s="20">
        <f>C19/$C$17</f>
        <v>0.20079522862823063</v>
      </c>
    </row>
    <row r="20" spans="2:6" ht="13.9">
      <c r="B20" s="10" t="s">
        <v>86</v>
      </c>
      <c r="C20" s="21">
        <v>2000000</v>
      </c>
      <c r="D20" s="22">
        <f>C20/$C$17</f>
        <v>3.9761431411530811E-3</v>
      </c>
      <c r="F20" s="23"/>
    </row>
    <row r="21" spans="2:6">
      <c r="B21" s="14"/>
      <c r="C21" s="11"/>
      <c r="D21" s="12"/>
    </row>
    <row r="22" spans="2:6">
      <c r="B22" s="14" t="s">
        <v>87</v>
      </c>
      <c r="C22" s="19">
        <v>300000000</v>
      </c>
      <c r="D22" s="12"/>
    </row>
    <row r="23" spans="2:6" ht="13.9">
      <c r="B23" s="10" t="s">
        <v>88</v>
      </c>
      <c r="C23" s="19">
        <f>C18*(-0.25)</f>
        <v>-100000000</v>
      </c>
      <c r="D23" s="24"/>
      <c r="F23" s="23"/>
    </row>
    <row r="24" spans="2:6" ht="13.9">
      <c r="B24" s="10" t="s">
        <v>89</v>
      </c>
      <c r="C24" s="25">
        <v>-0.25</v>
      </c>
      <c r="D24" s="24"/>
    </row>
    <row r="25" spans="2:6">
      <c r="B25" s="26" t="s">
        <v>90</v>
      </c>
      <c r="C25" s="21">
        <f>C18+C19+C23+C20</f>
        <v>403000000</v>
      </c>
      <c r="D25" s="27" t="s">
        <v>91</v>
      </c>
    </row>
    <row r="26" spans="2:6">
      <c r="B26" s="14"/>
      <c r="D26" s="12"/>
    </row>
    <row r="27" spans="2:6">
      <c r="B27" s="14" t="s">
        <v>92</v>
      </c>
      <c r="D27" s="12"/>
    </row>
    <row r="28" spans="2:6">
      <c r="B28" s="185" t="s">
        <v>93</v>
      </c>
      <c r="C28" s="186"/>
      <c r="D28" s="187"/>
    </row>
    <row r="29" spans="2:6" ht="28.5" customHeight="1">
      <c r="B29" s="188" t="s">
        <v>94</v>
      </c>
      <c r="C29" s="189"/>
      <c r="D29" s="190"/>
    </row>
    <row r="30" spans="2:6">
      <c r="B30" s="188" t="s">
        <v>95</v>
      </c>
      <c r="C30" s="189"/>
      <c r="D30" s="190"/>
    </row>
    <row r="31" spans="2:6" ht="14.25" thickBot="1">
      <c r="B31" s="28"/>
      <c r="C31" s="29"/>
      <c r="D31" s="30"/>
    </row>
    <row r="32" spans="2:6" ht="13.9" thickBot="1">
      <c r="B32" s="5"/>
      <c r="C32" s="31"/>
      <c r="D32" s="32"/>
    </row>
    <row r="33" spans="1:11" ht="14.25" thickBot="1">
      <c r="B33" s="33" t="s">
        <v>96</v>
      </c>
      <c r="C33" s="34"/>
      <c r="D33" s="34"/>
      <c r="E33" s="35"/>
      <c r="F33" s="36"/>
      <c r="G33" s="36"/>
      <c r="H33" s="36"/>
      <c r="I33" s="36"/>
      <c r="J33" s="36"/>
      <c r="K33" s="37"/>
    </row>
    <row r="34" spans="1:11" ht="89.65" customHeight="1">
      <c r="B34" s="38" t="s">
        <v>97</v>
      </c>
      <c r="C34" s="38" t="s">
        <v>98</v>
      </c>
      <c r="D34" s="39" t="s">
        <v>99</v>
      </c>
      <c r="E34" s="39" t="s">
        <v>100</v>
      </c>
      <c r="F34" s="39" t="s">
        <v>101</v>
      </c>
      <c r="G34" s="39" t="s">
        <v>102</v>
      </c>
      <c r="H34" s="39" t="s">
        <v>103</v>
      </c>
      <c r="I34" s="40" t="s">
        <v>104</v>
      </c>
      <c r="J34" s="39" t="s">
        <v>105</v>
      </c>
      <c r="K34" s="41" t="s">
        <v>106</v>
      </c>
    </row>
    <row r="35" spans="1:11">
      <c r="B35" s="14" t="s">
        <v>107</v>
      </c>
      <c r="C35" s="42" t="s">
        <v>108</v>
      </c>
      <c r="D35" s="43">
        <v>200000000</v>
      </c>
      <c r="E35" s="44">
        <v>0.08</v>
      </c>
      <c r="F35" s="45">
        <f>E35*D35</f>
        <v>16000000</v>
      </c>
      <c r="G35" s="46">
        <f>F35/$C$17</f>
        <v>3.1809145129224649E-2</v>
      </c>
      <c r="H35" s="45">
        <f>G35*$C$23</f>
        <v>-3180914.5129224649</v>
      </c>
      <c r="I35" s="47">
        <f>D35+H35</f>
        <v>196819085.48707753</v>
      </c>
      <c r="J35" s="48">
        <f>(I35/D35-1)</f>
        <v>-1.5904572564612307E-2</v>
      </c>
      <c r="K35" s="49" t="s">
        <v>13</v>
      </c>
    </row>
    <row r="36" spans="1:11">
      <c r="B36" s="14" t="s">
        <v>109</v>
      </c>
      <c r="C36" s="50" t="s">
        <v>110</v>
      </c>
      <c r="D36" s="43">
        <v>500000000</v>
      </c>
      <c r="E36" s="44">
        <v>0.05</v>
      </c>
      <c r="F36" s="45">
        <f>E36*D36</f>
        <v>25000000</v>
      </c>
      <c r="G36" s="46">
        <f>F36/$C$17</f>
        <v>4.9701789264413522E-2</v>
      </c>
      <c r="H36" s="45">
        <f>G36*$C$23</f>
        <v>-4970178.9264413519</v>
      </c>
      <c r="I36" s="47">
        <f>D36+H36</f>
        <v>495029821.07355863</v>
      </c>
      <c r="J36" s="48">
        <f t="shared" ref="J36:J37" si="0">(I36/D36-1)</f>
        <v>-9.9403578528827197E-3</v>
      </c>
      <c r="K36" s="49" t="s">
        <v>13</v>
      </c>
    </row>
    <row r="37" spans="1:11">
      <c r="B37" s="14" t="s">
        <v>111</v>
      </c>
      <c r="C37" s="50" t="s">
        <v>112</v>
      </c>
      <c r="D37" s="43">
        <v>1300000000</v>
      </c>
      <c r="E37" s="44">
        <v>0.02</v>
      </c>
      <c r="F37" s="45">
        <f>E37*D37</f>
        <v>26000000</v>
      </c>
      <c r="G37" s="46">
        <f>F37/$C$17</f>
        <v>5.168986083499006E-2</v>
      </c>
      <c r="H37" s="45">
        <f>G37*$C$23</f>
        <v>-5168986.083499006</v>
      </c>
      <c r="I37" s="47">
        <f>D37+H37</f>
        <v>1294831013.916501</v>
      </c>
      <c r="J37" s="48">
        <f t="shared" si="0"/>
        <v>-3.9761431411530213E-3</v>
      </c>
      <c r="K37" s="49" t="s">
        <v>13</v>
      </c>
    </row>
    <row r="38" spans="1:11" ht="13.9" thickBot="1">
      <c r="B38" s="51" t="s">
        <v>113</v>
      </c>
      <c r="C38" s="52" t="s">
        <v>114</v>
      </c>
      <c r="D38" s="53">
        <v>300000000</v>
      </c>
      <c r="E38" s="54">
        <v>5.0000000000000001E-3</v>
      </c>
      <c r="F38" s="52">
        <f>E38*D38</f>
        <v>1500000</v>
      </c>
      <c r="G38" s="55">
        <f>F38/$C$17</f>
        <v>2.982107355864811E-3</v>
      </c>
      <c r="H38" s="52">
        <f>G38*$C$23</f>
        <v>-298210.73558648111</v>
      </c>
      <c r="I38" s="56">
        <f>D38+H38</f>
        <v>299701789.26441354</v>
      </c>
      <c r="J38" s="57">
        <f>(I38/D38-1)</f>
        <v>-9.9403578528822756E-4</v>
      </c>
      <c r="K38" s="58" t="s">
        <v>22</v>
      </c>
    </row>
    <row r="39" spans="1:11">
      <c r="B39" s="5"/>
      <c r="C39" s="59"/>
      <c r="D39" s="47"/>
      <c r="E39" s="47"/>
      <c r="F39" s="60"/>
      <c r="G39" s="60"/>
      <c r="H39" s="61"/>
    </row>
    <row r="40" spans="1:11" ht="17.649999999999999">
      <c r="A40" s="1" t="s">
        <v>115</v>
      </c>
      <c r="B40" s="4" t="s">
        <v>116</v>
      </c>
      <c r="E40" s="47"/>
    </row>
    <row r="41" spans="1:11">
      <c r="B41" s="191" t="s">
        <v>117</v>
      </c>
      <c r="C41" s="191"/>
      <c r="D41" s="191"/>
      <c r="E41" s="191"/>
      <c r="F41" s="191"/>
      <c r="G41" s="191"/>
      <c r="H41" s="191"/>
      <c r="I41" s="191"/>
    </row>
    <row r="42" spans="1:11">
      <c r="B42" s="63" t="s">
        <v>118</v>
      </c>
      <c r="C42" s="62"/>
      <c r="D42" s="62"/>
      <c r="E42" s="62"/>
      <c r="F42" s="62"/>
      <c r="G42" s="62"/>
      <c r="H42" s="62"/>
      <c r="I42" s="62"/>
    </row>
    <row r="43" spans="1:11" ht="13.9" thickBot="1">
      <c r="B43" s="64"/>
      <c r="C43" s="64"/>
      <c r="D43" s="64"/>
      <c r="E43" s="64"/>
      <c r="F43" s="64"/>
      <c r="G43" s="64"/>
      <c r="H43" s="64"/>
      <c r="I43" s="64"/>
    </row>
    <row r="44" spans="1:11" ht="14.25" thickBot="1">
      <c r="B44" s="33" t="s">
        <v>119</v>
      </c>
      <c r="C44" s="36"/>
      <c r="D44" s="37"/>
      <c r="E44" s="64"/>
      <c r="F44" s="64"/>
      <c r="G44" s="64"/>
      <c r="H44" s="64"/>
      <c r="I44" s="64"/>
    </row>
    <row r="45" spans="1:11">
      <c r="B45" s="65" t="s">
        <v>75</v>
      </c>
      <c r="C45" s="8" t="s">
        <v>76</v>
      </c>
      <c r="D45" s="66"/>
      <c r="E45" s="64"/>
      <c r="F45" s="64"/>
      <c r="G45" s="64"/>
      <c r="H45" s="64"/>
      <c r="I45" s="64"/>
    </row>
    <row r="46" spans="1:11">
      <c r="B46" s="65" t="s">
        <v>77</v>
      </c>
      <c r="C46" t="s">
        <v>120</v>
      </c>
      <c r="D46" s="66"/>
      <c r="E46" s="64"/>
      <c r="F46" s="64"/>
      <c r="G46" s="64"/>
      <c r="H46" s="64"/>
      <c r="I46" s="64"/>
      <c r="J46" s="67"/>
    </row>
    <row r="47" spans="1:11">
      <c r="B47" s="65" t="s">
        <v>78</v>
      </c>
      <c r="C47" s="11" t="s">
        <v>121</v>
      </c>
      <c r="D47" s="66"/>
      <c r="J47" s="67"/>
    </row>
    <row r="48" spans="1:11" ht="13.9">
      <c r="B48" s="65" t="s">
        <v>80</v>
      </c>
      <c r="C48" s="13">
        <v>45808</v>
      </c>
      <c r="D48" s="68" t="s">
        <v>122</v>
      </c>
      <c r="E48" s="47"/>
      <c r="F48" s="47"/>
      <c r="J48" s="67"/>
    </row>
    <row r="49" spans="2:11">
      <c r="B49" s="14"/>
      <c r="C49" s="11" t="s">
        <v>81</v>
      </c>
      <c r="D49" s="66"/>
      <c r="E49" s="47"/>
      <c r="F49" s="47"/>
      <c r="J49" s="67"/>
    </row>
    <row r="50" spans="2:11">
      <c r="B50" s="65" t="s">
        <v>83</v>
      </c>
      <c r="C50" s="19">
        <v>90000000</v>
      </c>
      <c r="D50" s="66"/>
      <c r="E50" s="47"/>
      <c r="F50" s="47"/>
    </row>
    <row r="51" spans="2:11">
      <c r="B51" s="65" t="s">
        <v>123</v>
      </c>
      <c r="C51" s="19">
        <v>72000000</v>
      </c>
      <c r="D51" s="66"/>
      <c r="E51" s="47"/>
      <c r="F51" s="47"/>
    </row>
    <row r="52" spans="2:11">
      <c r="B52" s="65" t="s">
        <v>124</v>
      </c>
      <c r="C52" s="69">
        <f>C50*C53</f>
        <v>-18000000</v>
      </c>
      <c r="D52" s="70" t="s">
        <v>125</v>
      </c>
      <c r="E52" s="47"/>
      <c r="F52" s="47"/>
    </row>
    <row r="53" spans="2:11">
      <c r="B53" s="65" t="s">
        <v>126</v>
      </c>
      <c r="C53" s="71">
        <v>-0.2</v>
      </c>
      <c r="D53" s="66"/>
      <c r="E53" s="47"/>
    </row>
    <row r="54" spans="2:11" ht="13.9" thickBot="1">
      <c r="B54" s="72" t="s">
        <v>127</v>
      </c>
      <c r="C54" s="73">
        <f>C50+C52</f>
        <v>72000000</v>
      </c>
      <c r="D54" s="74"/>
    </row>
    <row r="55" spans="2:11" ht="13.9" thickBot="1"/>
    <row r="56" spans="2:11" ht="14.25" thickBot="1">
      <c r="B56" s="33" t="s">
        <v>128</v>
      </c>
      <c r="C56" s="34"/>
      <c r="D56" s="36"/>
      <c r="E56" s="36"/>
      <c r="F56" s="36"/>
      <c r="G56" s="36"/>
      <c r="H56" s="36"/>
      <c r="I56" s="36"/>
      <c r="J56" s="36"/>
      <c r="K56" s="37"/>
    </row>
    <row r="57" spans="2:11" ht="83.25">
      <c r="B57" s="38" t="s">
        <v>129</v>
      </c>
      <c r="C57" s="38" t="s">
        <v>98</v>
      </c>
      <c r="D57" s="39" t="s">
        <v>99</v>
      </c>
      <c r="E57" s="39" t="s">
        <v>100</v>
      </c>
      <c r="F57" s="39" t="s">
        <v>101</v>
      </c>
      <c r="G57" s="39" t="s">
        <v>102</v>
      </c>
      <c r="H57" s="75" t="s">
        <v>130</v>
      </c>
      <c r="I57" s="75" t="s">
        <v>104</v>
      </c>
      <c r="J57" s="75" t="s">
        <v>105</v>
      </c>
      <c r="K57" s="76" t="s">
        <v>106</v>
      </c>
    </row>
    <row r="58" spans="2:11">
      <c r="B58" s="14" t="s">
        <v>107</v>
      </c>
      <c r="C58" s="77" t="s">
        <v>108</v>
      </c>
      <c r="D58" s="78">
        <f>I35</f>
        <v>196819085.48707753</v>
      </c>
      <c r="E58" s="79">
        <v>0.09</v>
      </c>
      <c r="F58" s="78">
        <f>E58*D58</f>
        <v>17713717.693836976</v>
      </c>
      <c r="G58" s="48">
        <f>F58/$C$50</f>
        <v>0.19681908548707752</v>
      </c>
      <c r="H58" s="78">
        <f>G58*$C$52</f>
        <v>-3542743.5387673955</v>
      </c>
      <c r="I58" s="69">
        <f>D58+H58</f>
        <v>193276341.94831014</v>
      </c>
      <c r="J58" s="48">
        <f>(I58/D58-1)</f>
        <v>-1.8000000000000016E-2</v>
      </c>
      <c r="K58" s="66" t="s">
        <v>13</v>
      </c>
    </row>
    <row r="59" spans="2:11">
      <c r="B59" s="14" t="s">
        <v>109</v>
      </c>
      <c r="C59" s="61" t="s">
        <v>110</v>
      </c>
      <c r="D59" s="78">
        <f>I36</f>
        <v>495029821.07355863</v>
      </c>
      <c r="E59" s="79">
        <v>0.04</v>
      </c>
      <c r="F59" s="78">
        <f>E59*D59</f>
        <v>19801192.842942346</v>
      </c>
      <c r="G59" s="48">
        <f>F59/$C$50</f>
        <v>0.22001325381047052</v>
      </c>
      <c r="H59" s="78">
        <f>G59*$C$52</f>
        <v>-3960238.5685884692</v>
      </c>
      <c r="I59" s="69">
        <f>D59+H59</f>
        <v>491069582.50497013</v>
      </c>
      <c r="J59" s="48">
        <f>(I59/D59-1)</f>
        <v>-8.0000000000000071E-3</v>
      </c>
      <c r="K59" s="66" t="s">
        <v>13</v>
      </c>
    </row>
    <row r="60" spans="2:11">
      <c r="B60" s="14" t="s">
        <v>111</v>
      </c>
      <c r="C60" s="61" t="s">
        <v>112</v>
      </c>
      <c r="D60" s="69">
        <f>I37</f>
        <v>1294831013.916501</v>
      </c>
      <c r="E60" s="79">
        <v>0.01</v>
      </c>
      <c r="F60" s="69">
        <f>E60*D60</f>
        <v>12948310.13916501</v>
      </c>
      <c r="G60" s="79">
        <f>F60/$C$50</f>
        <v>0.143870112657389</v>
      </c>
      <c r="H60" s="69">
        <f>G60*$C$52</f>
        <v>-2589662.0278330022</v>
      </c>
      <c r="I60" s="69">
        <f>D60+H60</f>
        <v>1292241351.8886681</v>
      </c>
      <c r="J60" s="79">
        <f>(I60/D60-1)</f>
        <v>-2.0000000000000018E-3</v>
      </c>
      <c r="K60" s="66" t="s">
        <v>22</v>
      </c>
    </row>
    <row r="61" spans="2:11" ht="13.9" thickBot="1">
      <c r="B61" s="51" t="s">
        <v>113</v>
      </c>
      <c r="C61" s="52" t="s">
        <v>114</v>
      </c>
      <c r="D61" s="73">
        <f>I38</f>
        <v>299701789.26441354</v>
      </c>
      <c r="E61" s="57">
        <v>1.2999999999999999E-2</v>
      </c>
      <c r="F61" s="73">
        <f>E61*D61</f>
        <v>3896123.2604373759</v>
      </c>
      <c r="G61" s="57">
        <f>F61/$C$50</f>
        <v>4.3290258449304175E-2</v>
      </c>
      <c r="H61" s="73">
        <f>G61*$C$52</f>
        <v>-779224.65208747517</v>
      </c>
      <c r="I61" s="73">
        <f>D61+H61</f>
        <v>298922564.61232609</v>
      </c>
      <c r="J61" s="57">
        <f>(I61/D61-1)</f>
        <v>-2.5999999999999357E-3</v>
      </c>
      <c r="K61" s="80" t="s">
        <v>22</v>
      </c>
    </row>
    <row r="62" spans="2:11">
      <c r="B62" t="s">
        <v>131</v>
      </c>
    </row>
    <row r="64" spans="2:11">
      <c r="G64" s="81"/>
    </row>
    <row r="65" spans="1:15" ht="17.649999999999999">
      <c r="A65" s="1" t="s">
        <v>132</v>
      </c>
      <c r="B65" s="4" t="s">
        <v>133</v>
      </c>
    </row>
    <row r="66" spans="1:15">
      <c r="B66" s="5" t="s">
        <v>134</v>
      </c>
    </row>
    <row r="67" spans="1:15" ht="13.9">
      <c r="A67" s="4"/>
      <c r="B67" s="5" t="s">
        <v>135</v>
      </c>
    </row>
    <row r="68" spans="1:15" ht="13.9" thickBot="1"/>
    <row r="69" spans="1:15" ht="14.25" thickBot="1">
      <c r="B69" s="33" t="s">
        <v>136</v>
      </c>
      <c r="C69" s="36"/>
      <c r="D69" s="36"/>
      <c r="E69" s="36"/>
      <c r="F69" s="37"/>
    </row>
    <row r="70" spans="1:15" ht="27.75">
      <c r="B70" s="82" t="s">
        <v>137</v>
      </c>
      <c r="C70" s="83" t="s">
        <v>138</v>
      </c>
      <c r="D70" s="75" t="s">
        <v>139</v>
      </c>
      <c r="E70" s="75" t="s">
        <v>140</v>
      </c>
      <c r="F70" s="84" t="s">
        <v>127</v>
      </c>
    </row>
    <row r="71" spans="1:15">
      <c r="B71" s="14" t="s">
        <v>141</v>
      </c>
      <c r="C71" s="19">
        <f>C17</f>
        <v>503000000</v>
      </c>
      <c r="D71" s="19">
        <f>C23</f>
        <v>-100000000</v>
      </c>
      <c r="E71" s="25">
        <v>-0.25</v>
      </c>
      <c r="F71" s="85">
        <f>C71+D71</f>
        <v>403000000</v>
      </c>
    </row>
    <row r="72" spans="1:15">
      <c r="B72" s="14" t="s">
        <v>142</v>
      </c>
      <c r="C72" s="19">
        <f>C50</f>
        <v>90000000</v>
      </c>
      <c r="D72" s="69">
        <f>C52</f>
        <v>-18000000</v>
      </c>
      <c r="E72" s="71">
        <v>-0.2</v>
      </c>
      <c r="F72" s="85">
        <f>C72+D72</f>
        <v>72000000</v>
      </c>
    </row>
    <row r="73" spans="1:15" ht="13.9" thickBot="1">
      <c r="B73" s="51"/>
      <c r="C73" s="86">
        <f>SUM(C71:C72)</f>
        <v>593000000</v>
      </c>
      <c r="D73" s="86">
        <f>SUM(D71:D72)</f>
        <v>-118000000</v>
      </c>
      <c r="E73" s="87"/>
      <c r="F73" s="88">
        <f>SUM(F71:F72)</f>
        <v>475000000</v>
      </c>
    </row>
    <row r="74" spans="1:15" ht="13.9" thickBot="1"/>
    <row r="75" spans="1:15" ht="14.25" thickBot="1">
      <c r="B75" s="33" t="s">
        <v>143</v>
      </c>
      <c r="C75" s="34"/>
      <c r="D75" s="36"/>
      <c r="E75" s="36"/>
      <c r="F75" s="36"/>
      <c r="G75" s="36"/>
      <c r="H75" s="36"/>
      <c r="I75" s="36"/>
      <c r="J75" s="37"/>
    </row>
    <row r="76" spans="1:15" ht="83.25">
      <c r="B76" s="38" t="s">
        <v>129</v>
      </c>
      <c r="C76" s="38" t="s">
        <v>98</v>
      </c>
      <c r="D76" s="39" t="s">
        <v>99</v>
      </c>
      <c r="E76" s="39" t="s">
        <v>100</v>
      </c>
      <c r="F76" s="39" t="s">
        <v>101</v>
      </c>
      <c r="G76" s="75" t="s">
        <v>130</v>
      </c>
      <c r="H76" s="75" t="s">
        <v>104</v>
      </c>
      <c r="I76" s="75" t="s">
        <v>105</v>
      </c>
      <c r="J76" s="76" t="s">
        <v>106</v>
      </c>
    </row>
    <row r="77" spans="1:15">
      <c r="B77" s="14" t="s">
        <v>107</v>
      </c>
      <c r="C77" s="77" t="s">
        <v>108</v>
      </c>
      <c r="D77" s="43">
        <v>200000000</v>
      </c>
      <c r="E77" s="79">
        <f>F77/D77</f>
        <v>0.17</v>
      </c>
      <c r="F77" s="89">
        <f>F85+F93</f>
        <v>34000000</v>
      </c>
      <c r="G77" s="69">
        <f>H85+H93</f>
        <v>-6780914.5129224649</v>
      </c>
      <c r="H77" s="69">
        <f>D77+G77</f>
        <v>193219085.48707753</v>
      </c>
      <c r="I77" s="90">
        <f>(H77/D77-1)</f>
        <v>-3.3904572564612323E-2</v>
      </c>
      <c r="J77" s="66" t="s">
        <v>13</v>
      </c>
      <c r="M77" s="47"/>
      <c r="N77" s="47"/>
      <c r="O77" s="47"/>
    </row>
    <row r="78" spans="1:15">
      <c r="B78" s="14" t="s">
        <v>109</v>
      </c>
      <c r="C78" s="61" t="s">
        <v>110</v>
      </c>
      <c r="D78" s="43">
        <v>500000000</v>
      </c>
      <c r="E78" s="79">
        <f t="shared" ref="E78:E80" si="1">F78/D78</f>
        <v>0.09</v>
      </c>
      <c r="F78" s="89">
        <f t="shared" ref="F78:F80" si="2">F86+F94</f>
        <v>45000000</v>
      </c>
      <c r="G78" s="69">
        <f>H86+H94</f>
        <v>-8970178.9264413528</v>
      </c>
      <c r="H78" s="69">
        <f t="shared" ref="H78:H80" si="3">D78+G78</f>
        <v>491029821.07355863</v>
      </c>
      <c r="I78" s="90">
        <f t="shared" ref="I78:I79" si="4">(H78/D78-1)</f>
        <v>-1.7940357852882727E-2</v>
      </c>
      <c r="J78" s="66" t="s">
        <v>13</v>
      </c>
      <c r="M78" s="47"/>
      <c r="N78" s="47"/>
      <c r="O78" s="47"/>
    </row>
    <row r="79" spans="1:15">
      <c r="B79" s="14" t="s">
        <v>111</v>
      </c>
      <c r="C79" s="61" t="s">
        <v>112</v>
      </c>
      <c r="D79" s="43">
        <v>1300000000</v>
      </c>
      <c r="E79" s="79">
        <f t="shared" si="1"/>
        <v>0.03</v>
      </c>
      <c r="F79" s="89">
        <f t="shared" si="2"/>
        <v>39000000</v>
      </c>
      <c r="G79" s="69">
        <f>H87+H95</f>
        <v>-7768986.0834990051</v>
      </c>
      <c r="H79" s="69">
        <f t="shared" si="3"/>
        <v>1292231013.916501</v>
      </c>
      <c r="I79" s="90">
        <f t="shared" si="4"/>
        <v>-5.976143141153023E-3</v>
      </c>
      <c r="J79" s="66" t="s">
        <v>13</v>
      </c>
      <c r="M79" s="47"/>
      <c r="N79" s="47"/>
      <c r="O79" s="47"/>
    </row>
    <row r="80" spans="1:15" ht="13.9" thickBot="1">
      <c r="B80" s="51" t="s">
        <v>113</v>
      </c>
      <c r="C80" s="52" t="s">
        <v>114</v>
      </c>
      <c r="D80" s="91">
        <v>300000000</v>
      </c>
      <c r="E80" s="57">
        <f t="shared" si="1"/>
        <v>1.7999999999999999E-2</v>
      </c>
      <c r="F80" s="92">
        <f t="shared" si="2"/>
        <v>5400000</v>
      </c>
      <c r="G80" s="73">
        <f>H88+H96</f>
        <v>-1078210.7355864812</v>
      </c>
      <c r="H80" s="73">
        <f t="shared" si="3"/>
        <v>298921789.26441354</v>
      </c>
      <c r="I80" s="93">
        <f>(H80/D80-1)</f>
        <v>-3.5940357852881633E-3</v>
      </c>
      <c r="J80" s="80" t="s">
        <v>13</v>
      </c>
      <c r="M80" s="47"/>
      <c r="N80" s="47"/>
      <c r="O80" s="47"/>
    </row>
    <row r="81" spans="2:11">
      <c r="C81" s="47"/>
      <c r="D81" s="60"/>
      <c r="E81" s="94"/>
      <c r="F81" s="95"/>
      <c r="G81" s="60"/>
      <c r="H81" s="47"/>
      <c r="I81" s="47"/>
      <c r="J81" s="60"/>
    </row>
    <row r="82" spans="2:11" ht="13.9" thickBot="1">
      <c r="C82" s="47"/>
      <c r="D82" s="60"/>
      <c r="E82" s="94"/>
      <c r="F82" s="95"/>
      <c r="G82" s="60"/>
      <c r="H82" s="47"/>
      <c r="I82" s="47"/>
      <c r="J82" s="60"/>
    </row>
    <row r="83" spans="2:11" ht="14.25" thickBot="1">
      <c r="B83" s="33" t="s">
        <v>144</v>
      </c>
      <c r="C83" s="34"/>
      <c r="D83" s="34"/>
      <c r="E83" s="35"/>
      <c r="F83" s="36"/>
      <c r="G83" s="36"/>
      <c r="H83" s="36"/>
      <c r="I83" s="36"/>
      <c r="J83" s="36"/>
      <c r="K83" s="37"/>
    </row>
    <row r="84" spans="2:11" ht="83.25">
      <c r="B84" s="38" t="s">
        <v>97</v>
      </c>
      <c r="C84" s="38" t="s">
        <v>98</v>
      </c>
      <c r="D84" s="39" t="s">
        <v>99</v>
      </c>
      <c r="E84" s="39" t="s">
        <v>100</v>
      </c>
      <c r="F84" s="39" t="s">
        <v>101</v>
      </c>
      <c r="G84" s="39" t="s">
        <v>102</v>
      </c>
      <c r="H84" s="39" t="s">
        <v>130</v>
      </c>
      <c r="I84" s="40" t="s">
        <v>104</v>
      </c>
      <c r="J84" s="39" t="s">
        <v>105</v>
      </c>
      <c r="K84" s="76" t="s">
        <v>145</v>
      </c>
    </row>
    <row r="85" spans="2:11">
      <c r="B85" s="14" t="s">
        <v>107</v>
      </c>
      <c r="C85" s="42" t="s">
        <v>108</v>
      </c>
      <c r="D85" s="96">
        <v>200000000</v>
      </c>
      <c r="E85" s="44">
        <v>0.08</v>
      </c>
      <c r="F85" s="45">
        <f>E85*D85</f>
        <v>16000000</v>
      </c>
      <c r="G85" s="60">
        <f>F85/$C$71</f>
        <v>3.1809145129224649E-2</v>
      </c>
      <c r="H85" s="45">
        <f>G85*$D$71</f>
        <v>-3180914.5129224649</v>
      </c>
      <c r="I85" s="47">
        <f>D85+H85</f>
        <v>196819085.48707753</v>
      </c>
      <c r="J85" s="90">
        <f>(I85/D85-1)</f>
        <v>-1.5904572564612307E-2</v>
      </c>
      <c r="K85" s="97" t="s">
        <v>13</v>
      </c>
    </row>
    <row r="86" spans="2:11">
      <c r="B86" s="14" t="s">
        <v>109</v>
      </c>
      <c r="C86" s="50" t="s">
        <v>110</v>
      </c>
      <c r="D86" s="96">
        <v>500000000</v>
      </c>
      <c r="E86" s="44">
        <v>0.05</v>
      </c>
      <c r="F86" s="45">
        <f>E86*D86</f>
        <v>25000000</v>
      </c>
      <c r="G86" s="60">
        <f t="shared" ref="G86:G88" si="5">F86/$C$71</f>
        <v>4.9701789264413522E-2</v>
      </c>
      <c r="H86" s="45">
        <f t="shared" ref="H86:H88" si="6">G86*$D$71</f>
        <v>-4970178.9264413519</v>
      </c>
      <c r="I86" s="47">
        <f>D86+H86</f>
        <v>495029821.07355863</v>
      </c>
      <c r="J86" s="90">
        <f t="shared" ref="J86:J87" si="7">(I86/D86-1)</f>
        <v>-9.9403578528827197E-3</v>
      </c>
      <c r="K86" s="97" t="s">
        <v>13</v>
      </c>
    </row>
    <row r="87" spans="2:11">
      <c r="B87" s="14" t="s">
        <v>111</v>
      </c>
      <c r="C87" s="50" t="s">
        <v>112</v>
      </c>
      <c r="D87" s="96">
        <v>1300000000</v>
      </c>
      <c r="E87" s="44">
        <v>0.02</v>
      </c>
      <c r="F87" s="45">
        <f>E87*D87</f>
        <v>26000000</v>
      </c>
      <c r="G87" s="60">
        <f t="shared" si="5"/>
        <v>5.168986083499006E-2</v>
      </c>
      <c r="H87" s="45">
        <f t="shared" si="6"/>
        <v>-5168986.083499006</v>
      </c>
      <c r="I87" s="47">
        <f>D87+H87</f>
        <v>1294831013.916501</v>
      </c>
      <c r="J87" s="90">
        <f t="shared" si="7"/>
        <v>-3.9761431411530213E-3</v>
      </c>
      <c r="K87" s="97" t="s">
        <v>13</v>
      </c>
    </row>
    <row r="88" spans="2:11" ht="13.9" thickBot="1">
      <c r="B88" s="51" t="s">
        <v>113</v>
      </c>
      <c r="C88" s="52" t="s">
        <v>114</v>
      </c>
      <c r="D88" s="53">
        <v>300000000</v>
      </c>
      <c r="E88" s="54">
        <v>5.0000000000000001E-3</v>
      </c>
      <c r="F88" s="98">
        <f>E88*D88</f>
        <v>1500000</v>
      </c>
      <c r="G88" s="55">
        <f t="shared" si="5"/>
        <v>2.982107355864811E-3</v>
      </c>
      <c r="H88" s="98">
        <f t="shared" si="6"/>
        <v>-298210.73558648111</v>
      </c>
      <c r="I88" s="56">
        <f>D88+H88</f>
        <v>299701789.26441354</v>
      </c>
      <c r="J88" s="93">
        <f>(I88/D88-1)</f>
        <v>-9.9403578528822756E-4</v>
      </c>
      <c r="K88" s="99" t="s">
        <v>22</v>
      </c>
    </row>
    <row r="89" spans="2:11">
      <c r="B89" t="s">
        <v>146</v>
      </c>
      <c r="C89" s="47"/>
      <c r="D89" s="94"/>
      <c r="E89" s="60"/>
      <c r="F89" s="47"/>
      <c r="G89" s="60"/>
      <c r="H89" s="47"/>
      <c r="I89" s="47"/>
      <c r="J89" s="100"/>
    </row>
    <row r="90" spans="2:11" ht="13.9" thickBot="1">
      <c r="C90" s="47"/>
      <c r="D90" s="60"/>
      <c r="E90" s="94"/>
      <c r="F90" s="95"/>
      <c r="G90" s="60"/>
      <c r="H90" s="47"/>
      <c r="I90" s="47"/>
      <c r="J90" s="60"/>
    </row>
    <row r="91" spans="2:11" ht="14.25" thickBot="1">
      <c r="B91" s="33" t="s">
        <v>147</v>
      </c>
      <c r="C91" s="34"/>
      <c r="D91" s="36"/>
      <c r="E91" s="36"/>
      <c r="F91" s="36"/>
      <c r="G91" s="36"/>
      <c r="H91" s="36"/>
      <c r="I91" s="36"/>
      <c r="J91" s="36"/>
      <c r="K91" s="37"/>
    </row>
    <row r="92" spans="2:11" ht="83.25">
      <c r="B92" s="38" t="s">
        <v>129</v>
      </c>
      <c r="C92" s="38" t="s">
        <v>98</v>
      </c>
      <c r="D92" s="40" t="s">
        <v>99</v>
      </c>
      <c r="E92" s="39" t="s">
        <v>100</v>
      </c>
      <c r="F92" s="39" t="s">
        <v>101</v>
      </c>
      <c r="G92" s="39" t="s">
        <v>102</v>
      </c>
      <c r="H92" s="75" t="s">
        <v>130</v>
      </c>
      <c r="I92" s="75" t="s">
        <v>104</v>
      </c>
      <c r="J92" s="39" t="s">
        <v>105</v>
      </c>
      <c r="K92" s="76" t="s">
        <v>145</v>
      </c>
    </row>
    <row r="93" spans="2:11">
      <c r="B93" s="14" t="s">
        <v>107</v>
      </c>
      <c r="C93" s="77" t="s">
        <v>108</v>
      </c>
      <c r="D93" s="94">
        <v>200000000</v>
      </c>
      <c r="E93" s="79">
        <v>0.09</v>
      </c>
      <c r="F93" s="78">
        <f>E93*D93</f>
        <v>18000000</v>
      </c>
      <c r="G93" s="79">
        <f>F93/$C$72</f>
        <v>0.2</v>
      </c>
      <c r="H93" s="78">
        <f>G93*$D$72</f>
        <v>-3600000</v>
      </c>
      <c r="I93" s="69">
        <f>D93+H93</f>
        <v>196400000</v>
      </c>
      <c r="J93" s="90">
        <f>(I93/D93-1)</f>
        <v>-1.8000000000000016E-2</v>
      </c>
      <c r="K93" s="97" t="s">
        <v>13</v>
      </c>
    </row>
    <row r="94" spans="2:11">
      <c r="B94" s="14" t="s">
        <v>109</v>
      </c>
      <c r="C94" s="61" t="s">
        <v>110</v>
      </c>
      <c r="D94" s="94">
        <v>500000000</v>
      </c>
      <c r="E94" s="79">
        <v>0.04</v>
      </c>
      <c r="F94" s="78">
        <f>E94*D94</f>
        <v>20000000</v>
      </c>
      <c r="G94" s="79">
        <f t="shared" ref="G94:G96" si="8">F94/$C$72</f>
        <v>0.22222222222222221</v>
      </c>
      <c r="H94" s="78">
        <f t="shared" ref="H94:H96" si="9">G94*$D$72</f>
        <v>-4000000</v>
      </c>
      <c r="I94" s="69">
        <f>D94+H94</f>
        <v>496000000</v>
      </c>
      <c r="J94" s="90">
        <f t="shared" ref="J94:J95" si="10">(I94/D94-1)</f>
        <v>-8.0000000000000071E-3</v>
      </c>
      <c r="K94" s="97" t="s">
        <v>13</v>
      </c>
    </row>
    <row r="95" spans="2:11">
      <c r="B95" s="14" t="s">
        <v>111</v>
      </c>
      <c r="C95" s="61" t="s">
        <v>112</v>
      </c>
      <c r="D95" s="94">
        <v>1300000000</v>
      </c>
      <c r="E95" s="79">
        <v>0.01</v>
      </c>
      <c r="F95" s="78">
        <f>E95*D95</f>
        <v>13000000</v>
      </c>
      <c r="G95" s="79">
        <f t="shared" si="8"/>
        <v>0.14444444444444443</v>
      </c>
      <c r="H95" s="78">
        <f t="shared" si="9"/>
        <v>-2599999.9999999995</v>
      </c>
      <c r="I95" s="69">
        <f>D95+H95</f>
        <v>1297400000</v>
      </c>
      <c r="J95" s="90">
        <f t="shared" si="10"/>
        <v>-2.0000000000000018E-3</v>
      </c>
      <c r="K95" s="97" t="s">
        <v>22</v>
      </c>
    </row>
    <row r="96" spans="2:11" ht="13.9" thickBot="1">
      <c r="B96" s="51" t="s">
        <v>113</v>
      </c>
      <c r="C96" s="52" t="s">
        <v>114</v>
      </c>
      <c r="D96" s="53">
        <v>300000000</v>
      </c>
      <c r="E96" s="57">
        <v>1.2999999999999999E-2</v>
      </c>
      <c r="F96" s="101">
        <f>E96*D96</f>
        <v>3900000</v>
      </c>
      <c r="G96" s="57">
        <f t="shared" si="8"/>
        <v>4.3333333333333335E-2</v>
      </c>
      <c r="H96" s="101">
        <f t="shared" si="9"/>
        <v>-780000</v>
      </c>
      <c r="I96" s="73">
        <f>D96+H96</f>
        <v>299220000</v>
      </c>
      <c r="J96" s="93">
        <f>(I96/D96-1)</f>
        <v>-2.6000000000000467E-3</v>
      </c>
      <c r="K96" s="99" t="s">
        <v>22</v>
      </c>
    </row>
    <row r="97" spans="1:9">
      <c r="B97" t="s">
        <v>148</v>
      </c>
      <c r="C97" s="47"/>
      <c r="E97" s="94"/>
      <c r="F97" s="47"/>
      <c r="G97" s="60"/>
      <c r="H97" s="47"/>
      <c r="I97" s="47"/>
    </row>
    <row r="98" spans="1:9">
      <c r="C98" s="47"/>
      <c r="E98" s="94"/>
      <c r="F98" s="47"/>
      <c r="G98" s="60"/>
      <c r="H98" s="47"/>
      <c r="I98" s="47"/>
    </row>
    <row r="100" spans="1:9" ht="17.649999999999999">
      <c r="A100" s="1" t="s">
        <v>149</v>
      </c>
      <c r="B100" s="4" t="s">
        <v>150</v>
      </c>
    </row>
    <row r="101" spans="1:9">
      <c r="B101" s="5" t="s">
        <v>151</v>
      </c>
    </row>
    <row r="103" spans="1:9" ht="13.9" thickBot="1">
      <c r="B103" s="5"/>
    </row>
    <row r="104" spans="1:9" ht="14.25" thickBot="1">
      <c r="B104" s="33" t="s">
        <v>152</v>
      </c>
      <c r="C104" s="37"/>
    </row>
    <row r="105" spans="1:9">
      <c r="B105" s="102" t="s">
        <v>4</v>
      </c>
      <c r="C105" s="103" t="s">
        <v>17</v>
      </c>
    </row>
    <row r="106" spans="1:9">
      <c r="B106" s="65" t="s">
        <v>80</v>
      </c>
      <c r="C106" s="104">
        <v>45823</v>
      </c>
    </row>
    <row r="107" spans="1:9">
      <c r="B107" s="65" t="s">
        <v>153</v>
      </c>
      <c r="C107" s="105">
        <v>500000000</v>
      </c>
    </row>
    <row r="108" spans="1:9">
      <c r="B108" s="65" t="s">
        <v>124</v>
      </c>
      <c r="C108" s="85">
        <f>C107*C109</f>
        <v>-100000000</v>
      </c>
    </row>
    <row r="109" spans="1:9">
      <c r="B109" s="65" t="s">
        <v>126</v>
      </c>
      <c r="C109" s="106">
        <v>-0.2</v>
      </c>
    </row>
    <row r="110" spans="1:9" ht="13.9" thickBot="1">
      <c r="B110" s="72" t="s">
        <v>127</v>
      </c>
      <c r="C110" s="107">
        <f>C107+C108</f>
        <v>400000000</v>
      </c>
    </row>
    <row r="111" spans="1:9">
      <c r="B111" s="5"/>
      <c r="C111" s="47"/>
    </row>
    <row r="112" spans="1:9" ht="13.9" thickBot="1">
      <c r="C112" s="56"/>
    </row>
    <row r="113" spans="1:11" ht="14.25" thickBot="1">
      <c r="B113" s="33" t="s">
        <v>154</v>
      </c>
      <c r="C113" s="34"/>
      <c r="D113" s="36"/>
      <c r="E113" s="36"/>
      <c r="F113" s="36"/>
      <c r="G113" s="36"/>
      <c r="H113" s="36"/>
      <c r="I113" s="36"/>
      <c r="J113" s="36"/>
      <c r="K113" s="37"/>
    </row>
    <row r="114" spans="1:11" ht="83.25">
      <c r="B114" s="38" t="s">
        <v>129</v>
      </c>
      <c r="C114" s="108" t="s">
        <v>98</v>
      </c>
      <c r="D114" s="40" t="s">
        <v>99</v>
      </c>
      <c r="E114" s="39" t="s">
        <v>155</v>
      </c>
      <c r="F114" s="39" t="s">
        <v>101</v>
      </c>
      <c r="G114" s="39" t="s">
        <v>102</v>
      </c>
      <c r="H114" s="75" t="s">
        <v>130</v>
      </c>
      <c r="I114" s="75" t="s">
        <v>104</v>
      </c>
      <c r="J114" s="75" t="s">
        <v>105</v>
      </c>
      <c r="K114" s="76" t="s">
        <v>106</v>
      </c>
    </row>
    <row r="115" spans="1:11">
      <c r="B115" s="14" t="s">
        <v>107</v>
      </c>
      <c r="C115" s="77" t="s">
        <v>108</v>
      </c>
      <c r="D115" s="109">
        <v>200000000</v>
      </c>
      <c r="E115" s="60">
        <v>0.5</v>
      </c>
      <c r="F115" s="89">
        <f>E115*D115</f>
        <v>100000000</v>
      </c>
      <c r="G115" s="79">
        <f>F115/$C$107</f>
        <v>0.2</v>
      </c>
      <c r="H115" s="78">
        <f>G115*$C$108</f>
        <v>-20000000</v>
      </c>
      <c r="I115" s="69">
        <f>D115+H115</f>
        <v>180000000</v>
      </c>
      <c r="J115" s="90">
        <f>(I115/D115-1)</f>
        <v>-9.9999999999999978E-2</v>
      </c>
      <c r="K115" s="66" t="s">
        <v>13</v>
      </c>
    </row>
    <row r="116" spans="1:11">
      <c r="B116" s="14" t="s">
        <v>109</v>
      </c>
      <c r="C116" s="61" t="s">
        <v>110</v>
      </c>
      <c r="D116" s="109">
        <v>500000000</v>
      </c>
      <c r="E116" s="60">
        <v>0.3</v>
      </c>
      <c r="F116" s="89">
        <f>E116*D116</f>
        <v>150000000</v>
      </c>
      <c r="G116" s="79">
        <f>F116/$C$107</f>
        <v>0.3</v>
      </c>
      <c r="H116" s="78">
        <f>G116*$C$108</f>
        <v>-30000000</v>
      </c>
      <c r="I116" s="69">
        <f>D116+H116</f>
        <v>470000000</v>
      </c>
      <c r="J116" s="90">
        <f t="shared" ref="J116:J117" si="11">(I116/D116-1)</f>
        <v>-6.0000000000000053E-2</v>
      </c>
      <c r="K116" s="66" t="s">
        <v>13</v>
      </c>
    </row>
    <row r="117" spans="1:11">
      <c r="B117" s="14" t="s">
        <v>111</v>
      </c>
      <c r="C117" s="61" t="s">
        <v>112</v>
      </c>
      <c r="D117" s="109">
        <v>1300000000</v>
      </c>
      <c r="E117" s="60">
        <v>0.1</v>
      </c>
      <c r="F117" s="89">
        <f>E117*D117</f>
        <v>130000000</v>
      </c>
      <c r="G117" s="79">
        <f>F117/$C$107</f>
        <v>0.26</v>
      </c>
      <c r="H117" s="78">
        <f>G117*$C$108</f>
        <v>-26000000</v>
      </c>
      <c r="I117" s="69">
        <f>D117+H117</f>
        <v>1274000000</v>
      </c>
      <c r="J117" s="90">
        <f t="shared" si="11"/>
        <v>-2.0000000000000018E-2</v>
      </c>
      <c r="K117" s="66" t="s">
        <v>13</v>
      </c>
    </row>
    <row r="118" spans="1:11" ht="13.9" thickBot="1">
      <c r="B118" s="51" t="s">
        <v>113</v>
      </c>
      <c r="C118" s="52" t="s">
        <v>114</v>
      </c>
      <c r="D118" s="53">
        <v>300000000</v>
      </c>
      <c r="E118" s="55">
        <v>5.0000000000000001E-3</v>
      </c>
      <c r="F118" s="92">
        <f>E118*D118</f>
        <v>1500000</v>
      </c>
      <c r="G118" s="57">
        <f>F118/$C$107</f>
        <v>3.0000000000000001E-3</v>
      </c>
      <c r="H118" s="73">
        <f>G118*$C$108</f>
        <v>-300000</v>
      </c>
      <c r="I118" s="73">
        <f>D118+H118</f>
        <v>299700000</v>
      </c>
      <c r="J118" s="54">
        <f>(I118/D118-1)</f>
        <v>-1.0000000000000009E-3</v>
      </c>
      <c r="K118" s="80" t="s">
        <v>22</v>
      </c>
    </row>
    <row r="120" spans="1:11">
      <c r="E120" s="60"/>
      <c r="F120" s="95"/>
      <c r="I120" s="95"/>
    </row>
    <row r="122" spans="1:11" ht="17.649999999999999">
      <c r="A122" s="1" t="s">
        <v>156</v>
      </c>
      <c r="B122" s="4" t="s">
        <v>157</v>
      </c>
    </row>
    <row r="123" spans="1:11">
      <c r="B123" t="s">
        <v>158</v>
      </c>
    </row>
    <row r="124" spans="1:11">
      <c r="B124" t="s">
        <v>159</v>
      </c>
    </row>
    <row r="125" spans="1:11" ht="13.9" thickBot="1">
      <c r="B125" s="5"/>
    </row>
    <row r="126" spans="1:11" ht="14.25" thickBot="1">
      <c r="B126" s="33" t="s">
        <v>160</v>
      </c>
      <c r="C126" s="36"/>
      <c r="D126" s="36"/>
      <c r="E126" s="36"/>
      <c r="F126" s="37"/>
    </row>
    <row r="127" spans="1:11" ht="14.25" thickBot="1">
      <c r="B127" s="110"/>
      <c r="C127" s="111" t="s">
        <v>161</v>
      </c>
      <c r="D127" s="112" t="s">
        <v>162</v>
      </c>
      <c r="E127" s="113" t="s">
        <v>163</v>
      </c>
      <c r="F127" s="114" t="s">
        <v>164</v>
      </c>
    </row>
    <row r="128" spans="1:11">
      <c r="B128" s="102" t="s">
        <v>4</v>
      </c>
      <c r="C128" s="115" t="s">
        <v>12</v>
      </c>
      <c r="D128" s="116" t="s">
        <v>12</v>
      </c>
      <c r="E128" s="117" t="s">
        <v>12</v>
      </c>
      <c r="F128" s="118" t="s">
        <v>12</v>
      </c>
    </row>
    <row r="129" spans="2:11">
      <c r="B129" s="65" t="s">
        <v>80</v>
      </c>
      <c r="C129" s="119">
        <v>45823</v>
      </c>
      <c r="D129" s="119">
        <v>45823</v>
      </c>
      <c r="E129" s="120">
        <v>45823</v>
      </c>
      <c r="F129" s="121">
        <v>45823</v>
      </c>
    </row>
    <row r="130" spans="2:11">
      <c r="B130" s="65" t="s">
        <v>153</v>
      </c>
      <c r="C130" s="122">
        <f>SUM(D130:G130)</f>
        <v>100000000</v>
      </c>
      <c r="D130" s="122">
        <v>40000000</v>
      </c>
      <c r="E130" s="123">
        <v>35000000</v>
      </c>
      <c r="F130" s="124">
        <v>25000000</v>
      </c>
    </row>
    <row r="131" spans="2:11">
      <c r="B131" s="65" t="s">
        <v>165</v>
      </c>
      <c r="C131" s="122">
        <f>SUM(D131:G131)</f>
        <v>-20000000</v>
      </c>
      <c r="D131" s="69">
        <f>D130*D132</f>
        <v>-10400000</v>
      </c>
      <c r="E131" s="61">
        <f t="shared" ref="E131:F131" si="12">E130*E132</f>
        <v>-5600000</v>
      </c>
      <c r="F131" s="49">
        <f t="shared" si="12"/>
        <v>-4000000</v>
      </c>
    </row>
    <row r="132" spans="2:11">
      <c r="B132" s="65" t="s">
        <v>166</v>
      </c>
      <c r="C132" s="71">
        <v>-0.2</v>
      </c>
      <c r="D132" s="125">
        <v>-0.26</v>
      </c>
      <c r="E132" s="126">
        <v>-0.16</v>
      </c>
      <c r="F132" s="127">
        <v>-0.16</v>
      </c>
    </row>
    <row r="133" spans="2:11" ht="13.9" thickBot="1">
      <c r="B133" s="72" t="s">
        <v>127</v>
      </c>
      <c r="C133" s="73">
        <f>C130+C131</f>
        <v>80000000</v>
      </c>
      <c r="D133" s="73">
        <f>D130+D131</f>
        <v>29600000</v>
      </c>
      <c r="E133" s="52">
        <f t="shared" ref="E133:F133" si="13">E130+E131</f>
        <v>29400000</v>
      </c>
      <c r="F133" s="58">
        <f t="shared" si="13"/>
        <v>21000000</v>
      </c>
    </row>
    <row r="134" spans="2:11" ht="13.9" thickBot="1"/>
    <row r="135" spans="2:11" ht="14.25" thickBot="1">
      <c r="B135" s="33" t="s">
        <v>167</v>
      </c>
      <c r="C135" s="128"/>
      <c r="D135" s="36"/>
      <c r="E135" s="36"/>
      <c r="F135" s="36"/>
      <c r="G135" s="36"/>
      <c r="H135" s="36"/>
      <c r="I135" s="36"/>
      <c r="J135" s="36"/>
      <c r="K135" s="37"/>
    </row>
    <row r="136" spans="2:11" ht="83.25">
      <c r="B136" s="38" t="s">
        <v>129</v>
      </c>
      <c r="C136" s="108" t="s">
        <v>98</v>
      </c>
      <c r="D136" s="40" t="s">
        <v>99</v>
      </c>
      <c r="E136" s="39" t="s">
        <v>168</v>
      </c>
      <c r="F136" s="39" t="s">
        <v>101</v>
      </c>
      <c r="G136" s="39" t="s">
        <v>102</v>
      </c>
      <c r="H136" s="75" t="s">
        <v>130</v>
      </c>
      <c r="I136" s="75" t="s">
        <v>104</v>
      </c>
      <c r="J136" s="75" t="s">
        <v>105</v>
      </c>
      <c r="K136" s="76" t="s">
        <v>106</v>
      </c>
    </row>
    <row r="137" spans="2:11">
      <c r="B137" s="14" t="s">
        <v>107</v>
      </c>
      <c r="C137" s="77" t="s">
        <v>108</v>
      </c>
      <c r="D137" s="129">
        <v>200000000</v>
      </c>
      <c r="E137" s="60">
        <v>0.2</v>
      </c>
      <c r="F137" s="89">
        <f>E137*D137</f>
        <v>40000000</v>
      </c>
      <c r="G137" s="79">
        <f>F137/$C$130</f>
        <v>0.4</v>
      </c>
      <c r="H137" s="130">
        <f>G137*$C$131</f>
        <v>-8000000</v>
      </c>
      <c r="I137" s="69">
        <f>D137+H137</f>
        <v>192000000</v>
      </c>
      <c r="J137" s="131">
        <f>(I137/D137-1)</f>
        <v>-4.0000000000000036E-2</v>
      </c>
      <c r="K137" s="66" t="s">
        <v>13</v>
      </c>
    </row>
    <row r="138" spans="2:11">
      <c r="B138" s="14" t="s">
        <v>109</v>
      </c>
      <c r="C138" s="61" t="s">
        <v>110</v>
      </c>
      <c r="D138" s="129">
        <v>500000000</v>
      </c>
      <c r="E138" s="60">
        <v>0.04</v>
      </c>
      <c r="F138" s="89">
        <f>E138*D138</f>
        <v>20000000</v>
      </c>
      <c r="G138" s="79">
        <f t="shared" ref="G138:G140" si="14">F138/$C$130</f>
        <v>0.2</v>
      </c>
      <c r="H138" s="130">
        <f t="shared" ref="H138:H140" si="15">G138*$C$131</f>
        <v>-4000000</v>
      </c>
      <c r="I138" s="69">
        <f>D138+H138</f>
        <v>496000000</v>
      </c>
      <c r="J138" s="131">
        <f t="shared" ref="J138:J139" si="16">(I138/D138-1)</f>
        <v>-8.0000000000000071E-3</v>
      </c>
      <c r="K138" s="66" t="s">
        <v>13</v>
      </c>
    </row>
    <row r="139" spans="2:11">
      <c r="B139" s="14" t="s">
        <v>111</v>
      </c>
      <c r="C139" s="61" t="s">
        <v>112</v>
      </c>
      <c r="D139" s="129">
        <v>1300000000</v>
      </c>
      <c r="E139" s="60">
        <v>0.02</v>
      </c>
      <c r="F139" s="89">
        <f>E139*D139</f>
        <v>26000000</v>
      </c>
      <c r="G139" s="79">
        <f t="shared" si="14"/>
        <v>0.26</v>
      </c>
      <c r="H139" s="130">
        <f t="shared" si="15"/>
        <v>-5200000</v>
      </c>
      <c r="I139" s="69">
        <f>D139+H139</f>
        <v>1294800000</v>
      </c>
      <c r="J139" s="131">
        <f t="shared" si="16"/>
        <v>-4.0000000000000036E-3</v>
      </c>
      <c r="K139" s="66" t="s">
        <v>13</v>
      </c>
    </row>
    <row r="140" spans="2:11" ht="13.9" thickBot="1">
      <c r="B140" s="51" t="s">
        <v>113</v>
      </c>
      <c r="C140" s="52" t="s">
        <v>114</v>
      </c>
      <c r="D140" s="132">
        <v>300000000</v>
      </c>
      <c r="E140" s="55">
        <v>0.01</v>
      </c>
      <c r="F140" s="92">
        <f>E140*D140</f>
        <v>3000000</v>
      </c>
      <c r="G140" s="57">
        <f t="shared" si="14"/>
        <v>0.03</v>
      </c>
      <c r="H140" s="73">
        <f t="shared" si="15"/>
        <v>-600000</v>
      </c>
      <c r="I140" s="73">
        <f>D140+H140</f>
        <v>299400000</v>
      </c>
      <c r="J140" s="133">
        <f>(I140/D140-1)</f>
        <v>-2.0000000000000018E-3</v>
      </c>
      <c r="K140" s="80" t="s">
        <v>22</v>
      </c>
    </row>
    <row r="142" spans="2:11">
      <c r="F142" s="95"/>
    </row>
  </sheetData>
  <mergeCells count="5">
    <mergeCell ref="B11:D11"/>
    <mergeCell ref="B28:D28"/>
    <mergeCell ref="B29:D29"/>
    <mergeCell ref="B30:D30"/>
    <mergeCell ref="B41:I4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6B77B-5B23-4C15-946C-DAFA589B2403}">
  <sheetPr>
    <tabColor theme="0"/>
  </sheetPr>
  <dimension ref="A1:L24"/>
  <sheetViews>
    <sheetView zoomScale="80" zoomScaleNormal="80" workbookViewId="0">
      <selection activeCell="A5" sqref="A5"/>
    </sheetView>
  </sheetViews>
  <sheetFormatPr defaultRowHeight="13.5"/>
  <cols>
    <col min="1" max="1" width="26.42578125" customWidth="1"/>
    <col min="2" max="11" width="20.5703125" customWidth="1"/>
    <col min="12" max="12" width="16.42578125" customWidth="1"/>
  </cols>
  <sheetData>
    <row r="1" spans="1:12" ht="13.9">
      <c r="A1" s="179" t="s">
        <v>169</v>
      </c>
    </row>
    <row r="2" spans="1:12">
      <c r="A2" s="180" t="s">
        <v>170</v>
      </c>
    </row>
    <row r="3" spans="1:12">
      <c r="A3" s="180" t="s">
        <v>171</v>
      </c>
    </row>
    <row r="4" spans="1:12">
      <c r="A4" s="180" t="s">
        <v>172</v>
      </c>
    </row>
    <row r="5" spans="1:12">
      <c r="A5" s="180" t="s">
        <v>173</v>
      </c>
    </row>
    <row r="7" spans="1:12" ht="13.9">
      <c r="A7" s="4" t="s">
        <v>174</v>
      </c>
    </row>
    <row r="9" spans="1:12" ht="13.9">
      <c r="A9" s="148" t="s">
        <v>175</v>
      </c>
      <c r="B9" s="135">
        <v>-1</v>
      </c>
      <c r="C9" s="135">
        <f t="shared" ref="C9:K9" si="0">B9-1</f>
        <v>-2</v>
      </c>
      <c r="D9" s="135">
        <f t="shared" si="0"/>
        <v>-3</v>
      </c>
      <c r="E9" s="135">
        <f t="shared" si="0"/>
        <v>-4</v>
      </c>
      <c r="F9" s="135">
        <f t="shared" si="0"/>
        <v>-5</v>
      </c>
      <c r="G9" s="135">
        <f t="shared" si="0"/>
        <v>-6</v>
      </c>
      <c r="H9" s="135">
        <f t="shared" si="0"/>
        <v>-7</v>
      </c>
      <c r="I9" s="135">
        <f t="shared" si="0"/>
        <v>-8</v>
      </c>
      <c r="J9" s="135">
        <f t="shared" si="0"/>
        <v>-9</v>
      </c>
      <c r="K9" s="135">
        <f t="shared" si="0"/>
        <v>-10</v>
      </c>
      <c r="L9" s="135">
        <f>K9-1</f>
        <v>-11</v>
      </c>
    </row>
    <row r="10" spans="1:12" ht="41.65">
      <c r="A10" s="148" t="s">
        <v>176</v>
      </c>
      <c r="B10" s="149" t="s">
        <v>98</v>
      </c>
      <c r="C10" s="150" t="s">
        <v>177</v>
      </c>
      <c r="D10" s="136" t="s">
        <v>6</v>
      </c>
      <c r="E10" s="136" t="s">
        <v>178</v>
      </c>
      <c r="F10" s="136" t="s">
        <v>29</v>
      </c>
      <c r="G10" s="136" t="s">
        <v>179</v>
      </c>
      <c r="H10" s="150" t="s">
        <v>180</v>
      </c>
      <c r="I10" s="150" t="s">
        <v>181</v>
      </c>
      <c r="J10" s="150" t="s">
        <v>182</v>
      </c>
      <c r="K10" s="136" t="s">
        <v>183</v>
      </c>
      <c r="L10" s="151" t="s">
        <v>184</v>
      </c>
    </row>
    <row r="11" spans="1:12">
      <c r="C11" s="152"/>
      <c r="D11" s="152"/>
      <c r="E11" s="152"/>
      <c r="F11" s="152"/>
      <c r="G11" s="152"/>
      <c r="H11" s="152"/>
      <c r="I11" s="153"/>
      <c r="J11" s="153"/>
    </row>
    <row r="12" spans="1:12" ht="13.9">
      <c r="A12" s="154" t="s">
        <v>71</v>
      </c>
      <c r="B12" t="s">
        <v>108</v>
      </c>
      <c r="C12" s="142">
        <v>200000000</v>
      </c>
      <c r="D12" s="141">
        <v>45807</v>
      </c>
      <c r="E12" s="155" t="s">
        <v>57</v>
      </c>
      <c r="F12" t="s">
        <v>185</v>
      </c>
      <c r="G12" t="s">
        <v>186</v>
      </c>
      <c r="H12" s="181">
        <v>-159.04572564612306</v>
      </c>
      <c r="I12" s="142">
        <v>16000000</v>
      </c>
      <c r="J12" s="138">
        <v>-3180914.5129224649</v>
      </c>
      <c r="K12" s="152" t="s">
        <v>17</v>
      </c>
      <c r="L12" s="152" t="s">
        <v>187</v>
      </c>
    </row>
    <row r="13" spans="1:12" ht="13.9">
      <c r="A13" s="154" t="s">
        <v>71</v>
      </c>
      <c r="B13" t="s">
        <v>110</v>
      </c>
      <c r="C13" s="142">
        <v>500000000</v>
      </c>
      <c r="D13" s="141">
        <v>45807</v>
      </c>
      <c r="E13" s="155" t="s">
        <v>57</v>
      </c>
      <c r="F13" t="s">
        <v>185</v>
      </c>
      <c r="G13" t="s">
        <v>186</v>
      </c>
      <c r="H13" s="181">
        <v>-99.403578528827197</v>
      </c>
      <c r="I13" s="142">
        <v>25000000</v>
      </c>
      <c r="J13" s="138">
        <v>-4970178.9264413519</v>
      </c>
      <c r="K13" s="152" t="s">
        <v>17</v>
      </c>
      <c r="L13" s="152" t="s">
        <v>187</v>
      </c>
    </row>
    <row r="14" spans="1:12" ht="13.9">
      <c r="A14" s="154" t="s">
        <v>71</v>
      </c>
      <c r="B14" t="s">
        <v>112</v>
      </c>
      <c r="C14" s="142">
        <v>1300000000</v>
      </c>
      <c r="D14" s="141">
        <v>45807</v>
      </c>
      <c r="E14" s="155" t="s">
        <v>57</v>
      </c>
      <c r="F14" t="s">
        <v>185</v>
      </c>
      <c r="G14" t="s">
        <v>186</v>
      </c>
      <c r="H14" s="181">
        <v>-39.761431411530211</v>
      </c>
      <c r="I14" s="142">
        <v>26000000</v>
      </c>
      <c r="J14" s="138">
        <v>-5168986.083499006</v>
      </c>
      <c r="K14" s="152" t="s">
        <v>17</v>
      </c>
      <c r="L14" s="152" t="s">
        <v>187</v>
      </c>
    </row>
    <row r="15" spans="1:12" ht="13.9">
      <c r="A15" s="154" t="s">
        <v>115</v>
      </c>
      <c r="B15" t="s">
        <v>108</v>
      </c>
      <c r="C15" s="142">
        <v>196819085.48707753</v>
      </c>
      <c r="D15" s="141">
        <v>45808</v>
      </c>
      <c r="E15" s="155" t="s">
        <v>57</v>
      </c>
      <c r="F15" t="s">
        <v>188</v>
      </c>
      <c r="G15" t="s">
        <v>121</v>
      </c>
      <c r="H15" s="156">
        <v>-180.00000000000017</v>
      </c>
      <c r="I15" s="142">
        <v>17713717.693836976</v>
      </c>
      <c r="J15" s="138">
        <v>-3542743.5387673955</v>
      </c>
      <c r="K15" s="152" t="s">
        <v>12</v>
      </c>
      <c r="L15" s="152" t="s">
        <v>187</v>
      </c>
    </row>
    <row r="16" spans="1:12" ht="13.9">
      <c r="A16" s="154" t="s">
        <v>115</v>
      </c>
      <c r="B16" t="s">
        <v>110</v>
      </c>
      <c r="C16" s="142">
        <v>495029821.07355863</v>
      </c>
      <c r="D16" s="141">
        <v>45808</v>
      </c>
      <c r="E16" s="155" t="s">
        <v>57</v>
      </c>
      <c r="F16" t="s">
        <v>188</v>
      </c>
      <c r="G16" t="s">
        <v>121</v>
      </c>
      <c r="H16" s="156">
        <v>-80.000000000000071</v>
      </c>
      <c r="I16" s="142">
        <v>19801192.842942346</v>
      </c>
      <c r="J16" s="138">
        <v>-3960238.5685884692</v>
      </c>
      <c r="K16" s="152" t="s">
        <v>12</v>
      </c>
      <c r="L16" s="152" t="s">
        <v>187</v>
      </c>
    </row>
    <row r="17" spans="3:8">
      <c r="E17" s="47"/>
      <c r="F17" s="142"/>
      <c r="G17" s="47"/>
      <c r="H17" s="47"/>
    </row>
    <row r="18" spans="3:8">
      <c r="E18" s="47"/>
      <c r="G18" s="47"/>
      <c r="H18" s="47"/>
    </row>
    <row r="19" spans="3:8">
      <c r="C19" s="142"/>
      <c r="E19" s="47"/>
      <c r="G19" s="47"/>
      <c r="H19" s="47"/>
    </row>
    <row r="20" spans="3:8">
      <c r="C20" s="142"/>
    </row>
    <row r="24" spans="3:8">
      <c r="D24" s="14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4597-325E-4554-945E-E2F7A79184AF}">
  <sheetPr>
    <tabColor theme="0"/>
  </sheetPr>
  <dimension ref="A1:L22"/>
  <sheetViews>
    <sheetView zoomScale="70" zoomScaleNormal="70" workbookViewId="0">
      <selection activeCell="A5" sqref="A5"/>
    </sheetView>
  </sheetViews>
  <sheetFormatPr defaultRowHeight="13.5"/>
  <cols>
    <col min="1" max="1" width="26.42578125" customWidth="1"/>
    <col min="2" max="11" width="20.5703125" customWidth="1"/>
    <col min="12" max="12" width="14.5703125" customWidth="1"/>
  </cols>
  <sheetData>
    <row r="1" spans="1:12" ht="13.9">
      <c r="A1" s="179" t="s">
        <v>189</v>
      </c>
    </row>
    <row r="2" spans="1:12">
      <c r="A2" s="180" t="s">
        <v>190</v>
      </c>
    </row>
    <row r="3" spans="1:12">
      <c r="A3" s="180" t="s">
        <v>171</v>
      </c>
    </row>
    <row r="4" spans="1:12">
      <c r="A4" s="180" t="s">
        <v>172</v>
      </c>
    </row>
    <row r="5" spans="1:12">
      <c r="A5" s="180" t="s">
        <v>173</v>
      </c>
    </row>
    <row r="7" spans="1:12" ht="13.9">
      <c r="A7" s="4" t="s">
        <v>174</v>
      </c>
    </row>
    <row r="8" spans="1:12" ht="13.9">
      <c r="A8" s="4"/>
    </row>
    <row r="9" spans="1:12" ht="13.9">
      <c r="A9" s="148" t="s">
        <v>175</v>
      </c>
      <c r="B9" s="135">
        <v>-1</v>
      </c>
      <c r="C9" s="135">
        <f t="shared" ref="C9:K9" si="0">B9-1</f>
        <v>-2</v>
      </c>
      <c r="D9" s="135">
        <f t="shared" si="0"/>
        <v>-3</v>
      </c>
      <c r="E9" s="135">
        <f t="shared" si="0"/>
        <v>-4</v>
      </c>
      <c r="F9" s="135">
        <f t="shared" si="0"/>
        <v>-5</v>
      </c>
      <c r="G9" s="135">
        <f t="shared" si="0"/>
        <v>-6</v>
      </c>
      <c r="H9" s="135">
        <f t="shared" si="0"/>
        <v>-7</v>
      </c>
      <c r="I9" s="135">
        <f t="shared" si="0"/>
        <v>-8</v>
      </c>
      <c r="J9" s="135">
        <f t="shared" si="0"/>
        <v>-9</v>
      </c>
      <c r="K9" s="135">
        <f t="shared" si="0"/>
        <v>-10</v>
      </c>
      <c r="L9" s="135">
        <f>K9-1</f>
        <v>-11</v>
      </c>
    </row>
    <row r="10" spans="1:12" ht="41.65">
      <c r="A10" s="148" t="s">
        <v>176</v>
      </c>
      <c r="B10" s="149" t="s">
        <v>98</v>
      </c>
      <c r="C10" s="150" t="s">
        <v>177</v>
      </c>
      <c r="D10" s="136" t="s">
        <v>6</v>
      </c>
      <c r="E10" s="136" t="s">
        <v>178</v>
      </c>
      <c r="F10" s="136" t="s">
        <v>29</v>
      </c>
      <c r="G10" s="136" t="s">
        <v>179</v>
      </c>
      <c r="H10" s="150" t="s">
        <v>180</v>
      </c>
      <c r="I10" s="150" t="s">
        <v>181</v>
      </c>
      <c r="J10" s="150" t="s">
        <v>182</v>
      </c>
      <c r="K10" s="136" t="s">
        <v>183</v>
      </c>
      <c r="L10" s="151" t="s">
        <v>184</v>
      </c>
    </row>
    <row r="11" spans="1:12" ht="13.9">
      <c r="A11" s="148"/>
      <c r="C11" s="152"/>
      <c r="D11" s="152"/>
      <c r="F11" s="152"/>
      <c r="G11" s="152"/>
      <c r="H11" s="152"/>
      <c r="I11" s="152"/>
      <c r="J11" s="153"/>
      <c r="K11" s="152"/>
    </row>
    <row r="12" spans="1:12" ht="13.9">
      <c r="A12" s="154" t="s">
        <v>132</v>
      </c>
      <c r="B12" t="s">
        <v>108</v>
      </c>
      <c r="C12" s="96">
        <v>200000000</v>
      </c>
      <c r="D12" s="141">
        <v>45807</v>
      </c>
      <c r="E12" s="155" t="s">
        <v>57</v>
      </c>
      <c r="F12" t="s">
        <v>185</v>
      </c>
      <c r="G12" t="s">
        <v>186</v>
      </c>
      <c r="H12" s="156">
        <v>-159.04572564612306</v>
      </c>
      <c r="I12" s="142">
        <v>16000000</v>
      </c>
      <c r="J12" s="138">
        <v>-3180914.5129224649</v>
      </c>
      <c r="K12" s="152" t="s">
        <v>17</v>
      </c>
      <c r="L12" s="152" t="s">
        <v>187</v>
      </c>
    </row>
    <row r="13" spans="1:12" ht="13.9">
      <c r="A13" s="154" t="s">
        <v>132</v>
      </c>
      <c r="B13" t="s">
        <v>110</v>
      </c>
      <c r="C13" s="96">
        <v>500000000</v>
      </c>
      <c r="D13" s="141">
        <v>45807</v>
      </c>
      <c r="E13" s="155" t="s">
        <v>57</v>
      </c>
      <c r="F13" t="s">
        <v>185</v>
      </c>
      <c r="G13" t="s">
        <v>186</v>
      </c>
      <c r="H13" s="156">
        <v>-99.403578528827197</v>
      </c>
      <c r="I13" s="142">
        <v>25000000</v>
      </c>
      <c r="J13" s="138">
        <v>-4970178.9264413519</v>
      </c>
      <c r="K13" s="152" t="s">
        <v>17</v>
      </c>
      <c r="L13" s="152" t="s">
        <v>187</v>
      </c>
    </row>
    <row r="14" spans="1:12" ht="13.9">
      <c r="A14" s="154" t="s">
        <v>132</v>
      </c>
      <c r="B14" t="s">
        <v>112</v>
      </c>
      <c r="C14" s="96">
        <v>1300000000</v>
      </c>
      <c r="D14" s="141">
        <v>45807</v>
      </c>
      <c r="E14" s="155" t="s">
        <v>57</v>
      </c>
      <c r="F14" t="s">
        <v>185</v>
      </c>
      <c r="G14" t="s">
        <v>186</v>
      </c>
      <c r="H14" s="156">
        <v>-39.761431411530211</v>
      </c>
      <c r="I14" s="142">
        <v>26000000</v>
      </c>
      <c r="J14" s="138">
        <v>-5168986.083499006</v>
      </c>
      <c r="K14" s="152" t="s">
        <v>17</v>
      </c>
      <c r="L14" s="152" t="s">
        <v>187</v>
      </c>
    </row>
    <row r="15" spans="1:12" ht="13.9">
      <c r="A15" s="154" t="s">
        <v>132</v>
      </c>
      <c r="B15" t="s">
        <v>114</v>
      </c>
      <c r="C15" s="96">
        <v>300000000</v>
      </c>
      <c r="D15" s="141">
        <v>45807</v>
      </c>
      <c r="E15" s="155" t="s">
        <v>57</v>
      </c>
      <c r="F15" t="s">
        <v>185</v>
      </c>
      <c r="G15" t="s">
        <v>186</v>
      </c>
      <c r="H15" s="156">
        <v>-9.9403578528822756</v>
      </c>
      <c r="I15" s="142">
        <v>1500000</v>
      </c>
      <c r="J15" s="142">
        <v>-298210.73558648111</v>
      </c>
      <c r="K15" s="152" t="s">
        <v>17</v>
      </c>
      <c r="L15" s="152" t="s">
        <v>187</v>
      </c>
    </row>
    <row r="16" spans="1:12" ht="13.9">
      <c r="A16" s="154" t="s">
        <v>132</v>
      </c>
      <c r="B16" t="s">
        <v>108</v>
      </c>
      <c r="C16" s="96">
        <v>200000000</v>
      </c>
      <c r="D16" s="141">
        <v>45807</v>
      </c>
      <c r="E16" s="155" t="s">
        <v>57</v>
      </c>
      <c r="F16" t="s">
        <v>188</v>
      </c>
      <c r="G16" t="s">
        <v>121</v>
      </c>
      <c r="H16" s="156">
        <v>-180.00000000000017</v>
      </c>
      <c r="I16" s="142">
        <v>18000000</v>
      </c>
      <c r="J16" s="138">
        <v>-3600000</v>
      </c>
      <c r="K16" s="152" t="s">
        <v>12</v>
      </c>
      <c r="L16" s="152" t="s">
        <v>187</v>
      </c>
    </row>
    <row r="17" spans="1:12" ht="13.9">
      <c r="A17" s="154" t="s">
        <v>132</v>
      </c>
      <c r="B17" t="s">
        <v>110</v>
      </c>
      <c r="C17" s="96">
        <v>500000000</v>
      </c>
      <c r="D17" s="141">
        <v>45807</v>
      </c>
      <c r="E17" s="155" t="s">
        <v>57</v>
      </c>
      <c r="F17" t="s">
        <v>188</v>
      </c>
      <c r="G17" t="s">
        <v>121</v>
      </c>
      <c r="H17" s="156">
        <v>-80.000000000000071</v>
      </c>
      <c r="I17" s="142">
        <v>20000000</v>
      </c>
      <c r="J17" s="138">
        <v>-4000000</v>
      </c>
      <c r="K17" s="152" t="s">
        <v>12</v>
      </c>
      <c r="L17" s="152" t="s">
        <v>187</v>
      </c>
    </row>
    <row r="18" spans="1:12" ht="13.9">
      <c r="A18" s="154" t="s">
        <v>132</v>
      </c>
      <c r="B18" t="s">
        <v>112</v>
      </c>
      <c r="C18" s="96">
        <v>1300000000</v>
      </c>
      <c r="D18" s="141">
        <v>45807</v>
      </c>
      <c r="E18" s="155" t="s">
        <v>57</v>
      </c>
      <c r="F18" t="s">
        <v>188</v>
      </c>
      <c r="G18" t="s">
        <v>121</v>
      </c>
      <c r="H18" s="156">
        <v>-20.000000000000018</v>
      </c>
      <c r="I18" s="142">
        <v>13000000</v>
      </c>
      <c r="J18" s="138">
        <v>-2599999.9999999995</v>
      </c>
      <c r="K18" s="152" t="s">
        <v>12</v>
      </c>
      <c r="L18" s="152" t="s">
        <v>187</v>
      </c>
    </row>
    <row r="19" spans="1:12" ht="13.9">
      <c r="A19" s="154" t="s">
        <v>132</v>
      </c>
      <c r="B19" t="s">
        <v>114</v>
      </c>
      <c r="C19" s="96">
        <v>300000000</v>
      </c>
      <c r="D19" s="141">
        <v>45807</v>
      </c>
      <c r="E19" s="155" t="s">
        <v>57</v>
      </c>
      <c r="F19" t="s">
        <v>188</v>
      </c>
      <c r="G19" t="s">
        <v>121</v>
      </c>
      <c r="H19" s="156">
        <v>-26.000000000000469</v>
      </c>
      <c r="I19" s="142">
        <v>3900000</v>
      </c>
      <c r="J19" s="138">
        <v>-780000</v>
      </c>
      <c r="K19" s="152" t="s">
        <v>12</v>
      </c>
      <c r="L19" s="152" t="s">
        <v>187</v>
      </c>
    </row>
    <row r="20" spans="1:12">
      <c r="C20" s="142"/>
    </row>
    <row r="21" spans="1:12">
      <c r="H21" s="60"/>
    </row>
    <row r="22" spans="1:12">
      <c r="F22" s="15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D7C51-1D28-4402-8D1E-BE9D5DBC3124}">
  <sheetPr>
    <tabColor theme="0"/>
  </sheetPr>
  <dimension ref="A1:L20"/>
  <sheetViews>
    <sheetView zoomScale="70" zoomScaleNormal="70" workbookViewId="0">
      <selection activeCell="A3" sqref="A3"/>
    </sheetView>
  </sheetViews>
  <sheetFormatPr defaultRowHeight="13.5"/>
  <cols>
    <col min="1" max="1" width="27.5703125" customWidth="1"/>
    <col min="2" max="11" width="20.5703125" customWidth="1"/>
    <col min="12" max="12" width="16.42578125" customWidth="1"/>
  </cols>
  <sheetData>
    <row r="1" spans="1:12" ht="13.9">
      <c r="A1" s="179" t="s">
        <v>191</v>
      </c>
    </row>
    <row r="2" spans="1:12">
      <c r="A2" s="180" t="s">
        <v>192</v>
      </c>
    </row>
    <row r="3" spans="1:12">
      <c r="A3" s="180" t="s">
        <v>173</v>
      </c>
    </row>
    <row r="5" spans="1:12" ht="13.9">
      <c r="A5" s="4" t="s">
        <v>174</v>
      </c>
    </row>
    <row r="7" spans="1:12" ht="13.9">
      <c r="A7" s="148" t="s">
        <v>175</v>
      </c>
      <c r="B7" s="135">
        <v>-1</v>
      </c>
      <c r="C7" s="135">
        <f t="shared" ref="C7:K7" si="0">B7-1</f>
        <v>-2</v>
      </c>
      <c r="D7" s="135">
        <f t="shared" si="0"/>
        <v>-3</v>
      </c>
      <c r="E7" s="135">
        <f t="shared" si="0"/>
        <v>-4</v>
      </c>
      <c r="F7" s="135">
        <f t="shared" si="0"/>
        <v>-5</v>
      </c>
      <c r="G7" s="135">
        <f t="shared" si="0"/>
        <v>-6</v>
      </c>
      <c r="H7" s="135">
        <f t="shared" si="0"/>
        <v>-7</v>
      </c>
      <c r="I7" s="135">
        <f t="shared" si="0"/>
        <v>-8</v>
      </c>
      <c r="J7" s="135">
        <f t="shared" si="0"/>
        <v>-9</v>
      </c>
      <c r="K7" s="135">
        <f t="shared" si="0"/>
        <v>-10</v>
      </c>
      <c r="L7" s="135">
        <f>K7-1</f>
        <v>-11</v>
      </c>
    </row>
    <row r="8" spans="1:12" ht="41.65">
      <c r="A8" s="148" t="s">
        <v>176</v>
      </c>
      <c r="B8" s="149" t="s">
        <v>98</v>
      </c>
      <c r="C8" s="150" t="s">
        <v>177</v>
      </c>
      <c r="D8" s="136" t="s">
        <v>6</v>
      </c>
      <c r="E8" s="136" t="s">
        <v>178</v>
      </c>
      <c r="F8" s="136" t="s">
        <v>29</v>
      </c>
      <c r="G8" s="136" t="s">
        <v>179</v>
      </c>
      <c r="H8" s="150" t="s">
        <v>180</v>
      </c>
      <c r="I8" s="150" t="s">
        <v>181</v>
      </c>
      <c r="J8" s="150" t="s">
        <v>182</v>
      </c>
      <c r="K8" s="136" t="s">
        <v>183</v>
      </c>
      <c r="L8" s="151" t="s">
        <v>184</v>
      </c>
    </row>
    <row r="9" spans="1:12" ht="13.9">
      <c r="A9" s="148"/>
      <c r="C9" s="152"/>
      <c r="D9" s="152"/>
      <c r="E9" s="152"/>
      <c r="F9" s="152"/>
      <c r="G9" s="152"/>
      <c r="H9" s="152"/>
      <c r="I9" s="152"/>
      <c r="J9" s="153"/>
    </row>
    <row r="10" spans="1:12" ht="13.9">
      <c r="A10" s="154" t="s">
        <v>149</v>
      </c>
      <c r="B10" t="s">
        <v>108</v>
      </c>
      <c r="C10" s="138">
        <v>200000000</v>
      </c>
      <c r="D10" s="141">
        <v>45823</v>
      </c>
      <c r="E10" s="155" t="s">
        <v>65</v>
      </c>
      <c r="H10" s="156">
        <v>-999.99999999999977</v>
      </c>
      <c r="I10" s="142">
        <v>100000000</v>
      </c>
      <c r="J10" s="138">
        <v>-20000000</v>
      </c>
      <c r="K10" s="152" t="s">
        <v>17</v>
      </c>
      <c r="L10" s="152" t="s">
        <v>193</v>
      </c>
    </row>
    <row r="11" spans="1:12" ht="13.9">
      <c r="A11" s="154" t="s">
        <v>149</v>
      </c>
      <c r="B11" t="s">
        <v>110</v>
      </c>
      <c r="C11" s="138">
        <v>500000000</v>
      </c>
      <c r="D11" s="141">
        <v>45823</v>
      </c>
      <c r="E11" s="155" t="s">
        <v>65</v>
      </c>
      <c r="H11" s="156">
        <v>-600.00000000000057</v>
      </c>
      <c r="I11" s="142">
        <v>150000000</v>
      </c>
      <c r="J11" s="138">
        <v>-30000000</v>
      </c>
      <c r="K11" s="152" t="s">
        <v>17</v>
      </c>
      <c r="L11" s="152" t="s">
        <v>193</v>
      </c>
    </row>
    <row r="12" spans="1:12" ht="13.9">
      <c r="A12" s="154" t="s">
        <v>149</v>
      </c>
      <c r="B12" t="s">
        <v>112</v>
      </c>
      <c r="C12" s="138">
        <v>1300000000</v>
      </c>
      <c r="D12" s="141">
        <v>45823</v>
      </c>
      <c r="E12" s="155" t="s">
        <v>65</v>
      </c>
      <c r="H12" s="156">
        <v>-200.00000000000017</v>
      </c>
      <c r="I12" s="142">
        <v>130000000</v>
      </c>
      <c r="J12" s="138">
        <v>-26000000</v>
      </c>
      <c r="K12" s="152" t="s">
        <v>17</v>
      </c>
      <c r="L12" s="152" t="s">
        <v>193</v>
      </c>
    </row>
    <row r="13" spans="1:12">
      <c r="E13" s="47"/>
      <c r="F13" s="142"/>
      <c r="G13" s="47"/>
      <c r="H13" s="47"/>
    </row>
    <row r="14" spans="1:12">
      <c r="B14" s="158"/>
      <c r="E14" s="47"/>
      <c r="G14" s="47"/>
      <c r="H14" s="47"/>
    </row>
    <row r="15" spans="1:12">
      <c r="C15" s="142"/>
      <c r="E15" s="47"/>
      <c r="G15" s="47"/>
      <c r="H15" s="47"/>
    </row>
    <row r="16" spans="1:12">
      <c r="C16" s="142"/>
    </row>
    <row r="20" spans="4:4">
      <c r="D20" s="14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298CE-9817-41C0-A912-CDF0D82A3141}">
  <sheetPr>
    <tabColor theme="0"/>
  </sheetPr>
  <dimension ref="A1:L20"/>
  <sheetViews>
    <sheetView tabSelected="1" zoomScale="70" zoomScaleNormal="70" workbookViewId="0">
      <selection activeCell="D33" sqref="D33"/>
    </sheetView>
  </sheetViews>
  <sheetFormatPr defaultRowHeight="13.5"/>
  <cols>
    <col min="1" max="1" width="27.5703125" customWidth="1"/>
    <col min="2" max="11" width="20.5703125" customWidth="1"/>
    <col min="12" max="12" width="16.42578125" customWidth="1"/>
  </cols>
  <sheetData>
    <row r="1" spans="1:12" ht="13.9">
      <c r="A1" s="179" t="s">
        <v>194</v>
      </c>
    </row>
    <row r="2" spans="1:12">
      <c r="A2" t="s">
        <v>195</v>
      </c>
    </row>
    <row r="3" spans="1:12">
      <c r="A3" s="180" t="s">
        <v>173</v>
      </c>
    </row>
    <row r="5" spans="1:12" ht="13.9">
      <c r="A5" s="4" t="s">
        <v>174</v>
      </c>
    </row>
    <row r="7" spans="1:12" ht="13.9">
      <c r="A7" s="148" t="s">
        <v>175</v>
      </c>
      <c r="B7" s="135">
        <v>-1</v>
      </c>
      <c r="C7" s="135">
        <f t="shared" ref="C7:K7" si="0">B7-1</f>
        <v>-2</v>
      </c>
      <c r="D7" s="135">
        <f t="shared" si="0"/>
        <v>-3</v>
      </c>
      <c r="E7" s="135">
        <f t="shared" si="0"/>
        <v>-4</v>
      </c>
      <c r="F7" s="135">
        <f t="shared" si="0"/>
        <v>-5</v>
      </c>
      <c r="G7" s="135">
        <f t="shared" si="0"/>
        <v>-6</v>
      </c>
      <c r="H7" s="135">
        <f t="shared" si="0"/>
        <v>-7</v>
      </c>
      <c r="I7" s="135">
        <f t="shared" si="0"/>
        <v>-8</v>
      </c>
      <c r="J7" s="135">
        <f t="shared" si="0"/>
        <v>-9</v>
      </c>
      <c r="K7" s="135">
        <f t="shared" si="0"/>
        <v>-10</v>
      </c>
      <c r="L7" s="135">
        <f>K7-1</f>
        <v>-11</v>
      </c>
    </row>
    <row r="8" spans="1:12" ht="41.65">
      <c r="A8" s="148" t="s">
        <v>176</v>
      </c>
      <c r="B8" s="149" t="s">
        <v>98</v>
      </c>
      <c r="C8" s="150" t="s">
        <v>177</v>
      </c>
      <c r="D8" s="136" t="s">
        <v>6</v>
      </c>
      <c r="E8" s="136" t="s">
        <v>178</v>
      </c>
      <c r="F8" s="136" t="s">
        <v>29</v>
      </c>
      <c r="G8" s="136" t="s">
        <v>179</v>
      </c>
      <c r="H8" s="150" t="s">
        <v>180</v>
      </c>
      <c r="I8" s="150" t="s">
        <v>181</v>
      </c>
      <c r="J8" s="150" t="s">
        <v>182</v>
      </c>
      <c r="K8" s="136" t="s">
        <v>183</v>
      </c>
      <c r="L8" s="151" t="s">
        <v>184</v>
      </c>
    </row>
    <row r="9" spans="1:12" ht="13.9">
      <c r="A9" s="148"/>
      <c r="C9" s="152"/>
      <c r="D9" s="152"/>
      <c r="E9" s="152"/>
      <c r="F9" s="152"/>
      <c r="G9" s="152"/>
      <c r="H9" s="152"/>
      <c r="I9" s="152"/>
      <c r="J9" s="153"/>
    </row>
    <row r="10" spans="1:12" ht="13.9">
      <c r="A10" s="154" t="s">
        <v>156</v>
      </c>
      <c r="B10" t="s">
        <v>108</v>
      </c>
      <c r="C10" s="138">
        <v>200000000</v>
      </c>
      <c r="D10" s="141">
        <v>45823</v>
      </c>
      <c r="E10" s="155" t="s">
        <v>65</v>
      </c>
      <c r="H10" s="156">
        <v>-400.00000000000034</v>
      </c>
      <c r="I10" s="89">
        <v>40000000</v>
      </c>
      <c r="J10" s="138">
        <v>-8000000</v>
      </c>
      <c r="K10" s="152" t="s">
        <v>12</v>
      </c>
      <c r="L10" t="s">
        <v>196</v>
      </c>
    </row>
    <row r="11" spans="1:12" ht="13.9">
      <c r="A11" s="154" t="s">
        <v>156</v>
      </c>
      <c r="B11" t="s">
        <v>110</v>
      </c>
      <c r="C11" s="138">
        <v>500000000</v>
      </c>
      <c r="D11" s="141">
        <v>45823</v>
      </c>
      <c r="E11" s="155" t="s">
        <v>65</v>
      </c>
      <c r="H11" s="156">
        <v>-80.000000000000071</v>
      </c>
      <c r="I11" s="89">
        <v>20000000</v>
      </c>
      <c r="J11" s="138">
        <v>-4000000</v>
      </c>
      <c r="K11" s="152" t="s">
        <v>12</v>
      </c>
      <c r="L11" t="s">
        <v>196</v>
      </c>
    </row>
    <row r="12" spans="1:12" ht="13.9">
      <c r="A12" s="154" t="s">
        <v>156</v>
      </c>
      <c r="B12" t="s">
        <v>112</v>
      </c>
      <c r="C12" s="138">
        <v>1300000000</v>
      </c>
      <c r="D12" s="141">
        <v>45823</v>
      </c>
      <c r="E12" s="155" t="s">
        <v>65</v>
      </c>
      <c r="H12" s="156">
        <v>-40.000000000000036</v>
      </c>
      <c r="I12" s="89">
        <v>26000000</v>
      </c>
      <c r="J12" s="138">
        <v>-5200000</v>
      </c>
      <c r="K12" s="152" t="s">
        <v>12</v>
      </c>
      <c r="L12" t="s">
        <v>196</v>
      </c>
    </row>
    <row r="13" spans="1:12" ht="13.9">
      <c r="A13" s="159"/>
      <c r="E13" s="47"/>
      <c r="F13" s="142"/>
      <c r="G13" s="47"/>
      <c r="H13" s="47"/>
    </row>
    <row r="14" spans="1:12">
      <c r="B14" s="158"/>
      <c r="E14" s="47"/>
      <c r="G14" s="47"/>
      <c r="H14" s="47"/>
    </row>
    <row r="15" spans="1:12">
      <c r="C15" s="142"/>
      <c r="E15" s="47"/>
      <c r="G15" s="47"/>
      <c r="H15" s="47"/>
    </row>
    <row r="16" spans="1:12">
      <c r="C16" s="142"/>
    </row>
    <row r="18" spans="4:10">
      <c r="J18" s="95"/>
    </row>
    <row r="19" spans="4:10">
      <c r="J19" s="31"/>
    </row>
    <row r="20" spans="4:10">
      <c r="D20" s="14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CF31C-9642-4965-A90E-8C1A33A610DF}">
  <dimension ref="A1"/>
  <sheetViews>
    <sheetView workbookViewId="0"/>
  </sheetViews>
  <sheetFormatPr defaultRowHeight="1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85CDF-7693-4060-86A6-073B22E57305}">
  <dimension ref="A1"/>
  <sheetViews>
    <sheetView workbookViewId="0"/>
  </sheetViews>
  <sheetFormatPr defaultRowHeight="1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fe50554-7223-4c49-9997-082f6440ce3e" xsi:nil="true"/>
    <lcf76f155ced4ddcb4097134ff3c332f xmlns="1c1476c7-1d99-4b04-8512-c8e05685c59e">
      <Terms xmlns="http://schemas.microsoft.com/office/infopath/2007/PartnerControls"/>
    </lcf76f155ced4ddcb4097134ff3c332f>
    <Comment xmlns="1c1476c7-1d99-4b04-8512-c8e05685c59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20D3D9231FCD4998A2734F5A10CCFD" ma:contentTypeVersion="15" ma:contentTypeDescription="Create a new document." ma:contentTypeScope="" ma:versionID="4ab63ef0f7b3059676a73ef2f8b82867">
  <xsd:schema xmlns:xsd="http://www.w3.org/2001/XMLSchema" xmlns:xs="http://www.w3.org/2001/XMLSchema" xmlns:p="http://schemas.microsoft.com/office/2006/metadata/properties" xmlns:ns2="cfe50554-7223-4c49-9997-082f6440ce3e" xmlns:ns3="1c1476c7-1d99-4b04-8512-c8e05685c59e" targetNamespace="http://schemas.microsoft.com/office/2006/metadata/properties" ma:root="true" ma:fieldsID="2ba6c72e19f10477221d8b8d9097838d" ns2:_="" ns3:_="">
    <xsd:import namespace="cfe50554-7223-4c49-9997-082f6440ce3e"/>
    <xsd:import namespace="1c1476c7-1d99-4b04-8512-c8e05685c5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LengthInSeconds" minOccurs="0"/>
                <xsd:element ref="ns3: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e50554-7223-4c49-9997-082f6440ce3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36cd539e-9702-466f-bdaa-eb0c64617d6f}" ma:internalName="TaxCatchAll" ma:showField="CatchAllData" ma:web="cfe50554-7223-4c49-9997-082f6440ce3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c1476c7-1d99-4b04-8512-c8e05685c5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Comment" ma:index="22" nillable="true" ma:displayName="Comment" ma:format="Dropdown"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2C7F6E-F8F7-4CA9-92EB-B16EF354D6BF}"/>
</file>

<file path=customXml/itemProps2.xml><?xml version="1.0" encoding="utf-8"?>
<ds:datastoreItem xmlns:ds="http://schemas.openxmlformats.org/officeDocument/2006/customXml" ds:itemID="{0C0C7CBE-043C-467D-A971-45226DCB2D15}"/>
</file>

<file path=customXml/itemProps3.xml><?xml version="1.0" encoding="utf-8"?>
<ds:datastoreItem xmlns:ds="http://schemas.openxmlformats.org/officeDocument/2006/customXml" ds:itemID="{3BBB4194-8789-4910-B5F6-EDAB5A08C9FF}"/>
</file>

<file path=docProps/app.xml><?xml version="1.0" encoding="utf-8"?>
<Properties xmlns="http://schemas.openxmlformats.org/officeDocument/2006/extended-properties" xmlns:vt="http://schemas.openxmlformats.org/officeDocument/2006/docPropsVTypes">
  <Application>Microsoft Excel Online</Application>
  <Manager/>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lastModifiedBy/>
  <cp:revision/>
  <dcterms:created xsi:type="dcterms:W3CDTF">2025-06-18T00:46:57Z</dcterms:created>
  <dcterms:modified xsi:type="dcterms:W3CDTF">2025-08-07T00:12:52Z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Caveats_Count">
    <vt:lpwstr>0</vt:lpwstr>
  </property>
  <property fmtid="{D5CDD505-2E9C-101B-9397-08002B2CF9AE}" pid="4" name="PM_Version">
    <vt:lpwstr>2018.4</vt:lpwstr>
  </property>
  <property fmtid="{D5CDD505-2E9C-101B-9397-08002B2CF9AE}" pid="5" name="MSIP_Label_c0129afb-6481-4f92-bc9f-5a4a6346364d_Name">
    <vt:lpwstr>OFFICIAL</vt:lpwstr>
  </property>
  <property fmtid="{D5CDD505-2E9C-101B-9397-08002B2CF9AE}" pid="6" name="PM_Note">
    <vt:lpwstr/>
  </property>
  <property fmtid="{D5CDD505-2E9C-101B-9397-08002B2CF9AE}" pid="7" name="PMHMAC">
    <vt:lpwstr>v=2022.1;a=SHA256;h=B8DBE909DDBAF9A2E67AB517B8BAFF1563518C3A07B93A4C95F5A438FA0D73DC</vt:lpwstr>
  </property>
  <property fmtid="{D5CDD505-2E9C-101B-9397-08002B2CF9AE}" pid="8" name="PM_Qualifier">
    <vt:lpwstr/>
  </property>
  <property fmtid="{D5CDD505-2E9C-101B-9397-08002B2CF9AE}" pid="9" name="MSIP_Label_c0129afb-6481-4f92-bc9f-5a4a6346364d_Method">
    <vt:lpwstr>Privileged</vt:lpwstr>
  </property>
  <property fmtid="{D5CDD505-2E9C-101B-9397-08002B2CF9AE}" pid="10" name="PM_SecurityClassification">
    <vt:lpwstr>OFFICIAL</vt:lpwstr>
  </property>
  <property fmtid="{D5CDD505-2E9C-101B-9397-08002B2CF9AE}" pid="11" name="PM_ProtectiveMarkingValue_Header">
    <vt:lpwstr>OFFICIAL</vt:lpwstr>
  </property>
  <property fmtid="{D5CDD505-2E9C-101B-9397-08002B2CF9AE}" pid="12" name="PM_OriginationTimeStamp">
    <vt:lpwstr>2025-06-18T00:52:09Z</vt:lpwstr>
  </property>
  <property fmtid="{D5CDD505-2E9C-101B-9397-08002B2CF9AE}" pid="13" name="PM_Markers">
    <vt:lpwstr/>
  </property>
  <property fmtid="{D5CDD505-2E9C-101B-9397-08002B2CF9AE}" pid="14" name="MSIP_Label_c0129afb-6481-4f92-bc9f-5a4a6346364d_SiteId">
    <vt:lpwstr>c05e3ffd-b491-4431-9809-e61d4dc78816</vt:lpwstr>
  </property>
  <property fmtid="{D5CDD505-2E9C-101B-9397-08002B2CF9AE}" pid="15" name="MSIP_Label_c0129afb-6481-4f92-bc9f-5a4a6346364d_ContentBits">
    <vt:lpwstr>0</vt:lpwstr>
  </property>
  <property fmtid="{D5CDD505-2E9C-101B-9397-08002B2CF9AE}" pid="16" name="MSIP_Label_c0129afb-6481-4f92-bc9f-5a4a6346364d_Enabled">
    <vt:lpwstr>true</vt:lpwstr>
  </property>
  <property fmtid="{D5CDD505-2E9C-101B-9397-08002B2CF9AE}" pid="17" name="PM_Hash_Salt_Prev">
    <vt:lpwstr>BC681DA41526DB547673D0394B33F869</vt:lpwstr>
  </property>
  <property fmtid="{D5CDD505-2E9C-101B-9397-08002B2CF9AE}" pid="18" name="MSIP_Label_c0129afb-6481-4f92-bc9f-5a4a6346364d_SetDate">
    <vt:lpwstr>2025-06-18T00:52:09Z</vt:lpwstr>
  </property>
  <property fmtid="{D5CDD505-2E9C-101B-9397-08002B2CF9AE}" pid="19" name="MSIP_Label_c0129afb-6481-4f92-bc9f-5a4a6346364d_ActionId">
    <vt:lpwstr>645cb0d0fe4b498789ebd54b2b34618e</vt:lpwstr>
  </property>
  <property fmtid="{D5CDD505-2E9C-101B-9397-08002B2CF9AE}" pid="20" name="PM_InsertionValue">
    <vt:lpwstr>OFFICIAL</vt:lpwstr>
  </property>
  <property fmtid="{D5CDD505-2E9C-101B-9397-08002B2CF9AE}" pid="21" name="PM_Originator_Hash_SHA1">
    <vt:lpwstr>CB14C607178A626A2034533581085F11F80A82B9</vt:lpwstr>
  </property>
  <property fmtid="{D5CDD505-2E9C-101B-9397-08002B2CF9AE}" pid="22" name="PM_DisplayValueSecClassificationWithQualifier">
    <vt:lpwstr>OFFICIAL</vt:lpwstr>
  </property>
  <property fmtid="{D5CDD505-2E9C-101B-9397-08002B2CF9AE}" pid="23" name="PM_Originating_FileId">
    <vt:lpwstr>FE91E4A19BB34F7BB22807E01FB0A001</vt:lpwstr>
  </property>
  <property fmtid="{D5CDD505-2E9C-101B-9397-08002B2CF9AE}" pid="24" name="PM_ProtectiveMarkingValue_Footer">
    <vt:lpwstr>OFFICIAL</vt:lpwstr>
  </property>
  <property fmtid="{D5CDD505-2E9C-101B-9397-08002B2CF9AE}" pid="25" name="PM_ProtectiveMarkingImage_Header">
    <vt:lpwstr>C:\Program Files\Common Files\janusNET Shared\janusSEAL\Images\DocumentSlashBlue.png</vt:lpwstr>
  </property>
  <property fmtid="{D5CDD505-2E9C-101B-9397-08002B2CF9AE}" pid="26" name="PM_ProtectiveMarkingImage_Footer">
    <vt:lpwstr>C:\Program Files\Common Files\janusNET Shared\janusSEAL\Images\DocumentSlashBlue.png</vt:lpwstr>
  </property>
  <property fmtid="{D5CDD505-2E9C-101B-9397-08002B2CF9AE}" pid="27" name="PM_Display">
    <vt:lpwstr>OFFICIAL</vt:lpwstr>
  </property>
  <property fmtid="{D5CDD505-2E9C-101B-9397-08002B2CF9AE}" pid="28" name="PM_OriginatorUserAccountName_SHA256">
    <vt:lpwstr>F312AC3A2AE5C91E9851FA2C0776EDD1BA077397F6B9B68EFC8251B1D8409901</vt:lpwstr>
  </property>
  <property fmtid="{D5CDD505-2E9C-101B-9397-08002B2CF9AE}" pid="29" name="PM_OriginatorDomainName_SHA256">
    <vt:lpwstr>ECBDE2B44A971754412B3FB70606937A119CC0D4B6C1B658A40FBD41C30BE3EC</vt:lpwstr>
  </property>
  <property fmtid="{D5CDD505-2E9C-101B-9397-08002B2CF9AE}" pid="30" name="PMUuid">
    <vt:lpwstr>v=2022.2;d=gov.au;g=46DD6D7C-8107-577B-BC6E-F348953B2E44</vt:lpwstr>
  </property>
  <property fmtid="{D5CDD505-2E9C-101B-9397-08002B2CF9AE}" pid="31" name="PM_Hash_Version">
    <vt:lpwstr>2022.1</vt:lpwstr>
  </property>
  <property fmtid="{D5CDD505-2E9C-101B-9397-08002B2CF9AE}" pid="32" name="PM_Hash_Salt">
    <vt:lpwstr>CD079216F27EDD6B7A6AA1DB1AD93848</vt:lpwstr>
  </property>
  <property fmtid="{D5CDD505-2E9C-101B-9397-08002B2CF9AE}" pid="33" name="PM_Hash_SHA1">
    <vt:lpwstr>33FC6EE9C5A4E9CEEDF2475DCCAA3506EB4C4C12</vt:lpwstr>
  </property>
  <property fmtid="{D5CDD505-2E9C-101B-9397-08002B2CF9AE}" pid="34" name="PM_PrintOutPlacement_XLS">
    <vt:lpwstr/>
  </property>
  <property fmtid="{D5CDD505-2E9C-101B-9397-08002B2CF9AE}" pid="35" name="ContentTypeId">
    <vt:lpwstr>0x010100B220D3D9231FCD4998A2734F5A10CCFD</vt:lpwstr>
  </property>
  <property fmtid="{D5CDD505-2E9C-101B-9397-08002B2CF9AE}" pid="36" name="MediaServiceImageTags">
    <vt:lpwstr/>
  </property>
  <property fmtid="{D5CDD505-2E9C-101B-9397-08002B2CF9AE}" pid="37" name="PM_SecurityClassification_Prev">
    <vt:lpwstr>OFFICIAL</vt:lpwstr>
  </property>
  <property fmtid="{D5CDD505-2E9C-101B-9397-08002B2CF9AE}" pid="38" name="PM_Qualifier_Prev">
    <vt:lpwstr/>
  </property>
</Properties>
</file>