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internal.apra.gov.au\users$\Sydney\cxglas\Desktop\CAR0004022 - Release of the annual superannuation bulletin\"/>
    </mc:Choice>
  </mc:AlternateContent>
  <xr:revisionPtr revIDLastSave="0" documentId="8_{EAFD3CA5-5111-4E24-A507-3C8564D3EF8F}" xr6:coauthVersionLast="47" xr6:coauthVersionMax="47" xr10:uidLastSave="{00000000-0000-0000-0000-000000000000}"/>
  <bookViews>
    <workbookView xWindow="-2760" yWindow="-18170" windowWidth="28800" windowHeight="15380" tabRatio="822" xr2:uid="{00000000-000D-0000-FFFF-FFFF00000000}"/>
  </bookViews>
  <sheets>
    <sheet name="Cover" sheetId="13" r:id="rId1"/>
    <sheet name="Notes" sheetId="54" r:id="rId2"/>
    <sheet name="Contents" sheetId="14" r:id="rId3"/>
    <sheet name="Important notice" sheetId="52" r:id="rId4"/>
    <sheet name="Charts" sheetId="50" r:id="rId5"/>
    <sheet name="Charts data" sheetId="53" state="hidden" r:id="rId6"/>
    <sheet name="Table 1" sheetId="1" r:id="rId7"/>
    <sheet name="Table 1a" sheetId="2" r:id="rId8"/>
    <sheet name="Table 2" sheetId="3" r:id="rId9"/>
    <sheet name="Tab_RSE2_Data" sheetId="46" state="hidden" r:id="rId10"/>
    <sheet name="Table 3" sheetId="4" r:id="rId11"/>
    <sheet name="Tab_RSE3_Data" sheetId="38" state="hidden" r:id="rId12"/>
    <sheet name="Table 4" sheetId="5" r:id="rId13"/>
    <sheet name="Tab_RSE4_Data" sheetId="45" state="hidden" r:id="rId14"/>
    <sheet name="Table 5" sheetId="6" r:id="rId15"/>
    <sheet name="Table 5a" sheetId="37" r:id="rId16"/>
    <sheet name="Tab_RSE5a_Data" sheetId="40" state="hidden" r:id="rId17"/>
    <sheet name="Table 6" sheetId="7" r:id="rId18"/>
    <sheet name="Table 7" sheetId="47" r:id="rId19"/>
    <sheet name="Table 7a" sheetId="31" r:id="rId20"/>
    <sheet name="Table_RSE7A_Data" sheetId="41" state="hidden" r:id="rId21"/>
    <sheet name="Table 7b" sheetId="11" r:id="rId22"/>
    <sheet name="Table_RSE7B_Data" sheetId="42" state="hidden" r:id="rId23"/>
    <sheet name="Table 7c" sheetId="34" r:id="rId24"/>
    <sheet name="Table_RSE7C_Data" sheetId="44" state="hidden" r:id="rId25"/>
    <sheet name="Table 7d" sheetId="35" r:id="rId26"/>
    <sheet name="Table 8" sheetId="17" r:id="rId27"/>
    <sheet name="Table 8a" sheetId="36" r:id="rId28"/>
    <sheet name="Table 9" sheetId="27" r:id="rId29"/>
    <sheet name="Table 9a" sheetId="30" r:id="rId30"/>
    <sheet name="Table_RSE9A_Data" sheetId="43" state="hidden" r:id="rId31"/>
    <sheet name="Table 10" sheetId="8" r:id="rId32"/>
    <sheet name="Revisions" sheetId="55" r:id="rId33"/>
    <sheet name="Explanatory Notes" sheetId="48" r:id="rId34"/>
    <sheet name="Filters control" sheetId="29" state="hidden" r:id="rId35"/>
  </sheets>
  <definedNames>
    <definedName name="_AMO_UniqueIdentifier" hidden="1">"'64900652-b77e-4768-9289-1a935d66f085'"</definedName>
    <definedName name="_xlnm._FilterDatabase" localSheetId="32" hidden="1">Revisions!$A$5:$J$5</definedName>
    <definedName name="_xlnm._FilterDatabase" localSheetId="9" hidden="1">Tab_RSE2_Data!$A$1:$M$258</definedName>
    <definedName name="_xlnm._FilterDatabase" localSheetId="11" hidden="1">Tab_RSE3_Data!$A$1:$N$469</definedName>
    <definedName name="_xlnm._FilterDatabase" localSheetId="13">Tab_RSE4_Data!$A$1:$O$271</definedName>
    <definedName name="_xlnm._FilterDatabase" localSheetId="16" hidden="1">Tab_RSE5a_Data!$A$1:$N$91</definedName>
    <definedName name="_xlnm._FilterDatabase" localSheetId="10" hidden="1">'Table 3'!$A$74:$K$90</definedName>
    <definedName name="_xlnm._FilterDatabase" localSheetId="20">Table_RSE7A_Data!$A$1:$M$101</definedName>
    <definedName name="_xlnm._FilterDatabase" localSheetId="22">Table_RSE7B_Data!$A$1:$M$211</definedName>
    <definedName name="_xlnm._FilterDatabase" localSheetId="24" hidden="1">Table_RSE7C_Data!$A$1:$O$841</definedName>
    <definedName name="_xlnm._FilterDatabase" localSheetId="30" hidden="1">Table_RSE9A_Data!$A$1:$M$161</definedName>
    <definedName name="Tab_RSE1_1">'Table 1'!$B$6:$J$31</definedName>
    <definedName name="Tab_RSE1_2">'Table 1'!$B$35:$J$60</definedName>
    <definedName name="Tab_RSE1_3">'Table 1'!$B$64:$J$89</definedName>
    <definedName name="Tab_RSE1_4">'Table 1'!$B$93:$J$118</definedName>
    <definedName name="Tab_RSE1_5">'Table 1'!$B$122:$J$147</definedName>
    <definedName name="Tab_RSE10_1">'Table 10'!$B$7:$J$26</definedName>
    <definedName name="Tab_RSE10_2">'Table 10'!$B$31:$J$44</definedName>
    <definedName name="Tab_RSE10_3">'Table 10'!$B$49:$J$62</definedName>
    <definedName name="Tab_RSE10_4">'Table 10'!$B$67:$J$80</definedName>
    <definedName name="Tab_RSE1A_1">'Table 1a'!$B$6:$J$29</definedName>
    <definedName name="Tab_RSE1A_2">'Table 1a'!$B$33:$J$56</definedName>
    <definedName name="Tab_RSE1A_3">'Table 1a'!$B$60:$J$83</definedName>
    <definedName name="Tab_RSE2">Tab_RSE2_Data!$A$1:$M$258</definedName>
    <definedName name="Tab_RSE3">Tab_RSE3_Data!$A$1:$N$469</definedName>
    <definedName name="Tab_RSE4">Tab_RSE4_Data!$A$1:$O$271</definedName>
    <definedName name="Tab_RSE5_1">'Table 5'!$B$9:$K$30</definedName>
    <definedName name="Tab_RSE5_2">'Table 5'!$B$35:$K$53</definedName>
    <definedName name="Tab_RSE5A">Tab_RSE5a_Data!$A$1:$N$91</definedName>
    <definedName name="Tab_RSE6_1">'Table 6'!$B$5:$J$8</definedName>
    <definedName name="Tab_RSE6_2">'Table 6'!$B$11:$J$22</definedName>
    <definedName name="Tab_RSE6_3">'Table 6'!$B$25:$J$36</definedName>
    <definedName name="Tab_RSE6_4">'Table 6'!$B$39:$J$50</definedName>
    <definedName name="Tab_RSE7">'Table 7'!$B$5:$J$25</definedName>
    <definedName name="Tab_RSE7A">Table_RSE7A_Data!$A$1:$M$101</definedName>
    <definedName name="Tab_RSE7B">Table_RSE7B_Data!$A$1:$M$211</definedName>
    <definedName name="Tab_RSE7C">Table_RSE7C_Data!$A$1:$O$841</definedName>
    <definedName name="Tab_RSE7D_1">'Table 7d'!$C$8:$L$125</definedName>
    <definedName name="Tab_RSE7D_2">'Table 7d'!$C$130:$L$247</definedName>
    <definedName name="Tab_RSE8_1">'Table 8'!$B$6:$K$12</definedName>
    <definedName name="Tab_RSE8_2">'Table 8'!$B$14:$K$20</definedName>
    <definedName name="Tab_RSE8_3">'Table 8'!$B$22:$K$28</definedName>
    <definedName name="Tab_RSE8_4">'Table 8'!$B$30:$K$36</definedName>
    <definedName name="Tab_RSE8_5">'Table 8'!$B$38:$K$44</definedName>
    <definedName name="Tab_RSE8A_1">'Table 8a'!$C$8:$L$60</definedName>
    <definedName name="Tab_RSE8A_2">'Table 8a'!$C$65:$L$117</definedName>
    <definedName name="Tab_RSE8A_3">'Table 8a'!$C$122:$L$174</definedName>
    <definedName name="Tab_RSE9_1">'Table 9'!$B$6:$K$12</definedName>
    <definedName name="Tab_RSE9_2">'Table 9'!$B$15:$K$21</definedName>
    <definedName name="Tab_RSE9_3">'Table 9'!$B$23:$K$29</definedName>
    <definedName name="Tab_RSE9_4">'Table 9'!$B$31:$K$37</definedName>
    <definedName name="Tab_RSE9_5">'Table 9'!$B$39:$K$45</definedName>
    <definedName name="Tab_RSE9A">Table_RSE9A_Data!$A$1:$M$161</definedName>
  </definedNames>
  <calcPr calcId="191029"/>
  <pivotCaches>
    <pivotCache cacheId="0" r:id="rId36"/>
    <pivotCache cacheId="1" r:id="rId37"/>
    <pivotCache cacheId="2" r:id="rId38"/>
    <pivotCache cacheId="3" r:id="rId3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2" i="53" l="1"/>
  <c r="G441" i="53"/>
  <c r="G440" i="53"/>
  <c r="G439" i="53"/>
  <c r="H441" i="53"/>
  <c r="H440" i="53"/>
  <c r="H439" i="53"/>
  <c r="J438" i="53"/>
  <c r="I438" i="53"/>
  <c r="H438" i="53"/>
  <c r="G438" i="53"/>
  <c r="C442" i="53"/>
  <c r="C441" i="53"/>
  <c r="C440" i="53"/>
  <c r="C439" i="53"/>
  <c r="C438" i="53"/>
  <c r="B113" i="50" l="1"/>
  <c r="B442" i="53"/>
  <c r="J502" i="53" l="1"/>
  <c r="K502" i="53"/>
  <c r="J503" i="53"/>
  <c r="K503" i="53"/>
  <c r="J504" i="53"/>
  <c r="K504" i="53"/>
  <c r="J505" i="53"/>
  <c r="K505" i="53"/>
  <c r="J506" i="53"/>
  <c r="K506" i="53"/>
  <c r="J507" i="53"/>
  <c r="K507" i="53"/>
  <c r="J508" i="53"/>
  <c r="K508" i="53"/>
  <c r="J509" i="53"/>
  <c r="K509" i="53"/>
  <c r="J510" i="53"/>
  <c r="K510" i="53"/>
  <c r="C436" i="53"/>
  <c r="D436" i="53" s="1"/>
  <c r="E436" i="53" s="1"/>
  <c r="F436" i="53" s="1"/>
  <c r="G436" i="53" s="1"/>
  <c r="H436" i="53" s="1"/>
  <c r="I436" i="53" s="1"/>
  <c r="J436" i="53" s="1"/>
  <c r="K35" i="53"/>
  <c r="D363" i="53" l="1"/>
  <c r="E363" i="53" s="1"/>
  <c r="F363" i="53" s="1"/>
  <c r="G363" i="53" s="1"/>
  <c r="H363" i="53" s="1"/>
  <c r="I363" i="53" s="1"/>
  <c r="J363" i="53" s="1"/>
  <c r="K363" i="53" s="1"/>
  <c r="L363" i="53" s="1"/>
  <c r="M363" i="53" s="1"/>
  <c r="C363" i="53"/>
  <c r="L327" i="53"/>
  <c r="D68" i="53"/>
  <c r="E68" i="53" s="1"/>
  <c r="F68" i="53" s="1"/>
  <c r="G68" i="53" s="1"/>
  <c r="H68" i="53" s="1"/>
  <c r="I68" i="53" s="1"/>
  <c r="J68" i="53" s="1"/>
  <c r="K68" i="53" s="1"/>
  <c r="L68" i="53" s="1"/>
  <c r="M68" i="53" s="1"/>
  <c r="C68" i="53"/>
  <c r="K52" i="53"/>
  <c r="K51" i="53"/>
  <c r="K50" i="53"/>
  <c r="K49" i="53"/>
  <c r="K48" i="53"/>
  <c r="K47" i="53"/>
  <c r="J52" i="53"/>
  <c r="J51" i="53"/>
  <c r="J50" i="53"/>
  <c r="J49" i="53"/>
  <c r="J48" i="53"/>
  <c r="J47" i="53"/>
  <c r="K40" i="53"/>
  <c r="K39" i="53"/>
  <c r="K38" i="53"/>
  <c r="K37" i="53"/>
  <c r="K36" i="53"/>
  <c r="J40" i="53"/>
  <c r="J39" i="53"/>
  <c r="J38" i="53"/>
  <c r="J37" i="53"/>
  <c r="J36" i="53"/>
  <c r="J35" i="53"/>
  <c r="K22" i="53"/>
  <c r="K21" i="53"/>
  <c r="K20" i="53"/>
  <c r="K19" i="53"/>
  <c r="K18" i="53"/>
  <c r="K17" i="53"/>
  <c r="K10" i="53"/>
  <c r="K9" i="53"/>
  <c r="K8" i="53"/>
  <c r="K7" i="53"/>
  <c r="K6" i="53"/>
  <c r="K5" i="53"/>
  <c r="K4" i="53"/>
  <c r="K34" i="53" s="1"/>
  <c r="J4" i="53"/>
  <c r="I4" i="53"/>
  <c r="H4" i="53"/>
  <c r="K400" i="53" l="1"/>
  <c r="K445" i="53"/>
  <c r="K519" i="53" s="1"/>
  <c r="K111" i="53"/>
  <c r="K296" i="53" s="1"/>
  <c r="K311" i="53" s="1"/>
  <c r="K327" i="53" s="1"/>
  <c r="B112" i="53" l="1"/>
  <c r="K114" i="53" s="1"/>
  <c r="B60" i="53"/>
  <c r="K60" i="53" s="1"/>
  <c r="B59" i="53"/>
  <c r="D114" i="53" l="1"/>
  <c r="D113" i="53"/>
  <c r="D112" i="53"/>
  <c r="K59" i="53"/>
  <c r="J59" i="53"/>
  <c r="J112" i="53"/>
  <c r="J114" i="53"/>
  <c r="K112" i="53"/>
  <c r="K113" i="53"/>
  <c r="J113" i="53"/>
  <c r="D40" i="53"/>
  <c r="D502" i="53" l="1"/>
  <c r="B7" i="3" l="1"/>
  <c r="F58" i="3" l="1"/>
  <c r="F48" i="3"/>
  <c r="G49" i="3"/>
  <c r="H51" i="3"/>
  <c r="I52" i="3"/>
  <c r="J53" i="3"/>
  <c r="D55" i="3"/>
  <c r="C54" i="3"/>
  <c r="F39" i="3"/>
  <c r="G40" i="3"/>
  <c r="H41" i="3"/>
  <c r="I42" i="3"/>
  <c r="J43" i="3"/>
  <c r="D45" i="3"/>
  <c r="C44" i="3"/>
  <c r="F9" i="3"/>
  <c r="G11" i="3"/>
  <c r="H12" i="3"/>
  <c r="I13" i="3"/>
  <c r="J14" i="3"/>
  <c r="D16" i="3"/>
  <c r="E17" i="3"/>
  <c r="F18" i="3"/>
  <c r="G19" i="3"/>
  <c r="H20" i="3"/>
  <c r="I21" i="3"/>
  <c r="J22" i="3"/>
  <c r="D25" i="3"/>
  <c r="E26" i="3"/>
  <c r="F27" i="3"/>
  <c r="G29" i="3"/>
  <c r="H30" i="3"/>
  <c r="I31" i="3"/>
  <c r="J33" i="3"/>
  <c r="C34" i="3"/>
  <c r="C23" i="3"/>
  <c r="C15" i="3"/>
  <c r="G39" i="3"/>
  <c r="D44" i="3"/>
  <c r="C43" i="3"/>
  <c r="G9" i="3"/>
  <c r="H11" i="3"/>
  <c r="J13" i="3"/>
  <c r="D15" i="3"/>
  <c r="E16" i="3"/>
  <c r="F17" i="3"/>
  <c r="G18" i="3"/>
  <c r="I20" i="3"/>
  <c r="J21" i="3"/>
  <c r="D23" i="3"/>
  <c r="G58" i="3"/>
  <c r="G48" i="3"/>
  <c r="H49" i="3"/>
  <c r="I51" i="3"/>
  <c r="J52" i="3"/>
  <c r="D54" i="3"/>
  <c r="E55" i="3"/>
  <c r="C53" i="3"/>
  <c r="H40" i="3"/>
  <c r="I41" i="3"/>
  <c r="J42" i="3"/>
  <c r="E45" i="3"/>
  <c r="I12" i="3"/>
  <c r="H19" i="3"/>
  <c r="E25" i="3"/>
  <c r="F26" i="3"/>
  <c r="G27" i="3"/>
  <c r="H29" i="3"/>
  <c r="I30" i="3"/>
  <c r="J31" i="3"/>
  <c r="D34" i="3"/>
  <c r="C33" i="3"/>
  <c r="C22" i="3"/>
  <c r="C14" i="3"/>
  <c r="F25" i="3"/>
  <c r="G26" i="3"/>
  <c r="H27" i="3"/>
  <c r="I29" i="3"/>
  <c r="J30" i="3"/>
  <c r="D33" i="3"/>
  <c r="E34" i="3"/>
  <c r="C31" i="3"/>
  <c r="C21" i="3"/>
  <c r="C13" i="3"/>
  <c r="G25" i="3"/>
  <c r="H26" i="3"/>
  <c r="I27" i="3"/>
  <c r="J29" i="3"/>
  <c r="D31" i="3"/>
  <c r="E33" i="3"/>
  <c r="F34" i="3"/>
  <c r="C30" i="3"/>
  <c r="C20" i="3"/>
  <c r="C12" i="3"/>
  <c r="D41" i="3"/>
  <c r="D12" i="3"/>
  <c r="G15" i="3"/>
  <c r="I17" i="3"/>
  <c r="J18" i="3"/>
  <c r="E21" i="3"/>
  <c r="G23" i="3"/>
  <c r="H58" i="3"/>
  <c r="H48" i="3"/>
  <c r="I49" i="3"/>
  <c r="J51" i="3"/>
  <c r="D53" i="3"/>
  <c r="E54" i="3"/>
  <c r="F55" i="3"/>
  <c r="C52" i="3"/>
  <c r="H39" i="3"/>
  <c r="I40" i="3"/>
  <c r="J41" i="3"/>
  <c r="D43" i="3"/>
  <c r="E44" i="3"/>
  <c r="F45" i="3"/>
  <c r="C42" i="3"/>
  <c r="H9" i="3"/>
  <c r="I11" i="3"/>
  <c r="J12" i="3"/>
  <c r="D14" i="3"/>
  <c r="E15" i="3"/>
  <c r="F16" i="3"/>
  <c r="G17" i="3"/>
  <c r="H18" i="3"/>
  <c r="I19" i="3"/>
  <c r="J20" i="3"/>
  <c r="D22" i="3"/>
  <c r="E23" i="3"/>
  <c r="I58" i="3"/>
  <c r="I48" i="3"/>
  <c r="J49" i="3"/>
  <c r="D52" i="3"/>
  <c r="E53" i="3"/>
  <c r="F54" i="3"/>
  <c r="G55" i="3"/>
  <c r="C51" i="3"/>
  <c r="I39" i="3"/>
  <c r="J40" i="3"/>
  <c r="D42" i="3"/>
  <c r="E43" i="3"/>
  <c r="F44" i="3"/>
  <c r="G45" i="3"/>
  <c r="C41" i="3"/>
  <c r="I9" i="3"/>
  <c r="J11" i="3"/>
  <c r="D13" i="3"/>
  <c r="E14" i="3"/>
  <c r="F15" i="3"/>
  <c r="G16" i="3"/>
  <c r="H17" i="3"/>
  <c r="I18" i="3"/>
  <c r="J19" i="3"/>
  <c r="D21" i="3"/>
  <c r="E22" i="3"/>
  <c r="F23" i="3"/>
  <c r="J58" i="3"/>
  <c r="J48" i="3"/>
  <c r="D51" i="3"/>
  <c r="E52" i="3"/>
  <c r="F53" i="3"/>
  <c r="G54" i="3"/>
  <c r="H55" i="3"/>
  <c r="C49" i="3"/>
  <c r="J39" i="3"/>
  <c r="E42" i="3"/>
  <c r="F43" i="3"/>
  <c r="G44" i="3"/>
  <c r="H45" i="3"/>
  <c r="C40" i="3"/>
  <c r="J9" i="3"/>
  <c r="E13" i="3"/>
  <c r="F14" i="3"/>
  <c r="H16" i="3"/>
  <c r="D20" i="3"/>
  <c r="F22" i="3"/>
  <c r="H25" i="3"/>
  <c r="I26" i="3"/>
  <c r="J27" i="3"/>
  <c r="D30" i="3"/>
  <c r="E31" i="3"/>
  <c r="F33" i="3"/>
  <c r="G34" i="3"/>
  <c r="C29" i="3"/>
  <c r="C19" i="3"/>
  <c r="C11" i="3"/>
  <c r="I25" i="3"/>
  <c r="J26" i="3"/>
  <c r="D29" i="3"/>
  <c r="E30" i="3"/>
  <c r="F31" i="3"/>
  <c r="G33" i="3"/>
  <c r="H34" i="3"/>
  <c r="C27" i="3"/>
  <c r="C18" i="3"/>
  <c r="C9" i="3"/>
  <c r="J25" i="3"/>
  <c r="D27" i="3"/>
  <c r="E29" i="3"/>
  <c r="F30" i="3"/>
  <c r="G31" i="3"/>
  <c r="C58" i="3"/>
  <c r="D49" i="3"/>
  <c r="E51" i="3"/>
  <c r="F52" i="3"/>
  <c r="G53" i="3"/>
  <c r="H54" i="3"/>
  <c r="I55" i="3"/>
  <c r="C48" i="3"/>
  <c r="D40" i="3"/>
  <c r="E41" i="3"/>
  <c r="F42" i="3"/>
  <c r="G43" i="3"/>
  <c r="H44" i="3"/>
  <c r="I45" i="3"/>
  <c r="C39" i="3"/>
  <c r="D11" i="3"/>
  <c r="E12" i="3"/>
  <c r="F13" i="3"/>
  <c r="G14" i="3"/>
  <c r="H15" i="3"/>
  <c r="I16" i="3"/>
  <c r="J17" i="3"/>
  <c r="D19" i="3"/>
  <c r="E20" i="3"/>
  <c r="F21" i="3"/>
  <c r="G22" i="3"/>
  <c r="H23" i="3"/>
  <c r="D58" i="3"/>
  <c r="D48" i="3"/>
  <c r="E49" i="3"/>
  <c r="F51" i="3"/>
  <c r="G52" i="3"/>
  <c r="H53" i="3"/>
  <c r="I54" i="3"/>
  <c r="J55" i="3"/>
  <c r="D39" i="3"/>
  <c r="E40" i="3"/>
  <c r="F41" i="3"/>
  <c r="G42" i="3"/>
  <c r="H43" i="3"/>
  <c r="I44" i="3"/>
  <c r="J45" i="3"/>
  <c r="D9" i="3"/>
  <c r="E11" i="3"/>
  <c r="F12" i="3"/>
  <c r="G13" i="3"/>
  <c r="H14" i="3"/>
  <c r="I15" i="3"/>
  <c r="J16" i="3"/>
  <c r="D18" i="3"/>
  <c r="E19" i="3"/>
  <c r="F20" i="3"/>
  <c r="G21" i="3"/>
  <c r="H22" i="3"/>
  <c r="I23" i="3"/>
  <c r="E48" i="3"/>
  <c r="F40" i="3"/>
  <c r="G12" i="3"/>
  <c r="H21" i="3"/>
  <c r="H33" i="3"/>
  <c r="F49" i="3"/>
  <c r="G41" i="3"/>
  <c r="H13" i="3"/>
  <c r="I33" i="3"/>
  <c r="H42" i="3"/>
  <c r="J23" i="3"/>
  <c r="E27" i="3"/>
  <c r="C45" i="3"/>
  <c r="C55" i="3"/>
  <c r="C17" i="3"/>
  <c r="E58" i="3"/>
  <c r="C16" i="3"/>
  <c r="I22" i="3"/>
  <c r="G51" i="3"/>
  <c r="I14" i="3"/>
  <c r="H52" i="3"/>
  <c r="J15" i="3"/>
  <c r="J34" i="3"/>
  <c r="J44" i="3"/>
  <c r="E18" i="3"/>
  <c r="G30" i="3"/>
  <c r="F11" i="3"/>
  <c r="I34" i="3"/>
  <c r="I43" i="3"/>
  <c r="D26" i="3"/>
  <c r="D17" i="3"/>
  <c r="F29" i="3"/>
  <c r="F19" i="3"/>
  <c r="G20" i="3"/>
  <c r="I53" i="3"/>
  <c r="C26" i="3"/>
  <c r="J54" i="3"/>
  <c r="C25" i="3"/>
  <c r="E9" i="3"/>
  <c r="H31" i="3"/>
  <c r="E39" i="3"/>
  <c r="I50" i="53"/>
  <c r="B57" i="50"/>
  <c r="K53" i="53"/>
  <c r="K41" i="53"/>
  <c r="B8" i="50"/>
  <c r="B33" i="50" l="1"/>
  <c r="B84" i="50"/>
  <c r="D17" i="53"/>
  <c r="B138" i="50" l="1"/>
  <c r="D138" i="50" s="1"/>
  <c r="B163" i="50"/>
  <c r="D163" i="50" s="1"/>
  <c r="B85" i="50"/>
  <c r="D85" i="50" s="1"/>
  <c r="B401" i="53" l="1"/>
  <c r="B531" i="53"/>
  <c r="B520" i="53"/>
  <c r="B446" i="53"/>
  <c r="A343" i="53"/>
  <c r="A328" i="53"/>
  <c r="B295" i="53"/>
  <c r="B30" i="53"/>
  <c r="B29" i="53"/>
  <c r="D29" i="53" s="1"/>
  <c r="J446" i="53" l="1"/>
  <c r="I446" i="53"/>
  <c r="D402" i="53"/>
  <c r="D401" i="53"/>
  <c r="K309" i="53"/>
  <c r="K302" i="53" s="1"/>
  <c r="D309" i="53"/>
  <c r="D297" i="53" s="1"/>
  <c r="K402" i="53"/>
  <c r="K401" i="53"/>
  <c r="J309" i="53"/>
  <c r="J306" i="53" s="1"/>
  <c r="K324" i="53"/>
  <c r="K318" i="53" s="1"/>
  <c r="J324" i="53"/>
  <c r="J321" i="53" s="1"/>
  <c r="I401" i="53"/>
  <c r="J402" i="53"/>
  <c r="J401" i="53"/>
  <c r="I402" i="53"/>
  <c r="K58" i="53"/>
  <c r="E4" i="53"/>
  <c r="E34" i="53" s="1"/>
  <c r="I22" i="53"/>
  <c r="J22" i="53"/>
  <c r="H22" i="53"/>
  <c r="G22" i="53"/>
  <c r="F22" i="53"/>
  <c r="E22" i="53"/>
  <c r="D22" i="53"/>
  <c r="J21" i="53"/>
  <c r="I21" i="53"/>
  <c r="H21" i="53"/>
  <c r="G21" i="53"/>
  <c r="F21" i="53"/>
  <c r="E21" i="53"/>
  <c r="D21" i="53"/>
  <c r="J20" i="53"/>
  <c r="I20" i="53"/>
  <c r="H20" i="53"/>
  <c r="G20" i="53"/>
  <c r="F20" i="53"/>
  <c r="E20" i="53"/>
  <c r="D20" i="53"/>
  <c r="J19" i="53"/>
  <c r="I19" i="53"/>
  <c r="H19" i="53"/>
  <c r="G19" i="53"/>
  <c r="F19" i="53"/>
  <c r="E19" i="53"/>
  <c r="D19" i="53"/>
  <c r="J18" i="53"/>
  <c r="I18" i="53"/>
  <c r="H18" i="53"/>
  <c r="G18" i="53"/>
  <c r="F18" i="53"/>
  <c r="E18" i="53"/>
  <c r="D18" i="53"/>
  <c r="J17" i="53"/>
  <c r="I17" i="53"/>
  <c r="H17" i="53"/>
  <c r="G17" i="53"/>
  <c r="F17" i="53"/>
  <c r="E17" i="53"/>
  <c r="K27" i="53"/>
  <c r="I52" i="53"/>
  <c r="H52" i="53"/>
  <c r="G52" i="53"/>
  <c r="F52" i="53"/>
  <c r="E52" i="53"/>
  <c r="D52" i="53"/>
  <c r="I51" i="53"/>
  <c r="H51" i="53"/>
  <c r="G51" i="53"/>
  <c r="F51" i="53"/>
  <c r="E51" i="53"/>
  <c r="D51" i="53"/>
  <c r="H50" i="53"/>
  <c r="G50" i="53"/>
  <c r="F50" i="53"/>
  <c r="E50" i="53"/>
  <c r="D50" i="53"/>
  <c r="I49" i="53"/>
  <c r="H49" i="53"/>
  <c r="G49" i="53"/>
  <c r="F49" i="53"/>
  <c r="E49" i="53"/>
  <c r="D49" i="53"/>
  <c r="I48" i="53"/>
  <c r="H48" i="53"/>
  <c r="G48" i="53"/>
  <c r="F48" i="53"/>
  <c r="E48" i="53"/>
  <c r="D48" i="53"/>
  <c r="I47" i="53"/>
  <c r="H47" i="53"/>
  <c r="G47" i="53"/>
  <c r="F47" i="53"/>
  <c r="E47" i="53"/>
  <c r="D47" i="53"/>
  <c r="I40" i="53"/>
  <c r="H40" i="53"/>
  <c r="G40" i="53"/>
  <c r="F40" i="53"/>
  <c r="E40" i="53"/>
  <c r="I39" i="53"/>
  <c r="H39" i="53"/>
  <c r="G39" i="53"/>
  <c r="F39" i="53"/>
  <c r="E39" i="53"/>
  <c r="D39" i="53"/>
  <c r="I38" i="53"/>
  <c r="H38" i="53"/>
  <c r="G38" i="53"/>
  <c r="F38" i="53"/>
  <c r="E38" i="53"/>
  <c r="D38" i="53"/>
  <c r="I37" i="53"/>
  <c r="H37" i="53"/>
  <c r="G37" i="53"/>
  <c r="F37" i="53"/>
  <c r="E37" i="53"/>
  <c r="D37" i="53"/>
  <c r="I36" i="53"/>
  <c r="H36" i="53"/>
  <c r="G36" i="53"/>
  <c r="F36" i="53"/>
  <c r="E36" i="53"/>
  <c r="D36" i="53"/>
  <c r="I35" i="53"/>
  <c r="H35" i="53"/>
  <c r="G35" i="53"/>
  <c r="F35" i="53"/>
  <c r="E35" i="53"/>
  <c r="D35" i="53"/>
  <c r="J10" i="53"/>
  <c r="I10" i="53"/>
  <c r="H10" i="53"/>
  <c r="G10" i="53"/>
  <c r="F10" i="53"/>
  <c r="E10" i="53"/>
  <c r="D10" i="53"/>
  <c r="J9" i="53"/>
  <c r="I9" i="53"/>
  <c r="H9" i="53"/>
  <c r="G9" i="53"/>
  <c r="F9" i="53"/>
  <c r="E9" i="53"/>
  <c r="D9" i="53"/>
  <c r="J8" i="53"/>
  <c r="I8" i="53"/>
  <c r="H8" i="53"/>
  <c r="G8" i="53"/>
  <c r="F8" i="53"/>
  <c r="E8" i="53"/>
  <c r="D8" i="53"/>
  <c r="J7" i="53"/>
  <c r="I7" i="53"/>
  <c r="H7" i="53"/>
  <c r="G7" i="53"/>
  <c r="F7" i="53"/>
  <c r="E7" i="53"/>
  <c r="D7" i="53"/>
  <c r="J6" i="53"/>
  <c r="I6" i="53"/>
  <c r="H6" i="53"/>
  <c r="G6" i="53"/>
  <c r="F6" i="53"/>
  <c r="E6" i="53"/>
  <c r="D6" i="53"/>
  <c r="J5" i="53"/>
  <c r="I5" i="53"/>
  <c r="H5" i="53"/>
  <c r="G5" i="53"/>
  <c r="F5" i="53"/>
  <c r="E5" i="53"/>
  <c r="D5" i="53"/>
  <c r="I27" i="53"/>
  <c r="H27" i="53"/>
  <c r="G4" i="53"/>
  <c r="G34" i="53" s="1"/>
  <c r="F4" i="53"/>
  <c r="F34" i="53" s="1"/>
  <c r="D4" i="53"/>
  <c r="D27" i="53" s="1"/>
  <c r="D113" i="50"/>
  <c r="C528" i="53"/>
  <c r="C527" i="53"/>
  <c r="C526" i="53"/>
  <c r="C525" i="53"/>
  <c r="C524" i="53"/>
  <c r="K524" i="53" s="1"/>
  <c r="K533" i="53" s="1"/>
  <c r="C523" i="53"/>
  <c r="C522" i="53"/>
  <c r="C521" i="53"/>
  <c r="C520" i="53"/>
  <c r="I510" i="53"/>
  <c r="H510" i="53"/>
  <c r="G510" i="53"/>
  <c r="F510" i="53"/>
  <c r="E510" i="53"/>
  <c r="D510" i="53"/>
  <c r="C510" i="53"/>
  <c r="I509" i="53"/>
  <c r="H509" i="53"/>
  <c r="G509" i="53"/>
  <c r="F509" i="53"/>
  <c r="E509" i="53"/>
  <c r="D509" i="53"/>
  <c r="C509" i="53"/>
  <c r="I508" i="53"/>
  <c r="H508" i="53"/>
  <c r="G508" i="53"/>
  <c r="F508" i="53"/>
  <c r="E508" i="53"/>
  <c r="D508" i="53"/>
  <c r="C508" i="53"/>
  <c r="I507" i="53"/>
  <c r="H507" i="53"/>
  <c r="G507" i="53"/>
  <c r="F507" i="53"/>
  <c r="E507" i="53"/>
  <c r="D507" i="53"/>
  <c r="C507" i="53"/>
  <c r="I506" i="53"/>
  <c r="H506" i="53"/>
  <c r="G506" i="53"/>
  <c r="F506" i="53"/>
  <c r="E506" i="53"/>
  <c r="D506" i="53"/>
  <c r="C506" i="53"/>
  <c r="I505" i="53"/>
  <c r="H505" i="53"/>
  <c r="G505" i="53"/>
  <c r="F505" i="53"/>
  <c r="E505" i="53"/>
  <c r="D505" i="53"/>
  <c r="C505" i="53"/>
  <c r="I504" i="53"/>
  <c r="H504" i="53"/>
  <c r="G504" i="53"/>
  <c r="F504" i="53"/>
  <c r="E504" i="53"/>
  <c r="D504" i="53"/>
  <c r="C504" i="53"/>
  <c r="I503" i="53"/>
  <c r="H503" i="53"/>
  <c r="G503" i="53"/>
  <c r="F503" i="53"/>
  <c r="E503" i="53"/>
  <c r="D503" i="53"/>
  <c r="C503" i="53"/>
  <c r="I502" i="53"/>
  <c r="H502" i="53"/>
  <c r="G502" i="53"/>
  <c r="F502" i="53"/>
  <c r="E502" i="53"/>
  <c r="C502" i="53"/>
  <c r="B441" i="53"/>
  <c r="B440" i="53"/>
  <c r="B439" i="53"/>
  <c r="B438" i="53"/>
  <c r="F402" i="53"/>
  <c r="G402" i="53"/>
  <c r="H401" i="53"/>
  <c r="F401" i="53"/>
  <c r="E401" i="53"/>
  <c r="C354" i="53"/>
  <c r="B354" i="53"/>
  <c r="C353" i="53"/>
  <c r="B353" i="53"/>
  <c r="C352" i="53"/>
  <c r="B352" i="53"/>
  <c r="C351" i="53"/>
  <c r="B351" i="53"/>
  <c r="C350" i="53"/>
  <c r="B350" i="53"/>
  <c r="C349" i="53"/>
  <c r="B349" i="53"/>
  <c r="C348" i="53"/>
  <c r="B348" i="53"/>
  <c r="C347" i="53"/>
  <c r="B347" i="53"/>
  <c r="C346" i="53"/>
  <c r="B346" i="53"/>
  <c r="C345" i="53"/>
  <c r="B345" i="53"/>
  <c r="C344" i="53"/>
  <c r="B344" i="53"/>
  <c r="C343" i="53"/>
  <c r="B343" i="53"/>
  <c r="B311" i="53"/>
  <c r="B312" i="53" s="1"/>
  <c r="B313" i="53" s="1"/>
  <c r="B314" i="53" s="1"/>
  <c r="B315" i="53" s="1"/>
  <c r="B316" i="53" s="1"/>
  <c r="B317" i="53" s="1"/>
  <c r="B318" i="53" s="1"/>
  <c r="B319" i="53" s="1"/>
  <c r="B320" i="53" s="1"/>
  <c r="B321" i="53" s="1"/>
  <c r="B322" i="53" s="1"/>
  <c r="B323" i="53" s="1"/>
  <c r="B324" i="53" s="1"/>
  <c r="D342" i="53" s="1"/>
  <c r="B296" i="53"/>
  <c r="B297" i="53" s="1"/>
  <c r="F309" i="53"/>
  <c r="F303" i="53" s="1"/>
  <c r="H114" i="53"/>
  <c r="I113" i="53"/>
  <c r="G113" i="53"/>
  <c r="E113" i="53"/>
  <c r="H112" i="53"/>
  <c r="F112" i="53"/>
  <c r="I114" i="53"/>
  <c r="J34" i="53"/>
  <c r="H34" i="53"/>
  <c r="H58" i="53" s="1"/>
  <c r="J27" i="53"/>
  <c r="I34" i="53"/>
  <c r="K300" i="53" l="1"/>
  <c r="K528" i="53"/>
  <c r="K525" i="53"/>
  <c r="K534" i="53" s="1"/>
  <c r="J527" i="53"/>
  <c r="K527" i="53"/>
  <c r="J520" i="53"/>
  <c r="J531" i="53" s="1"/>
  <c r="J528" i="53"/>
  <c r="J521" i="53"/>
  <c r="J532" i="53" s="1"/>
  <c r="J525" i="53"/>
  <c r="J534" i="53" s="1"/>
  <c r="J522" i="53"/>
  <c r="K523" i="53"/>
  <c r="K526" i="53"/>
  <c r="K307" i="53"/>
  <c r="K308" i="53"/>
  <c r="K298" i="53"/>
  <c r="E343" i="53" s="1"/>
  <c r="K305" i="53"/>
  <c r="K303" i="53"/>
  <c r="K304" i="53"/>
  <c r="J524" i="53"/>
  <c r="J533" i="53" s="1"/>
  <c r="K522" i="53"/>
  <c r="J442" i="53"/>
  <c r="I442" i="53"/>
  <c r="H442" i="53"/>
  <c r="J523" i="53"/>
  <c r="I439" i="53"/>
  <c r="J439" i="53"/>
  <c r="K520" i="53"/>
  <c r="K531" i="53" s="1"/>
  <c r="J526" i="53"/>
  <c r="J440" i="53"/>
  <c r="I440" i="53"/>
  <c r="K521" i="53"/>
  <c r="K532" i="53" s="1"/>
  <c r="I441" i="53"/>
  <c r="J441" i="53"/>
  <c r="J297" i="53"/>
  <c r="J329" i="53" s="1"/>
  <c r="J303" i="53"/>
  <c r="J302" i="53"/>
  <c r="J323" i="53"/>
  <c r="K323" i="53"/>
  <c r="J308" i="53"/>
  <c r="L329" i="53"/>
  <c r="J318" i="53"/>
  <c r="J315" i="53"/>
  <c r="J320" i="53"/>
  <c r="J312" i="53"/>
  <c r="K316" i="53"/>
  <c r="J314" i="53"/>
  <c r="K319" i="53"/>
  <c r="J304" i="53"/>
  <c r="J299" i="53"/>
  <c r="J316" i="53"/>
  <c r="J322" i="53"/>
  <c r="K320" i="53"/>
  <c r="K312" i="53"/>
  <c r="J317" i="53"/>
  <c r="K301" i="53"/>
  <c r="K297" i="53"/>
  <c r="K329" i="53" s="1"/>
  <c r="J305" i="53"/>
  <c r="K299" i="53"/>
  <c r="J319" i="53"/>
  <c r="J301" i="53"/>
  <c r="K313" i="53"/>
  <c r="K322" i="53"/>
  <c r="K314" i="53"/>
  <c r="K317" i="53"/>
  <c r="J313" i="53"/>
  <c r="J298" i="53"/>
  <c r="K315" i="53"/>
  <c r="J300" i="53"/>
  <c r="J307" i="53"/>
  <c r="K306" i="53"/>
  <c r="K321" i="53"/>
  <c r="D438" i="53"/>
  <c r="I53" i="53"/>
  <c r="I60" i="53" s="1"/>
  <c r="G524" i="53"/>
  <c r="G533" i="53" s="1"/>
  <c r="J11" i="53"/>
  <c r="J29" i="53" s="1"/>
  <c r="H23" i="53"/>
  <c r="H30" i="53" s="1"/>
  <c r="E59" i="53"/>
  <c r="D23" i="53"/>
  <c r="E23" i="53"/>
  <c r="F23" i="53"/>
  <c r="G23" i="53"/>
  <c r="G30" i="53" s="1"/>
  <c r="I23" i="53"/>
  <c r="I30" i="53" s="1"/>
  <c r="K23" i="53"/>
  <c r="K30" i="53" s="1"/>
  <c r="J23" i="53"/>
  <c r="D41" i="53"/>
  <c r="G59" i="53"/>
  <c r="E41" i="53"/>
  <c r="D53" i="53"/>
  <c r="G53" i="53"/>
  <c r="G60" i="53" s="1"/>
  <c r="G11" i="53"/>
  <c r="G29" i="53" s="1"/>
  <c r="H11" i="53"/>
  <c r="H29" i="53" s="1"/>
  <c r="I11" i="53"/>
  <c r="I29" i="53" s="1"/>
  <c r="D11" i="53"/>
  <c r="E11" i="53"/>
  <c r="E29" i="53" s="1"/>
  <c r="F11" i="53"/>
  <c r="F29" i="53" s="1"/>
  <c r="K11" i="53"/>
  <c r="K29" i="53" s="1"/>
  <c r="F41" i="53"/>
  <c r="I59" i="53"/>
  <c r="G41" i="53"/>
  <c r="H41" i="53"/>
  <c r="I41" i="53"/>
  <c r="J41" i="53"/>
  <c r="E53" i="53"/>
  <c r="E60" i="53" s="1"/>
  <c r="F53" i="53"/>
  <c r="F60" i="53" s="1"/>
  <c r="H53" i="53"/>
  <c r="J53" i="53"/>
  <c r="J60" i="53" s="1"/>
  <c r="D523" i="53"/>
  <c r="G520" i="53"/>
  <c r="G531" i="53" s="1"/>
  <c r="E441" i="53"/>
  <c r="I520" i="53"/>
  <c r="I531" i="53" s="1"/>
  <c r="I528" i="53"/>
  <c r="E524" i="53"/>
  <c r="E533" i="53" s="1"/>
  <c r="H528" i="53"/>
  <c r="F527" i="53"/>
  <c r="G528" i="53"/>
  <c r="I522" i="53"/>
  <c r="D442" i="53"/>
  <c r="F438" i="53"/>
  <c r="D441" i="53"/>
  <c r="H402" i="53"/>
  <c r="E27" i="53"/>
  <c r="H445" i="53"/>
  <c r="H519" i="53" s="1"/>
  <c r="H400" i="53"/>
  <c r="H111" i="53"/>
  <c r="H296" i="53" s="1"/>
  <c r="H311" i="53" s="1"/>
  <c r="H327" i="53" s="1"/>
  <c r="D34" i="53"/>
  <c r="F445" i="53"/>
  <c r="F519" i="53" s="1"/>
  <c r="F400" i="53"/>
  <c r="F111" i="53"/>
  <c r="F296" i="53" s="1"/>
  <c r="F311" i="53" s="1"/>
  <c r="F327" i="53" s="1"/>
  <c r="F58" i="53"/>
  <c r="H324" i="53"/>
  <c r="H318" i="53" s="1"/>
  <c r="D324" i="53"/>
  <c r="D315" i="53" s="1"/>
  <c r="E445" i="53"/>
  <c r="E519" i="53" s="1"/>
  <c r="E400" i="53"/>
  <c r="E111" i="53"/>
  <c r="E296" i="53" s="1"/>
  <c r="E311" i="53" s="1"/>
  <c r="E327" i="53" s="1"/>
  <c r="E58" i="53"/>
  <c r="I445" i="53"/>
  <c r="I519" i="53" s="1"/>
  <c r="I400" i="53"/>
  <c r="I111" i="53"/>
  <c r="I296" i="53" s="1"/>
  <c r="I311" i="53" s="1"/>
  <c r="I327" i="53" s="1"/>
  <c r="I324" i="53"/>
  <c r="I322" i="53" s="1"/>
  <c r="F305" i="53"/>
  <c r="F297" i="53"/>
  <c r="F301" i="53"/>
  <c r="G445" i="53"/>
  <c r="G519" i="53" s="1"/>
  <c r="G400" i="53"/>
  <c r="G111" i="53"/>
  <c r="G296" i="53" s="1"/>
  <c r="G311" i="53" s="1"/>
  <c r="G327" i="53" s="1"/>
  <c r="G58" i="53"/>
  <c r="J111" i="53"/>
  <c r="J296" i="53" s="1"/>
  <c r="J311" i="53" s="1"/>
  <c r="J327" i="53" s="1"/>
  <c r="J445" i="53"/>
  <c r="J519" i="53" s="1"/>
  <c r="J400" i="53"/>
  <c r="J58" i="53"/>
  <c r="I58" i="53"/>
  <c r="B298" i="53"/>
  <c r="E342" i="53"/>
  <c r="F525" i="53"/>
  <c r="F534" i="53" s="1"/>
  <c r="G526" i="53"/>
  <c r="H527" i="53"/>
  <c r="J30" i="53"/>
  <c r="H59" i="53"/>
  <c r="H60" i="53"/>
  <c r="I112" i="53"/>
  <c r="F302" i="53"/>
  <c r="E309" i="53"/>
  <c r="E301" i="53" s="1"/>
  <c r="E442" i="53"/>
  <c r="D522" i="53"/>
  <c r="E523" i="53"/>
  <c r="F524" i="53"/>
  <c r="F533" i="53" s="1"/>
  <c r="G525" i="53"/>
  <c r="G534" i="53" s="1"/>
  <c r="H526" i="53"/>
  <c r="I527" i="53"/>
  <c r="D440" i="53"/>
  <c r="F442" i="53"/>
  <c r="D521" i="53"/>
  <c r="D532" i="53" s="1"/>
  <c r="E522" i="53"/>
  <c r="F523" i="53"/>
  <c r="H525" i="53"/>
  <c r="H534" i="53" s="1"/>
  <c r="I526" i="53"/>
  <c r="F27" i="53"/>
  <c r="D30" i="53"/>
  <c r="E114" i="53"/>
  <c r="F300" i="53"/>
  <c r="F308" i="53"/>
  <c r="G309" i="53"/>
  <c r="G297" i="53" s="1"/>
  <c r="E324" i="53"/>
  <c r="E320" i="53" s="1"/>
  <c r="D439" i="53"/>
  <c r="E440" i="53"/>
  <c r="F441" i="53"/>
  <c r="D520" i="53"/>
  <c r="D531" i="53" s="1"/>
  <c r="E521" i="53"/>
  <c r="E532" i="53" s="1"/>
  <c r="F522" i="53"/>
  <c r="G523" i="53"/>
  <c r="H524" i="53"/>
  <c r="H533" i="53" s="1"/>
  <c r="I525" i="53"/>
  <c r="I534" i="53" s="1"/>
  <c r="D528" i="53"/>
  <c r="G27" i="53"/>
  <c r="E30" i="53"/>
  <c r="F114" i="53"/>
  <c r="F299" i="53"/>
  <c r="F307" i="53"/>
  <c r="H309" i="53"/>
  <c r="H301" i="53" s="1"/>
  <c r="F324" i="53"/>
  <c r="F321" i="53" s="1"/>
  <c r="E402" i="53"/>
  <c r="E439" i="53"/>
  <c r="F440" i="53"/>
  <c r="E520" i="53"/>
  <c r="E531" i="53" s="1"/>
  <c r="F521" i="53"/>
  <c r="F532" i="53" s="1"/>
  <c r="G522" i="53"/>
  <c r="H523" i="53"/>
  <c r="I524" i="53"/>
  <c r="I533" i="53" s="1"/>
  <c r="D527" i="53"/>
  <c r="E528" i="53"/>
  <c r="F30" i="53"/>
  <c r="D59" i="53"/>
  <c r="D60" i="53"/>
  <c r="E112" i="53"/>
  <c r="F113" i="53"/>
  <c r="G114" i="53"/>
  <c r="F298" i="53"/>
  <c r="F306" i="53"/>
  <c r="I309" i="53"/>
  <c r="G324" i="53"/>
  <c r="G320" i="53" s="1"/>
  <c r="E438" i="53"/>
  <c r="F439" i="53"/>
  <c r="A443" i="53"/>
  <c r="F520" i="53"/>
  <c r="F531" i="53" s="1"/>
  <c r="G521" i="53"/>
  <c r="G532" i="53" s="1"/>
  <c r="H522" i="53"/>
  <c r="I523" i="53"/>
  <c r="D526" i="53"/>
  <c r="E527" i="53"/>
  <c r="F528" i="53"/>
  <c r="H521" i="53"/>
  <c r="H532" i="53" s="1"/>
  <c r="D525" i="53"/>
  <c r="D534" i="53" s="1"/>
  <c r="E526" i="53"/>
  <c r="F59" i="53"/>
  <c r="G112" i="53"/>
  <c r="H113" i="53"/>
  <c r="F304" i="53"/>
  <c r="G401" i="53"/>
  <c r="H520" i="53"/>
  <c r="H531" i="53" s="1"/>
  <c r="I521" i="53"/>
  <c r="I532" i="53" s="1"/>
  <c r="D524" i="53"/>
  <c r="D533" i="53" s="1"/>
  <c r="E525" i="53"/>
  <c r="E534" i="53" s="1"/>
  <c r="F526" i="53"/>
  <c r="G527" i="53"/>
  <c r="J535" i="53" l="1"/>
  <c r="K535" i="53"/>
  <c r="C443" i="53"/>
  <c r="D446" i="53" s="1"/>
  <c r="J443" i="53"/>
  <c r="K446" i="53" s="1"/>
  <c r="I443" i="53"/>
  <c r="H443" i="53"/>
  <c r="L328" i="53"/>
  <c r="J328" i="53"/>
  <c r="K328" i="53"/>
  <c r="I302" i="53"/>
  <c r="I297" i="53"/>
  <c r="D322" i="53"/>
  <c r="D535" i="53"/>
  <c r="D313" i="53"/>
  <c r="D319" i="53"/>
  <c r="D306" i="53"/>
  <c r="D298" i="53"/>
  <c r="D329" i="53" s="1"/>
  <c r="D321" i="53"/>
  <c r="D308" i="53"/>
  <c r="D305" i="53"/>
  <c r="D300" i="53"/>
  <c r="D302" i="53"/>
  <c r="D304" i="53"/>
  <c r="E298" i="53"/>
  <c r="E312" i="53"/>
  <c r="E322" i="53"/>
  <c r="G322" i="53"/>
  <c r="G314" i="53"/>
  <c r="H306" i="53"/>
  <c r="I535" i="53"/>
  <c r="I318" i="53"/>
  <c r="F316" i="53"/>
  <c r="I316" i="53"/>
  <c r="H298" i="53"/>
  <c r="F315" i="53"/>
  <c r="D314" i="53"/>
  <c r="D317" i="53"/>
  <c r="I314" i="53"/>
  <c r="G308" i="53"/>
  <c r="D323" i="53"/>
  <c r="H308" i="53"/>
  <c r="F313" i="53"/>
  <c r="F329" i="53" s="1"/>
  <c r="I320" i="53"/>
  <c r="I307" i="53"/>
  <c r="F323" i="53"/>
  <c r="H300" i="53"/>
  <c r="H535" i="53"/>
  <c r="G535" i="53"/>
  <c r="G316" i="53"/>
  <c r="I312" i="53"/>
  <c r="I319" i="53"/>
  <c r="E306" i="53"/>
  <c r="E307" i="53"/>
  <c r="G303" i="53"/>
  <c r="E297" i="53"/>
  <c r="G305" i="53"/>
  <c r="G307" i="53"/>
  <c r="G301" i="53"/>
  <c r="G299" i="53"/>
  <c r="E303" i="53"/>
  <c r="E305" i="53"/>
  <c r="G300" i="53"/>
  <c r="F535" i="53"/>
  <c r="D443" i="53"/>
  <c r="E446" i="53" s="1"/>
  <c r="G443" i="53"/>
  <c r="H446" i="53" s="1"/>
  <c r="E443" i="53"/>
  <c r="F446" i="53" s="1"/>
  <c r="F443" i="53"/>
  <c r="G446" i="53" s="1"/>
  <c r="F322" i="53"/>
  <c r="F314" i="53"/>
  <c r="F318" i="53"/>
  <c r="F312" i="53"/>
  <c r="F328" i="53" s="1"/>
  <c r="F320" i="53"/>
  <c r="G306" i="53"/>
  <c r="G298" i="53"/>
  <c r="G302" i="53"/>
  <c r="G304" i="53"/>
  <c r="E299" i="53"/>
  <c r="H313" i="53"/>
  <c r="E321" i="53"/>
  <c r="E313" i="53"/>
  <c r="E317" i="53"/>
  <c r="E319" i="53"/>
  <c r="E323" i="53"/>
  <c r="H307" i="53"/>
  <c r="H299" i="53"/>
  <c r="H303" i="53"/>
  <c r="H305" i="53"/>
  <c r="H297" i="53"/>
  <c r="G312" i="53"/>
  <c r="H317" i="53"/>
  <c r="E535" i="53"/>
  <c r="H319" i="53"/>
  <c r="H321" i="53"/>
  <c r="E304" i="53"/>
  <c r="E308" i="53"/>
  <c r="E300" i="53"/>
  <c r="E302" i="53"/>
  <c r="G318" i="53"/>
  <c r="B299" i="53"/>
  <c r="I317" i="53"/>
  <c r="I323" i="53"/>
  <c r="I321" i="53"/>
  <c r="I313" i="53"/>
  <c r="I315" i="53"/>
  <c r="D303" i="53"/>
  <c r="D299" i="53"/>
  <c r="D307" i="53"/>
  <c r="D301" i="53"/>
  <c r="I308" i="53"/>
  <c r="I300" i="53"/>
  <c r="I304" i="53"/>
  <c r="I306" i="53"/>
  <c r="I298" i="53"/>
  <c r="H315" i="53"/>
  <c r="F317" i="53"/>
  <c r="I303" i="53"/>
  <c r="F319" i="53"/>
  <c r="I305" i="53"/>
  <c r="H316" i="53"/>
  <c r="H320" i="53"/>
  <c r="H312" i="53"/>
  <c r="H314" i="53"/>
  <c r="H322" i="53"/>
  <c r="E315" i="53"/>
  <c r="H323" i="53"/>
  <c r="I299" i="53"/>
  <c r="G323" i="53"/>
  <c r="G315" i="53"/>
  <c r="G319" i="53"/>
  <c r="G313" i="53"/>
  <c r="G321" i="53"/>
  <c r="E314" i="53"/>
  <c r="I301" i="53"/>
  <c r="G317" i="53"/>
  <c r="E316" i="53"/>
  <c r="H302" i="53"/>
  <c r="E318" i="53"/>
  <c r="H304" i="53"/>
  <c r="D320" i="53"/>
  <c r="D312" i="53"/>
  <c r="D316" i="53"/>
  <c r="D318" i="53"/>
  <c r="D445" i="53"/>
  <c r="D519" i="53" s="1"/>
  <c r="D400" i="53"/>
  <c r="D111" i="53"/>
  <c r="D296" i="53" s="1"/>
  <c r="D58" i="53"/>
  <c r="B7" i="5"/>
  <c r="K330" i="53" l="1"/>
  <c r="L330" i="53"/>
  <c r="J330" i="53"/>
  <c r="I70" i="5"/>
  <c r="J71" i="5"/>
  <c r="D73" i="5"/>
  <c r="E74" i="5"/>
  <c r="F75" i="5"/>
  <c r="G76" i="5"/>
  <c r="H77" i="5"/>
  <c r="I78" i="5"/>
  <c r="C72" i="5"/>
  <c r="I58" i="5"/>
  <c r="J59" i="5"/>
  <c r="D61" i="5"/>
  <c r="E62" i="5"/>
  <c r="F63" i="5"/>
  <c r="G64" i="5"/>
  <c r="H65" i="5"/>
  <c r="I66" i="5"/>
  <c r="C60" i="5"/>
  <c r="I46" i="5"/>
  <c r="J47" i="5"/>
  <c r="D49" i="5"/>
  <c r="E50" i="5"/>
  <c r="F51" i="5"/>
  <c r="G52" i="5"/>
  <c r="H53" i="5"/>
  <c r="I54" i="5"/>
  <c r="C48" i="5"/>
  <c r="I34" i="5"/>
  <c r="J35" i="5"/>
  <c r="D37" i="5"/>
  <c r="E38" i="5"/>
  <c r="F39" i="5"/>
  <c r="G40" i="5"/>
  <c r="H41" i="5"/>
  <c r="I42" i="5"/>
  <c r="C36" i="5"/>
  <c r="I22" i="5"/>
  <c r="J23" i="5"/>
  <c r="D25" i="5"/>
  <c r="E26" i="5"/>
  <c r="F27" i="5"/>
  <c r="G28" i="5"/>
  <c r="H29" i="5"/>
  <c r="I30" i="5"/>
  <c r="J10" i="5"/>
  <c r="D12" i="5"/>
  <c r="E13" i="5"/>
  <c r="F14" i="5"/>
  <c r="G15" i="5"/>
  <c r="H16" i="5"/>
  <c r="I17" i="5"/>
  <c r="J18" i="5"/>
  <c r="C23" i="5"/>
  <c r="C13" i="5"/>
  <c r="J70" i="5"/>
  <c r="D72" i="5"/>
  <c r="E73" i="5"/>
  <c r="F74" i="5"/>
  <c r="G75" i="5"/>
  <c r="H76" i="5"/>
  <c r="I77" i="5"/>
  <c r="J78" i="5"/>
  <c r="C71" i="5"/>
  <c r="J58" i="5"/>
  <c r="D60" i="5"/>
  <c r="E61" i="5"/>
  <c r="F62" i="5"/>
  <c r="G63" i="5"/>
  <c r="H64" i="5"/>
  <c r="I65" i="5"/>
  <c r="J66" i="5"/>
  <c r="C59" i="5"/>
  <c r="J46" i="5"/>
  <c r="D48" i="5"/>
  <c r="E49" i="5"/>
  <c r="F50" i="5"/>
  <c r="G51" i="5"/>
  <c r="H52" i="5"/>
  <c r="I53" i="5"/>
  <c r="J54" i="5"/>
  <c r="C47" i="5"/>
  <c r="J34" i="5"/>
  <c r="D36" i="5"/>
  <c r="E37" i="5"/>
  <c r="F38" i="5"/>
  <c r="G39" i="5"/>
  <c r="H40" i="5"/>
  <c r="I41" i="5"/>
  <c r="J42" i="5"/>
  <c r="C35" i="5"/>
  <c r="J22" i="5"/>
  <c r="D24" i="5"/>
  <c r="E25" i="5"/>
  <c r="F26" i="5"/>
  <c r="G27" i="5"/>
  <c r="H28" i="5"/>
  <c r="I29" i="5"/>
  <c r="J30" i="5"/>
  <c r="D11" i="5"/>
  <c r="E12" i="5"/>
  <c r="F13" i="5"/>
  <c r="G14" i="5"/>
  <c r="H15" i="5"/>
  <c r="I16" i="5"/>
  <c r="J17" i="5"/>
  <c r="C30" i="5"/>
  <c r="C22" i="5"/>
  <c r="C12" i="5"/>
  <c r="D71" i="5"/>
  <c r="E72" i="5"/>
  <c r="F73" i="5"/>
  <c r="G74" i="5"/>
  <c r="H75" i="5"/>
  <c r="I76" i="5"/>
  <c r="J77" i="5"/>
  <c r="C78" i="5"/>
  <c r="C70" i="5"/>
  <c r="D59" i="5"/>
  <c r="E60" i="5"/>
  <c r="F61" i="5"/>
  <c r="G62" i="5"/>
  <c r="H63" i="5"/>
  <c r="I64" i="5"/>
  <c r="J65" i="5"/>
  <c r="C66" i="5"/>
  <c r="C58" i="5"/>
  <c r="D47" i="5"/>
  <c r="E48" i="5"/>
  <c r="F49" i="5"/>
  <c r="G50" i="5"/>
  <c r="H51" i="5"/>
  <c r="I52" i="5"/>
  <c r="J53" i="5"/>
  <c r="C54" i="5"/>
  <c r="C46" i="5"/>
  <c r="D35" i="5"/>
  <c r="E36" i="5"/>
  <c r="F37" i="5"/>
  <c r="G38" i="5"/>
  <c r="H39" i="5"/>
  <c r="I40" i="5"/>
  <c r="J41" i="5"/>
  <c r="C42" i="5"/>
  <c r="C34" i="5"/>
  <c r="D23" i="5"/>
  <c r="E24" i="5"/>
  <c r="F25" i="5"/>
  <c r="G26" i="5"/>
  <c r="H27" i="5"/>
  <c r="I28" i="5"/>
  <c r="J29" i="5"/>
  <c r="D10" i="5"/>
  <c r="E11" i="5"/>
  <c r="F12" i="5"/>
  <c r="G13" i="5"/>
  <c r="H14" i="5"/>
  <c r="I15" i="5"/>
  <c r="J16" i="5"/>
  <c r="D18" i="5"/>
  <c r="C29" i="5"/>
  <c r="C10" i="5"/>
  <c r="C11" i="5"/>
  <c r="D70" i="5"/>
  <c r="E71" i="5"/>
  <c r="F72" i="5"/>
  <c r="G73" i="5"/>
  <c r="H74" i="5"/>
  <c r="I75" i="5"/>
  <c r="J76" i="5"/>
  <c r="D78" i="5"/>
  <c r="C77" i="5"/>
  <c r="D58" i="5"/>
  <c r="E59" i="5"/>
  <c r="F60" i="5"/>
  <c r="G61" i="5"/>
  <c r="H62" i="5"/>
  <c r="I63" i="5"/>
  <c r="J64" i="5"/>
  <c r="D66" i="5"/>
  <c r="C65" i="5"/>
  <c r="D46" i="5"/>
  <c r="E47" i="5"/>
  <c r="F48" i="5"/>
  <c r="G49" i="5"/>
  <c r="H50" i="5"/>
  <c r="I51" i="5"/>
  <c r="J52" i="5"/>
  <c r="D54" i="5"/>
  <c r="C53" i="5"/>
  <c r="D34" i="5"/>
  <c r="E35" i="5"/>
  <c r="F36" i="5"/>
  <c r="G37" i="5"/>
  <c r="H38" i="5"/>
  <c r="I39" i="5"/>
  <c r="J40" i="5"/>
  <c r="D42" i="5"/>
  <c r="C41" i="5"/>
  <c r="D22" i="5"/>
  <c r="E23" i="5"/>
  <c r="F24" i="5"/>
  <c r="G25" i="5"/>
  <c r="H26" i="5"/>
  <c r="I27" i="5"/>
  <c r="J28" i="5"/>
  <c r="D30" i="5"/>
  <c r="E10" i="5"/>
  <c r="F11" i="5"/>
  <c r="E70" i="5"/>
  <c r="F71" i="5"/>
  <c r="G72" i="5"/>
  <c r="H73" i="5"/>
  <c r="I74" i="5"/>
  <c r="J75" i="5"/>
  <c r="D77" i="5"/>
  <c r="E78" i="5"/>
  <c r="C76" i="5"/>
  <c r="E58" i="5"/>
  <c r="F59" i="5"/>
  <c r="G60" i="5"/>
  <c r="H61" i="5"/>
  <c r="I62" i="5"/>
  <c r="J63" i="5"/>
  <c r="D65" i="5"/>
  <c r="E66" i="5"/>
  <c r="C64" i="5"/>
  <c r="E46" i="5"/>
  <c r="F47" i="5"/>
  <c r="G48" i="5"/>
  <c r="H49" i="5"/>
  <c r="I50" i="5"/>
  <c r="J51" i="5"/>
  <c r="D53" i="5"/>
  <c r="E54" i="5"/>
  <c r="C52" i="5"/>
  <c r="E34" i="5"/>
  <c r="F35" i="5"/>
  <c r="G36" i="5"/>
  <c r="H37" i="5"/>
  <c r="I38" i="5"/>
  <c r="J39" i="5"/>
  <c r="D41" i="5"/>
  <c r="E42" i="5"/>
  <c r="C40" i="5"/>
  <c r="E22" i="5"/>
  <c r="F23" i="5"/>
  <c r="G24" i="5"/>
  <c r="H25" i="5"/>
  <c r="I26" i="5"/>
  <c r="J27" i="5"/>
  <c r="D29" i="5"/>
  <c r="E30" i="5"/>
  <c r="F10" i="5"/>
  <c r="G11" i="5"/>
  <c r="H12" i="5"/>
  <c r="I13" i="5"/>
  <c r="J14" i="5"/>
  <c r="D16" i="5"/>
  <c r="E17" i="5"/>
  <c r="F18" i="5"/>
  <c r="C27" i="5"/>
  <c r="C17" i="5"/>
  <c r="F70" i="5"/>
  <c r="I71" i="5"/>
  <c r="D75" i="5"/>
  <c r="F78" i="5"/>
  <c r="H58" i="5"/>
  <c r="J61" i="5"/>
  <c r="E65" i="5"/>
  <c r="C61" i="5"/>
  <c r="I48" i="5"/>
  <c r="D52" i="5"/>
  <c r="H54" i="5"/>
  <c r="H35" i="5"/>
  <c r="J38" i="5"/>
  <c r="G41" i="5"/>
  <c r="G22" i="5"/>
  <c r="I25" i="5"/>
  <c r="F28" i="5"/>
  <c r="H10" i="5"/>
  <c r="D13" i="5"/>
  <c r="F15" i="5"/>
  <c r="H17" i="5"/>
  <c r="C24" i="5"/>
  <c r="H72" i="5"/>
  <c r="E75" i="5"/>
  <c r="G78" i="5"/>
  <c r="G59" i="5"/>
  <c r="D62" i="5"/>
  <c r="F65" i="5"/>
  <c r="F46" i="5"/>
  <c r="J48" i="5"/>
  <c r="E52" i="5"/>
  <c r="C51" i="5"/>
  <c r="I35" i="5"/>
  <c r="D39" i="5"/>
  <c r="F42" i="5"/>
  <c r="H22" i="5"/>
  <c r="J25" i="5"/>
  <c r="E29" i="5"/>
  <c r="I10" i="5"/>
  <c r="H13" i="5"/>
  <c r="J15" i="5"/>
  <c r="E18" i="5"/>
  <c r="C18" i="5"/>
  <c r="I72" i="5"/>
  <c r="D76" i="5"/>
  <c r="H78" i="5"/>
  <c r="H59" i="5"/>
  <c r="J62" i="5"/>
  <c r="G65" i="5"/>
  <c r="G46" i="5"/>
  <c r="I49" i="5"/>
  <c r="F52" i="5"/>
  <c r="C50" i="5"/>
  <c r="H36" i="5"/>
  <c r="E39" i="5"/>
  <c r="G42" i="5"/>
  <c r="G23" i="5"/>
  <c r="D26" i="5"/>
  <c r="F29" i="5"/>
  <c r="H11" i="5"/>
  <c r="J13" i="5"/>
  <c r="E16" i="5"/>
  <c r="G18" i="5"/>
  <c r="C16" i="5"/>
  <c r="J72" i="5"/>
  <c r="E76" i="5"/>
  <c r="C75" i="5"/>
  <c r="I59" i="5"/>
  <c r="D63" i="5"/>
  <c r="F66" i="5"/>
  <c r="H46" i="5"/>
  <c r="J49" i="5"/>
  <c r="E53" i="5"/>
  <c r="C49" i="5"/>
  <c r="I36" i="5"/>
  <c r="D40" i="5"/>
  <c r="H42" i="5"/>
  <c r="H23" i="5"/>
  <c r="J26" i="5"/>
  <c r="G29" i="5"/>
  <c r="I11" i="5"/>
  <c r="D14" i="5"/>
  <c r="F16" i="5"/>
  <c r="H18" i="5"/>
  <c r="C15" i="5"/>
  <c r="G70" i="5"/>
  <c r="I73" i="5"/>
  <c r="F76" i="5"/>
  <c r="C74" i="5"/>
  <c r="H60" i="5"/>
  <c r="E63" i="5"/>
  <c r="G66" i="5"/>
  <c r="G47" i="5"/>
  <c r="D50" i="5"/>
  <c r="F53" i="5"/>
  <c r="F34" i="5"/>
  <c r="J36" i="5"/>
  <c r="E40" i="5"/>
  <c r="C39" i="5"/>
  <c r="I23" i="5"/>
  <c r="D27" i="5"/>
  <c r="F30" i="5"/>
  <c r="J11" i="5"/>
  <c r="E14" i="5"/>
  <c r="G16" i="5"/>
  <c r="I18" i="5"/>
  <c r="C14" i="5"/>
  <c r="H70" i="5"/>
  <c r="J73" i="5"/>
  <c r="E77" i="5"/>
  <c r="C73" i="5"/>
  <c r="I60" i="5"/>
  <c r="D64" i="5"/>
  <c r="H66" i="5"/>
  <c r="H47" i="5"/>
  <c r="J50" i="5"/>
  <c r="G53" i="5"/>
  <c r="G34" i="5"/>
  <c r="I37" i="5"/>
  <c r="F40" i="5"/>
  <c r="C38" i="5"/>
  <c r="H24" i="5"/>
  <c r="E27" i="5"/>
  <c r="G30" i="5"/>
  <c r="G12" i="5"/>
  <c r="I14" i="5"/>
  <c r="D17" i="5"/>
  <c r="C28" i="5"/>
  <c r="G71" i="5"/>
  <c r="D74" i="5"/>
  <c r="F77" i="5"/>
  <c r="F58" i="5"/>
  <c r="J60" i="5"/>
  <c r="E64" i="5"/>
  <c r="C63" i="5"/>
  <c r="I47" i="5"/>
  <c r="D51" i="5"/>
  <c r="F54" i="5"/>
  <c r="H34" i="5"/>
  <c r="J37" i="5"/>
  <c r="E41" i="5"/>
  <c r="C37" i="5"/>
  <c r="I24" i="5"/>
  <c r="D28" i="5"/>
  <c r="H30" i="5"/>
  <c r="I12" i="5"/>
  <c r="D15" i="5"/>
  <c r="F17" i="5"/>
  <c r="C26" i="5"/>
  <c r="I61" i="5"/>
  <c r="F41" i="5"/>
  <c r="C25" i="5"/>
  <c r="F64" i="5"/>
  <c r="F22" i="5"/>
  <c r="C62" i="5"/>
  <c r="J24" i="5"/>
  <c r="H48" i="5"/>
  <c r="E28" i="5"/>
  <c r="H71" i="5"/>
  <c r="E51" i="5"/>
  <c r="G10" i="5"/>
  <c r="J74" i="5"/>
  <c r="G54" i="5"/>
  <c r="J12" i="5"/>
  <c r="G77" i="5"/>
  <c r="G35" i="5"/>
  <c r="E15" i="5"/>
  <c r="G58" i="5"/>
  <c r="D38" i="5"/>
  <c r="G17" i="5"/>
  <c r="D328" i="53"/>
  <c r="G328" i="53"/>
  <c r="E329" i="53"/>
  <c r="I328" i="53"/>
  <c r="G329" i="53"/>
  <c r="I329" i="53"/>
  <c r="E328" i="53"/>
  <c r="H329" i="53"/>
  <c r="H328" i="53"/>
  <c r="D311" i="53"/>
  <c r="E350" i="53"/>
  <c r="E344" i="53"/>
  <c r="E354" i="53"/>
  <c r="E347" i="53"/>
  <c r="E345" i="53"/>
  <c r="E349" i="53"/>
  <c r="E348" i="53"/>
  <c r="E353" i="53"/>
  <c r="E352" i="53"/>
  <c r="E351" i="53"/>
  <c r="E346" i="53"/>
  <c r="I330" i="53"/>
  <c r="B300" i="53"/>
  <c r="D330" i="53"/>
  <c r="F330" i="53"/>
  <c r="H330" i="53"/>
  <c r="G330" i="53"/>
  <c r="E330" i="53"/>
  <c r="L331" i="53" l="1"/>
  <c r="K331" i="53"/>
  <c r="J331" i="53"/>
  <c r="B301" i="53"/>
  <c r="G331" i="53"/>
  <c r="F331" i="53"/>
  <c r="E331" i="53"/>
  <c r="H331" i="53"/>
  <c r="I331" i="53"/>
  <c r="D331" i="53"/>
  <c r="D346" i="53"/>
  <c r="D344" i="53"/>
  <c r="D348" i="53"/>
  <c r="D327" i="53"/>
  <c r="D352" i="53"/>
  <c r="D354" i="53"/>
  <c r="D350" i="53"/>
  <c r="D345" i="53"/>
  <c r="D347" i="53"/>
  <c r="D349" i="53"/>
  <c r="D351" i="53"/>
  <c r="D343" i="53"/>
  <c r="D353" i="53"/>
  <c r="K332" i="53" l="1"/>
  <c r="L332" i="53"/>
  <c r="J332" i="53"/>
  <c r="B302" i="53"/>
  <c r="E332" i="53"/>
  <c r="F332" i="53"/>
  <c r="I332" i="53"/>
  <c r="H332" i="53"/>
  <c r="D332" i="53"/>
  <c r="G332" i="53"/>
  <c r="D6" i="34"/>
  <c r="K333" i="53" l="1"/>
  <c r="J333" i="53"/>
  <c r="L333" i="53"/>
  <c r="G122" i="34"/>
  <c r="I123" i="34"/>
  <c r="J124" i="34"/>
  <c r="K125" i="34"/>
  <c r="L126" i="34"/>
  <c r="F128" i="34"/>
  <c r="G129" i="34"/>
  <c r="H130" i="34"/>
  <c r="I131" i="34"/>
  <c r="J132" i="34"/>
  <c r="K133" i="34"/>
  <c r="L134" i="34"/>
  <c r="F136" i="34"/>
  <c r="G137" i="34"/>
  <c r="H138" i="34"/>
  <c r="I139" i="34"/>
  <c r="J140" i="34"/>
  <c r="K141" i="34"/>
  <c r="L142" i="34"/>
  <c r="F144" i="34"/>
  <c r="G145" i="34"/>
  <c r="H146" i="34"/>
  <c r="I147" i="34"/>
  <c r="J148" i="34"/>
  <c r="K149" i="34"/>
  <c r="L150" i="34"/>
  <c r="F152" i="34"/>
  <c r="G153" i="34"/>
  <c r="H154" i="34"/>
  <c r="I155" i="34"/>
  <c r="J156" i="34"/>
  <c r="K157" i="34"/>
  <c r="E151" i="34"/>
  <c r="E143" i="34"/>
  <c r="E135" i="34"/>
  <c r="E127" i="34"/>
  <c r="G66" i="34"/>
  <c r="H67" i="34"/>
  <c r="I68" i="34"/>
  <c r="J69" i="34"/>
  <c r="K70" i="34"/>
  <c r="L71" i="34"/>
  <c r="F73" i="34"/>
  <c r="G74" i="34"/>
  <c r="H75" i="34"/>
  <c r="I76" i="34"/>
  <c r="J77" i="34"/>
  <c r="K78" i="34"/>
  <c r="L79" i="34"/>
  <c r="F81" i="34"/>
  <c r="G82" i="34"/>
  <c r="H83" i="34"/>
  <c r="I84" i="34"/>
  <c r="J85" i="34"/>
  <c r="K86" i="34"/>
  <c r="L87" i="34"/>
  <c r="F89" i="34"/>
  <c r="G90" i="34"/>
  <c r="H91" i="34"/>
  <c r="I92" i="34"/>
  <c r="J93" i="34"/>
  <c r="K94" i="34"/>
  <c r="L95" i="34"/>
  <c r="F97" i="34"/>
  <c r="G98" i="34"/>
  <c r="H99" i="34"/>
  <c r="I100" i="34"/>
  <c r="J101" i="34"/>
  <c r="H122" i="34"/>
  <c r="J123" i="34"/>
  <c r="K124" i="34"/>
  <c r="L125" i="34"/>
  <c r="F127" i="34"/>
  <c r="G128" i="34"/>
  <c r="H129" i="34"/>
  <c r="I130" i="34"/>
  <c r="J131" i="34"/>
  <c r="K132" i="34"/>
  <c r="L133" i="34"/>
  <c r="F135" i="34"/>
  <c r="G136" i="34"/>
  <c r="H137" i="34"/>
  <c r="I138" i="34"/>
  <c r="J139" i="34"/>
  <c r="K140" i="34"/>
  <c r="L141" i="34"/>
  <c r="F143" i="34"/>
  <c r="G144" i="34"/>
  <c r="H145" i="34"/>
  <c r="I146" i="34"/>
  <c r="J147" i="34"/>
  <c r="K148" i="34"/>
  <c r="L149" i="34"/>
  <c r="F151" i="34"/>
  <c r="G152" i="34"/>
  <c r="H153" i="34"/>
  <c r="I154" i="34"/>
  <c r="J155" i="34"/>
  <c r="K156" i="34"/>
  <c r="L157" i="34"/>
  <c r="E150" i="34"/>
  <c r="E142" i="34"/>
  <c r="E134" i="34"/>
  <c r="E126" i="34"/>
  <c r="H66" i="34"/>
  <c r="I67" i="34"/>
  <c r="J68" i="34"/>
  <c r="K69" i="34"/>
  <c r="L70" i="34"/>
  <c r="F72" i="34"/>
  <c r="G73" i="34"/>
  <c r="H74" i="34"/>
  <c r="I75" i="34"/>
  <c r="J76" i="34"/>
  <c r="K77" i="34"/>
  <c r="L78" i="34"/>
  <c r="F80" i="34"/>
  <c r="G81" i="34"/>
  <c r="H82" i="34"/>
  <c r="I83" i="34"/>
  <c r="J84" i="34"/>
  <c r="K85" i="34"/>
  <c r="L86" i="34"/>
  <c r="F88" i="34"/>
  <c r="G89" i="34"/>
  <c r="H90" i="34"/>
  <c r="I91" i="34"/>
  <c r="J92" i="34"/>
  <c r="K93" i="34"/>
  <c r="L94" i="34"/>
  <c r="F96" i="34"/>
  <c r="G97" i="34"/>
  <c r="H98" i="34"/>
  <c r="I99" i="34"/>
  <c r="J100" i="34"/>
  <c r="J122" i="34"/>
  <c r="L123" i="34"/>
  <c r="F125" i="34"/>
  <c r="G126" i="34"/>
  <c r="H127" i="34"/>
  <c r="I128" i="34"/>
  <c r="J129" i="34"/>
  <c r="K130" i="34"/>
  <c r="L131" i="34"/>
  <c r="F133" i="34"/>
  <c r="G134" i="34"/>
  <c r="H135" i="34"/>
  <c r="I136" i="34"/>
  <c r="J137" i="34"/>
  <c r="K138" i="34"/>
  <c r="L139" i="34"/>
  <c r="F141" i="34"/>
  <c r="G142" i="34"/>
  <c r="H143" i="34"/>
  <c r="I144" i="34"/>
  <c r="J145" i="34"/>
  <c r="K146" i="34"/>
  <c r="K122" i="34"/>
  <c r="F124" i="34"/>
  <c r="G125" i="34"/>
  <c r="H126" i="34"/>
  <c r="I127" i="34"/>
  <c r="J128" i="34"/>
  <c r="K129" i="34"/>
  <c r="L130" i="34"/>
  <c r="F132" i="34"/>
  <c r="G133" i="34"/>
  <c r="H134" i="34"/>
  <c r="I135" i="34"/>
  <c r="J136" i="34"/>
  <c r="K137" i="34"/>
  <c r="L138" i="34"/>
  <c r="F140" i="34"/>
  <c r="G141" i="34"/>
  <c r="H142" i="34"/>
  <c r="I143" i="34"/>
  <c r="J144" i="34"/>
  <c r="K145" i="34"/>
  <c r="L146" i="34"/>
  <c r="F148" i="34"/>
  <c r="G149" i="34"/>
  <c r="H150" i="34"/>
  <c r="I151" i="34"/>
  <c r="J152" i="34"/>
  <c r="K153" i="34"/>
  <c r="L154" i="34"/>
  <c r="F156" i="34"/>
  <c r="G157" i="34"/>
  <c r="E155" i="34"/>
  <c r="E147" i="34"/>
  <c r="E139" i="34"/>
  <c r="E131" i="34"/>
  <c r="E123" i="34"/>
  <c r="K66" i="34"/>
  <c r="L67" i="34"/>
  <c r="F69" i="34"/>
  <c r="G70" i="34"/>
  <c r="H71" i="34"/>
  <c r="I72" i="34"/>
  <c r="J73" i="34"/>
  <c r="K74" i="34"/>
  <c r="L75" i="34"/>
  <c r="F77" i="34"/>
  <c r="G78" i="34"/>
  <c r="H79" i="34"/>
  <c r="I80" i="34"/>
  <c r="J81" i="34"/>
  <c r="K82" i="34"/>
  <c r="L83" i="34"/>
  <c r="F85" i="34"/>
  <c r="G86" i="34"/>
  <c r="H87" i="34"/>
  <c r="I88" i="34"/>
  <c r="J89" i="34"/>
  <c r="K90" i="34"/>
  <c r="L91" i="34"/>
  <c r="F93" i="34"/>
  <c r="G94" i="34"/>
  <c r="H95" i="34"/>
  <c r="I96" i="34"/>
  <c r="J97" i="34"/>
  <c r="K98" i="34"/>
  <c r="L99" i="34"/>
  <c r="I122" i="34"/>
  <c r="L124" i="34"/>
  <c r="G127" i="34"/>
  <c r="I129" i="34"/>
  <c r="K131" i="34"/>
  <c r="F134" i="34"/>
  <c r="H136" i="34"/>
  <c r="J138" i="34"/>
  <c r="L140" i="34"/>
  <c r="G143" i="34"/>
  <c r="I145" i="34"/>
  <c r="K147" i="34"/>
  <c r="I149" i="34"/>
  <c r="H151" i="34"/>
  <c r="F153" i="34"/>
  <c r="F155" i="34"/>
  <c r="L156" i="34"/>
  <c r="E153" i="34"/>
  <c r="E140" i="34"/>
  <c r="E128" i="34"/>
  <c r="L66" i="34"/>
  <c r="K68" i="34"/>
  <c r="I70" i="34"/>
  <c r="H72" i="34"/>
  <c r="F74" i="34"/>
  <c r="F76" i="34"/>
  <c r="L77" i="34"/>
  <c r="J79" i="34"/>
  <c r="I81" i="34"/>
  <c r="G83" i="34"/>
  <c r="G85" i="34"/>
  <c r="F87" i="34"/>
  <c r="K88" i="34"/>
  <c r="J90" i="34"/>
  <c r="H92" i="34"/>
  <c r="H94" i="34"/>
  <c r="G96" i="34"/>
  <c r="L97" i="34"/>
  <c r="K99" i="34"/>
  <c r="H101" i="34"/>
  <c r="J102" i="34"/>
  <c r="K103" i="34"/>
  <c r="L104" i="34"/>
  <c r="F106" i="34"/>
  <c r="G107" i="34"/>
  <c r="H108" i="34"/>
  <c r="I109" i="34"/>
  <c r="J110" i="34"/>
  <c r="K111" i="34"/>
  <c r="L112" i="34"/>
  <c r="F114" i="34"/>
  <c r="G115" i="34"/>
  <c r="H116" i="34"/>
  <c r="I117" i="34"/>
  <c r="E112" i="34"/>
  <c r="E104" i="34"/>
  <c r="E95" i="34"/>
  <c r="E87" i="34"/>
  <c r="E78" i="34"/>
  <c r="E70" i="34"/>
  <c r="L45" i="34"/>
  <c r="L10" i="34"/>
  <c r="F12" i="34"/>
  <c r="G13" i="34"/>
  <c r="H14" i="34"/>
  <c r="I15" i="34"/>
  <c r="J16" i="34"/>
  <c r="K17" i="34"/>
  <c r="L18" i="34"/>
  <c r="F20" i="34"/>
  <c r="H20" i="34" s="1"/>
  <c r="J20" i="34" s="1"/>
  <c r="L20" i="34" s="1"/>
  <c r="L21" i="34"/>
  <c r="F23" i="34"/>
  <c r="G24" i="34"/>
  <c r="H25" i="34"/>
  <c r="I26" i="34"/>
  <c r="J27" i="34"/>
  <c r="K28" i="34"/>
  <c r="L29" i="34"/>
  <c r="F123" i="34"/>
  <c r="H125" i="34"/>
  <c r="J127" i="34"/>
  <c r="L129" i="34"/>
  <c r="G132" i="34"/>
  <c r="I134" i="34"/>
  <c r="K136" i="34"/>
  <c r="F139" i="34"/>
  <c r="H141" i="34"/>
  <c r="J143" i="34"/>
  <c r="L145" i="34"/>
  <c r="L147" i="34"/>
  <c r="J149" i="34"/>
  <c r="J151" i="34"/>
  <c r="I153" i="34"/>
  <c r="G155" i="34"/>
  <c r="F157" i="34"/>
  <c r="E152" i="34"/>
  <c r="E138" i="34"/>
  <c r="E125" i="34"/>
  <c r="F67" i="34"/>
  <c r="L68" i="34"/>
  <c r="J70" i="34"/>
  <c r="J72" i="34"/>
  <c r="I74" i="34"/>
  <c r="G76" i="34"/>
  <c r="F78" i="34"/>
  <c r="K79" i="34"/>
  <c r="K81" i="34"/>
  <c r="J83" i="34"/>
  <c r="H85" i="34"/>
  <c r="G87" i="34"/>
  <c r="L88" i="34"/>
  <c r="L90" i="34"/>
  <c r="K92" i="34"/>
  <c r="I94" i="34"/>
  <c r="H96" i="34"/>
  <c r="F98" i="34"/>
  <c r="F100" i="34"/>
  <c r="I101" i="34"/>
  <c r="K102" i="34"/>
  <c r="L103" i="34"/>
  <c r="F105" i="34"/>
  <c r="G106" i="34"/>
  <c r="H107" i="34"/>
  <c r="I108" i="34"/>
  <c r="J109" i="34"/>
  <c r="K110" i="34"/>
  <c r="L111" i="34"/>
  <c r="F113" i="34"/>
  <c r="G114" i="34"/>
  <c r="H115" i="34"/>
  <c r="I116" i="34"/>
  <c r="J117" i="34"/>
  <c r="E111" i="34"/>
  <c r="E103" i="34"/>
  <c r="E94" i="34"/>
  <c r="E86" i="34"/>
  <c r="E77" i="34"/>
  <c r="E69" i="34"/>
  <c r="L53" i="34"/>
  <c r="F11" i="34"/>
  <c r="G12" i="34"/>
  <c r="H13" i="34"/>
  <c r="I14" i="34"/>
  <c r="J15" i="34"/>
  <c r="K16" i="34"/>
  <c r="L17" i="34"/>
  <c r="F19" i="34"/>
  <c r="F22" i="34"/>
  <c r="G23" i="34"/>
  <c r="H24" i="34"/>
  <c r="I25" i="34"/>
  <c r="J26" i="34"/>
  <c r="K27" i="34"/>
  <c r="L28" i="34"/>
  <c r="F30" i="34"/>
  <c r="G123" i="34"/>
  <c r="H123" i="34"/>
  <c r="J125" i="34"/>
  <c r="L127" i="34"/>
  <c r="G130" i="34"/>
  <c r="I132" i="34"/>
  <c r="K123" i="34"/>
  <c r="F126" i="34"/>
  <c r="H128" i="34"/>
  <c r="J130" i="34"/>
  <c r="L132" i="34"/>
  <c r="G135" i="34"/>
  <c r="I137" i="34"/>
  <c r="K139" i="34"/>
  <c r="F142" i="34"/>
  <c r="H144" i="34"/>
  <c r="J146" i="34"/>
  <c r="I148" i="34"/>
  <c r="I150" i="34"/>
  <c r="H152" i="34"/>
  <c r="F154" i="34"/>
  <c r="L155" i="34"/>
  <c r="J157" i="34"/>
  <c r="E146" i="34"/>
  <c r="E133" i="34"/>
  <c r="L117" i="34"/>
  <c r="K67" i="34"/>
  <c r="I69" i="34"/>
  <c r="I71" i="34"/>
  <c r="H73" i="34"/>
  <c r="F75" i="34"/>
  <c r="L76" i="34"/>
  <c r="J78" i="34"/>
  <c r="J80" i="34"/>
  <c r="I82" i="34"/>
  <c r="G84" i="34"/>
  <c r="F86" i="34"/>
  <c r="K87" i="34"/>
  <c r="K89" i="34"/>
  <c r="J91" i="34"/>
  <c r="H93" i="34"/>
  <c r="G95" i="34"/>
  <c r="L96" i="34"/>
  <c r="L98" i="34"/>
  <c r="K100" i="34"/>
  <c r="F102" i="34"/>
  <c r="G103" i="34"/>
  <c r="H104" i="34"/>
  <c r="I105" i="34"/>
  <c r="J106" i="34"/>
  <c r="K107" i="34"/>
  <c r="L108" i="34"/>
  <c r="F110" i="34"/>
  <c r="G111" i="34"/>
  <c r="H112" i="34"/>
  <c r="I113" i="34"/>
  <c r="J114" i="34"/>
  <c r="K115" i="34"/>
  <c r="L116" i="34"/>
  <c r="E116" i="34"/>
  <c r="E108" i="34"/>
  <c r="E100" i="34"/>
  <c r="E91" i="34"/>
  <c r="E82" i="34"/>
  <c r="E74" i="34"/>
  <c r="G124" i="34"/>
  <c r="I126" i="34"/>
  <c r="L122" i="34"/>
  <c r="K128" i="34"/>
  <c r="H133" i="34"/>
  <c r="L136" i="34"/>
  <c r="H140" i="34"/>
  <c r="L143" i="34"/>
  <c r="H147" i="34"/>
  <c r="J150" i="34"/>
  <c r="J153" i="34"/>
  <c r="H156" i="34"/>
  <c r="E148" i="34"/>
  <c r="E129" i="34"/>
  <c r="F68" i="34"/>
  <c r="F71" i="34"/>
  <c r="K73" i="34"/>
  <c r="K76" i="34"/>
  <c r="I79" i="34"/>
  <c r="J82" i="34"/>
  <c r="I85" i="34"/>
  <c r="H88" i="34"/>
  <c r="G91" i="34"/>
  <c r="F94" i="34"/>
  <c r="H97" i="34"/>
  <c r="G100" i="34"/>
  <c r="H102" i="34"/>
  <c r="G104" i="34"/>
  <c r="L105" i="34"/>
  <c r="L107" i="34"/>
  <c r="K109" i="34"/>
  <c r="I111" i="34"/>
  <c r="H113" i="34"/>
  <c r="F115" i="34"/>
  <c r="F117" i="34"/>
  <c r="E110" i="34"/>
  <c r="E97" i="34"/>
  <c r="E84" i="34"/>
  <c r="E71" i="34"/>
  <c r="G10" i="34"/>
  <c r="J11" i="34"/>
  <c r="F13" i="34"/>
  <c r="K14" i="34"/>
  <c r="G16" i="34"/>
  <c r="J17" i="34"/>
  <c r="H19" i="34"/>
  <c r="I21" i="34"/>
  <c r="L22" i="34"/>
  <c r="J24" i="34"/>
  <c r="F26" i="34"/>
  <c r="I27" i="34"/>
  <c r="G29" i="34"/>
  <c r="J30" i="34"/>
  <c r="K31" i="34"/>
  <c r="L32" i="34"/>
  <c r="F34" i="34"/>
  <c r="H35" i="34"/>
  <c r="I36" i="34"/>
  <c r="J37" i="34"/>
  <c r="K38" i="34"/>
  <c r="L39" i="34"/>
  <c r="F41" i="34"/>
  <c r="G42" i="34"/>
  <c r="H43" i="34"/>
  <c r="I44" i="34"/>
  <c r="J45" i="34"/>
  <c r="L46" i="34"/>
  <c r="F48" i="34"/>
  <c r="G49" i="34"/>
  <c r="H50" i="34"/>
  <c r="I51" i="34"/>
  <c r="J52" i="34"/>
  <c r="K53" i="34"/>
  <c r="F55" i="34"/>
  <c r="H55" i="34" s="1"/>
  <c r="J55" i="34" s="1"/>
  <c r="L55" i="34" s="1"/>
  <c r="I56" i="34"/>
  <c r="J57" i="34"/>
  <c r="K58" i="34"/>
  <c r="L59" i="34"/>
  <c r="F61" i="34"/>
  <c r="E60" i="34"/>
  <c r="E52" i="34"/>
  <c r="E44" i="34"/>
  <c r="E36" i="34"/>
  <c r="E28" i="34"/>
  <c r="E20" i="34"/>
  <c r="G20" i="34" s="1"/>
  <c r="I20" i="34" s="1"/>
  <c r="K20" i="34" s="1"/>
  <c r="F122" i="34"/>
  <c r="L128" i="34"/>
  <c r="I133" i="34"/>
  <c r="F137" i="34"/>
  <c r="I140" i="34"/>
  <c r="K144" i="34"/>
  <c r="G148" i="34"/>
  <c r="K150" i="34"/>
  <c r="L153" i="34"/>
  <c r="I156" i="34"/>
  <c r="E145" i="34"/>
  <c r="E124" i="34"/>
  <c r="G68" i="34"/>
  <c r="G71" i="34"/>
  <c r="L73" i="34"/>
  <c r="G77" i="34"/>
  <c r="G80" i="34"/>
  <c r="L82" i="34"/>
  <c r="L85" i="34"/>
  <c r="J88" i="34"/>
  <c r="K91" i="34"/>
  <c r="J94" i="34"/>
  <c r="I97" i="34"/>
  <c r="H100" i="34"/>
  <c r="I102" i="34"/>
  <c r="I104" i="34"/>
  <c r="H106" i="34"/>
  <c r="F108" i="34"/>
  <c r="L109" i="34"/>
  <c r="J111" i="34"/>
  <c r="J113" i="34"/>
  <c r="I115" i="34"/>
  <c r="G117" i="34"/>
  <c r="E109" i="34"/>
  <c r="E96" i="34"/>
  <c r="E81" i="34"/>
  <c r="E68" i="34"/>
  <c r="H10" i="34"/>
  <c r="K11" i="34"/>
  <c r="I13" i="34"/>
  <c r="L14" i="34"/>
  <c r="H16" i="34"/>
  <c r="F18" i="34"/>
  <c r="I19" i="34"/>
  <c r="J21" i="34"/>
  <c r="H23" i="34"/>
  <c r="K24" i="34"/>
  <c r="G26" i="34"/>
  <c r="L27" i="34"/>
  <c r="H29" i="34"/>
  <c r="K30" i="34"/>
  <c r="L31" i="34"/>
  <c r="F33" i="34"/>
  <c r="G34" i="34"/>
  <c r="I35" i="34"/>
  <c r="J36" i="34"/>
  <c r="H124" i="34"/>
  <c r="F129" i="34"/>
  <c r="J133" i="34"/>
  <c r="L137" i="34"/>
  <c r="I141" i="34"/>
  <c r="L144" i="34"/>
  <c r="H148" i="34"/>
  <c r="G151" i="34"/>
  <c r="G154" i="34"/>
  <c r="H157" i="34"/>
  <c r="E144" i="34"/>
  <c r="E122" i="34"/>
  <c r="H68" i="34"/>
  <c r="J71" i="34"/>
  <c r="J74" i="34"/>
  <c r="H77" i="34"/>
  <c r="H80" i="34"/>
  <c r="F83" i="34"/>
  <c r="H86" i="34"/>
  <c r="H89" i="34"/>
  <c r="F92" i="34"/>
  <c r="F95" i="34"/>
  <c r="K97" i="34"/>
  <c r="L100" i="34"/>
  <c r="L102" i="34"/>
  <c r="J104" i="34"/>
  <c r="I106" i="34"/>
  <c r="G108" i="34"/>
  <c r="G110" i="34"/>
  <c r="F112" i="34"/>
  <c r="K113" i="34"/>
  <c r="J115" i="34"/>
  <c r="H117" i="34"/>
  <c r="E107" i="34"/>
  <c r="E93" i="34"/>
  <c r="E80" i="34"/>
  <c r="E67" i="34"/>
  <c r="I10" i="34"/>
  <c r="L11" i="34"/>
  <c r="J13" i="34"/>
  <c r="F15" i="34"/>
  <c r="I16" i="34"/>
  <c r="G18" i="34"/>
  <c r="J19" i="34"/>
  <c r="K21" i="34"/>
  <c r="I23" i="34"/>
  <c r="L24" i="34"/>
  <c r="H26" i="34"/>
  <c r="F28" i="34"/>
  <c r="I29" i="34"/>
  <c r="L30" i="34"/>
  <c r="F32" i="34"/>
  <c r="G33" i="34"/>
  <c r="H34" i="34"/>
  <c r="J35" i="34"/>
  <c r="K36" i="34"/>
  <c r="L37" i="34"/>
  <c r="F39" i="34"/>
  <c r="G40" i="34"/>
  <c r="H41" i="34"/>
  <c r="I42" i="34"/>
  <c r="J43" i="34"/>
  <c r="K44" i="34"/>
  <c r="F46" i="34"/>
  <c r="G47" i="34"/>
  <c r="H48" i="34"/>
  <c r="I49" i="34"/>
  <c r="J50" i="34"/>
  <c r="K51" i="34"/>
  <c r="L52" i="34"/>
  <c r="G54" i="34"/>
  <c r="K56" i="34"/>
  <c r="L57" i="34"/>
  <c r="F59" i="34"/>
  <c r="G60" i="34"/>
  <c r="H61" i="34"/>
  <c r="E58" i="34"/>
  <c r="E50" i="34"/>
  <c r="E42" i="34"/>
  <c r="E34" i="34"/>
  <c r="E26" i="34"/>
  <c r="E18" i="34"/>
  <c r="I124" i="34"/>
  <c r="F130" i="34"/>
  <c r="J134" i="34"/>
  <c r="F138" i="34"/>
  <c r="J141" i="34"/>
  <c r="F145" i="34"/>
  <c r="L148" i="34"/>
  <c r="K151" i="34"/>
  <c r="J154" i="34"/>
  <c r="I157" i="34"/>
  <c r="E141" i="34"/>
  <c r="F66" i="34"/>
  <c r="G69" i="34"/>
  <c r="K71" i="34"/>
  <c r="L74" i="34"/>
  <c r="I77" i="34"/>
  <c r="K80" i="34"/>
  <c r="K83" i="34"/>
  <c r="I86" i="34"/>
  <c r="I89" i="34"/>
  <c r="G92" i="34"/>
  <c r="I95" i="34"/>
  <c r="I98" i="34"/>
  <c r="F101" i="34"/>
  <c r="F103" i="34"/>
  <c r="K104" i="34"/>
  <c r="K106" i="34"/>
  <c r="J108" i="34"/>
  <c r="H110" i="34"/>
  <c r="G112" i="34"/>
  <c r="L113" i="34"/>
  <c r="L115" i="34"/>
  <c r="K117" i="34"/>
  <c r="E106" i="34"/>
  <c r="E92" i="34"/>
  <c r="E79" i="34"/>
  <c r="E66" i="34"/>
  <c r="J10" i="34"/>
  <c r="H12" i="34"/>
  <c r="K13" i="34"/>
  <c r="G15" i="34"/>
  <c r="L16" i="34"/>
  <c r="H18" i="34"/>
  <c r="K19" i="34"/>
  <c r="G22" i="34"/>
  <c r="J23" i="34"/>
  <c r="F25" i="34"/>
  <c r="K26" i="34"/>
  <c r="G28" i="34"/>
  <c r="J29" i="34"/>
  <c r="F31" i="34"/>
  <c r="G32" i="34"/>
  <c r="H33" i="34"/>
  <c r="I34" i="34"/>
  <c r="K35" i="34"/>
  <c r="L36" i="34"/>
  <c r="F38" i="34"/>
  <c r="G39" i="34"/>
  <c r="H40" i="34"/>
  <c r="I41" i="34"/>
  <c r="J42" i="34"/>
  <c r="K43" i="34"/>
  <c r="L44" i="34"/>
  <c r="G46" i="34"/>
  <c r="H47" i="34"/>
  <c r="I48" i="34"/>
  <c r="J49" i="34"/>
  <c r="K50" i="34"/>
  <c r="L51" i="34"/>
  <c r="F53" i="34"/>
  <c r="H54" i="34"/>
  <c r="I125" i="34"/>
  <c r="F131" i="34"/>
  <c r="K134" i="34"/>
  <c r="G138" i="34"/>
  <c r="I142" i="34"/>
  <c r="F146" i="34"/>
  <c r="F149" i="34"/>
  <c r="L151" i="34"/>
  <c r="K154" i="34"/>
  <c r="E157" i="34"/>
  <c r="E137" i="34"/>
  <c r="I66" i="34"/>
  <c r="H69" i="34"/>
  <c r="G72" i="34"/>
  <c r="G75" i="34"/>
  <c r="H78" i="34"/>
  <c r="L80" i="34"/>
  <c r="F84" i="34"/>
  <c r="J86" i="34"/>
  <c r="L89" i="34"/>
  <c r="L92" i="34"/>
  <c r="J95" i="34"/>
  <c r="J98" i="34"/>
  <c r="G101" i="34"/>
  <c r="H103" i="34"/>
  <c r="G105" i="34"/>
  <c r="L106" i="34"/>
  <c r="K108" i="34"/>
  <c r="I110" i="34"/>
  <c r="I112" i="34"/>
  <c r="H114" i="34"/>
  <c r="F116" i="34"/>
  <c r="E117" i="34"/>
  <c r="E105" i="34"/>
  <c r="E90" i="34"/>
  <c r="E76" i="34"/>
  <c r="E83" i="34"/>
  <c r="K10" i="34"/>
  <c r="J126" i="34"/>
  <c r="G131" i="34"/>
  <c r="J135" i="34"/>
  <c r="G139" i="34"/>
  <c r="J142" i="34"/>
  <c r="G146" i="34"/>
  <c r="H149" i="34"/>
  <c r="I152" i="34"/>
  <c r="H155" i="34"/>
  <c r="E156" i="34"/>
  <c r="E136" i="34"/>
  <c r="J66" i="34"/>
  <c r="L69" i="34"/>
  <c r="K72" i="34"/>
  <c r="J75" i="34"/>
  <c r="I78" i="34"/>
  <c r="H81" i="34"/>
  <c r="H84" i="34"/>
  <c r="I87" i="34"/>
  <c r="F90" i="34"/>
  <c r="G93" i="34"/>
  <c r="K95" i="34"/>
  <c r="F99" i="34"/>
  <c r="K101" i="34"/>
  <c r="I103" i="34"/>
  <c r="H105" i="34"/>
  <c r="F107" i="34"/>
  <c r="F109" i="34"/>
  <c r="L110" i="34"/>
  <c r="J112" i="34"/>
  <c r="I114" i="34"/>
  <c r="H139" i="34"/>
  <c r="K152" i="34"/>
  <c r="G67" i="34"/>
  <c r="F79" i="34"/>
  <c r="I90" i="34"/>
  <c r="L101" i="34"/>
  <c r="G109" i="34"/>
  <c r="G116" i="34"/>
  <c r="E98" i="34"/>
  <c r="L34" i="34"/>
  <c r="L12" i="34"/>
  <c r="F16" i="34"/>
  <c r="G19" i="34"/>
  <c r="K22" i="34"/>
  <c r="L25" i="34"/>
  <c r="F29" i="34"/>
  <c r="J31" i="34"/>
  <c r="L33" i="34"/>
  <c r="H36" i="34"/>
  <c r="I38" i="34"/>
  <c r="I40" i="34"/>
  <c r="F42" i="34"/>
  <c r="F44" i="34"/>
  <c r="K45" i="34"/>
  <c r="K47" i="34"/>
  <c r="K49" i="34"/>
  <c r="H51" i="34"/>
  <c r="H53" i="34"/>
  <c r="G57" i="34"/>
  <c r="J58" i="34"/>
  <c r="H60" i="34"/>
  <c r="K61" i="34"/>
  <c r="E53" i="34"/>
  <c r="E41" i="34"/>
  <c r="E31" i="34"/>
  <c r="E21" i="34"/>
  <c r="E11" i="34"/>
  <c r="K42" i="34"/>
  <c r="J53" i="34"/>
  <c r="G59" i="34"/>
  <c r="E61" i="34"/>
  <c r="E29" i="34"/>
  <c r="E17" i="34"/>
  <c r="E57" i="34"/>
  <c r="E37" i="34"/>
  <c r="J41" i="34"/>
  <c r="E56" i="34"/>
  <c r="J12" i="34"/>
  <c r="J25" i="34"/>
  <c r="K41" i="34"/>
  <c r="F49" i="34"/>
  <c r="H58" i="34"/>
  <c r="E45" i="34"/>
  <c r="G140" i="34"/>
  <c r="L152" i="34"/>
  <c r="J67" i="34"/>
  <c r="G79" i="34"/>
  <c r="F91" i="34"/>
  <c r="G102" i="34"/>
  <c r="H109" i="34"/>
  <c r="J116" i="34"/>
  <c r="E89" i="34"/>
  <c r="F10" i="34"/>
  <c r="L13" i="34"/>
  <c r="F17" i="34"/>
  <c r="L19" i="34"/>
  <c r="K23" i="34"/>
  <c r="L26" i="34"/>
  <c r="K29" i="34"/>
  <c r="H32" i="34"/>
  <c r="J34" i="34"/>
  <c r="F37" i="34"/>
  <c r="J38" i="34"/>
  <c r="J40" i="34"/>
  <c r="H42" i="34"/>
  <c r="G44" i="34"/>
  <c r="H46" i="34"/>
  <c r="L47" i="34"/>
  <c r="L49" i="34"/>
  <c r="J51" i="34"/>
  <c r="I53" i="34"/>
  <c r="H57" i="34"/>
  <c r="L58" i="34"/>
  <c r="I60" i="34"/>
  <c r="L61" i="34"/>
  <c r="E51" i="34"/>
  <c r="E40" i="34"/>
  <c r="E30" i="34"/>
  <c r="E19" i="34"/>
  <c r="E10" i="34"/>
  <c r="H44" i="34"/>
  <c r="G48" i="34"/>
  <c r="F50" i="34"/>
  <c r="F52" i="34"/>
  <c r="F56" i="34"/>
  <c r="I57" i="34"/>
  <c r="J60" i="34"/>
  <c r="E39" i="34"/>
  <c r="F58" i="34"/>
  <c r="E47" i="34"/>
  <c r="E15" i="34"/>
  <c r="G43" i="34"/>
  <c r="J54" i="34"/>
  <c r="G61" i="34"/>
  <c r="E24" i="34"/>
  <c r="I107" i="34"/>
  <c r="G38" i="34"/>
  <c r="K59" i="34"/>
  <c r="K126" i="34"/>
  <c r="K142" i="34"/>
  <c r="K155" i="34"/>
  <c r="F70" i="34"/>
  <c r="L81" i="34"/>
  <c r="I93" i="34"/>
  <c r="J103" i="34"/>
  <c r="F111" i="34"/>
  <c r="K116" i="34"/>
  <c r="E88" i="34"/>
  <c r="G11" i="34"/>
  <c r="F14" i="34"/>
  <c r="G17" i="34"/>
  <c r="F21" i="34"/>
  <c r="L23" i="34"/>
  <c r="F27" i="34"/>
  <c r="G30" i="34"/>
  <c r="I32" i="34"/>
  <c r="K34" i="34"/>
  <c r="G37" i="34"/>
  <c r="L38" i="34"/>
  <c r="K40" i="34"/>
  <c r="I46" i="34"/>
  <c r="E49" i="34"/>
  <c r="K37" i="34"/>
  <c r="E14" i="34"/>
  <c r="J18" i="34"/>
  <c r="I43" i="34"/>
  <c r="E55" i="34"/>
  <c r="G55" i="34" s="1"/>
  <c r="I55" i="34" s="1"/>
  <c r="K55" i="34" s="1"/>
  <c r="K127" i="34"/>
  <c r="K143" i="34"/>
  <c r="G156" i="34"/>
  <c r="H70" i="34"/>
  <c r="F82" i="34"/>
  <c r="L93" i="34"/>
  <c r="F104" i="34"/>
  <c r="H111" i="34"/>
  <c r="E115" i="34"/>
  <c r="E85" i="34"/>
  <c r="H11" i="34"/>
  <c r="G14" i="34"/>
  <c r="H17" i="34"/>
  <c r="G21" i="34"/>
  <c r="F24" i="34"/>
  <c r="G27" i="34"/>
  <c r="H30" i="34"/>
  <c r="J32" i="34"/>
  <c r="F35" i="34"/>
  <c r="H37" i="34"/>
  <c r="H39" i="34"/>
  <c r="L40" i="34"/>
  <c r="L42" i="34"/>
  <c r="J44" i="34"/>
  <c r="J46" i="34"/>
  <c r="J48" i="34"/>
  <c r="G50" i="34"/>
  <c r="G52" i="34"/>
  <c r="F54" i="34"/>
  <c r="G56" i="34"/>
  <c r="K57" i="34"/>
  <c r="H59" i="34"/>
  <c r="K60" i="34"/>
  <c r="E59" i="34"/>
  <c r="E48" i="34"/>
  <c r="E38" i="34"/>
  <c r="E27" i="34"/>
  <c r="E16" i="34"/>
  <c r="L60" i="34"/>
  <c r="L48" i="34"/>
  <c r="I52" i="34"/>
  <c r="J59" i="34"/>
  <c r="K114" i="34"/>
  <c r="F36" i="34"/>
  <c r="K52" i="34"/>
  <c r="E23" i="34"/>
  <c r="H131" i="34"/>
  <c r="F147" i="34"/>
  <c r="E154" i="34"/>
  <c r="L72" i="34"/>
  <c r="K84" i="34"/>
  <c r="J96" i="34"/>
  <c r="J105" i="34"/>
  <c r="K112" i="34"/>
  <c r="E114" i="34"/>
  <c r="E75" i="34"/>
  <c r="I11" i="34"/>
  <c r="J14" i="34"/>
  <c r="I17" i="34"/>
  <c r="H21" i="34"/>
  <c r="I24" i="34"/>
  <c r="H27" i="34"/>
  <c r="I30" i="34"/>
  <c r="K32" i="34"/>
  <c r="G35" i="34"/>
  <c r="I37" i="34"/>
  <c r="I39" i="34"/>
  <c r="G41" i="34"/>
  <c r="F43" i="34"/>
  <c r="F45" i="34"/>
  <c r="K46" i="34"/>
  <c r="K48" i="34"/>
  <c r="I50" i="34"/>
  <c r="H52" i="34"/>
  <c r="I54" i="34"/>
  <c r="H56" i="34"/>
  <c r="I59" i="34"/>
  <c r="E25" i="34"/>
  <c r="G45" i="34"/>
  <c r="J56" i="34"/>
  <c r="E46" i="34"/>
  <c r="E72" i="34"/>
  <c r="I28" i="34"/>
  <c r="I47" i="34"/>
  <c r="L56" i="34"/>
  <c r="E33" i="34"/>
  <c r="H132" i="34"/>
  <c r="G147" i="34"/>
  <c r="E149" i="34"/>
  <c r="I73" i="34"/>
  <c r="L84" i="34"/>
  <c r="K96" i="34"/>
  <c r="K105" i="34"/>
  <c r="G113" i="34"/>
  <c r="E113" i="34"/>
  <c r="E73" i="34"/>
  <c r="I12" i="34"/>
  <c r="H15" i="34"/>
  <c r="I18" i="34"/>
  <c r="H22" i="34"/>
  <c r="G25" i="34"/>
  <c r="H28" i="34"/>
  <c r="G31" i="34"/>
  <c r="I33" i="34"/>
  <c r="L35" i="34"/>
  <c r="J39" i="34"/>
  <c r="F47" i="34"/>
  <c r="L50" i="34"/>
  <c r="G58" i="34"/>
  <c r="E35" i="34"/>
  <c r="G99" i="34"/>
  <c r="K39" i="34"/>
  <c r="I61" i="34"/>
  <c r="K135" i="34"/>
  <c r="F150" i="34"/>
  <c r="E132" i="34"/>
  <c r="K75" i="34"/>
  <c r="J87" i="34"/>
  <c r="E102" i="34"/>
  <c r="K15" i="34"/>
  <c r="I22" i="34"/>
  <c r="J33" i="34"/>
  <c r="H45" i="34"/>
  <c r="K54" i="34"/>
  <c r="L135" i="34"/>
  <c r="G150" i="34"/>
  <c r="E130" i="34"/>
  <c r="H76" i="34"/>
  <c r="G88" i="34"/>
  <c r="J99" i="34"/>
  <c r="J107" i="34"/>
  <c r="L114" i="34"/>
  <c r="E101" i="34"/>
  <c r="E99" i="34"/>
  <c r="K12" i="34"/>
  <c r="L15" i="34"/>
  <c r="K18" i="34"/>
  <c r="J22" i="34"/>
  <c r="K25" i="34"/>
  <c r="J28" i="34"/>
  <c r="I31" i="34"/>
  <c r="K33" i="34"/>
  <c r="G36" i="34"/>
  <c r="H38" i="34"/>
  <c r="F40" i="34"/>
  <c r="L41" i="34"/>
  <c r="L43" i="34"/>
  <c r="I45" i="34"/>
  <c r="J47" i="34"/>
  <c r="H49" i="34"/>
  <c r="G51" i="34"/>
  <c r="G53" i="34"/>
  <c r="L54" i="34"/>
  <c r="F57" i="34"/>
  <c r="I58" i="34"/>
  <c r="F60" i="34"/>
  <c r="J61" i="34"/>
  <c r="E54" i="34"/>
  <c r="E43" i="34"/>
  <c r="E32" i="34"/>
  <c r="E22" i="34"/>
  <c r="E12" i="34"/>
  <c r="H31" i="34"/>
  <c r="F51" i="34"/>
  <c r="E13" i="34"/>
  <c r="B303" i="53"/>
  <c r="G333" i="53"/>
  <c r="E333" i="53"/>
  <c r="H333" i="53"/>
  <c r="I333" i="53"/>
  <c r="D333" i="53"/>
  <c r="F333" i="53"/>
  <c r="B7" i="30"/>
  <c r="K334" i="53" l="1"/>
  <c r="L334" i="53"/>
  <c r="J334" i="53"/>
  <c r="G9" i="30"/>
  <c r="H10" i="30"/>
  <c r="I11" i="30"/>
  <c r="J12" i="30"/>
  <c r="D14" i="30"/>
  <c r="E15" i="30"/>
  <c r="F16" i="30"/>
  <c r="G18" i="30"/>
  <c r="H19" i="30"/>
  <c r="I20" i="30"/>
  <c r="J21" i="30"/>
  <c r="D23" i="30"/>
  <c r="E24" i="30"/>
  <c r="F25" i="30"/>
  <c r="G27" i="30"/>
  <c r="H28" i="30"/>
  <c r="I29" i="30"/>
  <c r="J30" i="30"/>
  <c r="D32" i="30"/>
  <c r="E33" i="30"/>
  <c r="F34" i="30"/>
  <c r="G36" i="30"/>
  <c r="H37" i="30"/>
  <c r="I38" i="30"/>
  <c r="J39" i="30"/>
  <c r="D41" i="30"/>
  <c r="E42" i="30"/>
  <c r="F43" i="30"/>
  <c r="C40" i="30"/>
  <c r="C31" i="30"/>
  <c r="C22" i="30"/>
  <c r="C13" i="30"/>
  <c r="H9" i="30"/>
  <c r="I10" i="30"/>
  <c r="J11" i="30"/>
  <c r="D13" i="30"/>
  <c r="E14" i="30"/>
  <c r="F15" i="30"/>
  <c r="G16" i="30"/>
  <c r="H18" i="30"/>
  <c r="I19" i="30"/>
  <c r="J20" i="30"/>
  <c r="D22" i="30"/>
  <c r="E23" i="30"/>
  <c r="F24" i="30"/>
  <c r="G25" i="30"/>
  <c r="H27" i="30"/>
  <c r="I28" i="30"/>
  <c r="J29" i="30"/>
  <c r="D31" i="30"/>
  <c r="E32" i="30"/>
  <c r="F33" i="30"/>
  <c r="G34" i="30"/>
  <c r="H36" i="30"/>
  <c r="I37" i="30"/>
  <c r="J38" i="30"/>
  <c r="D40" i="30"/>
  <c r="E41" i="30"/>
  <c r="F42" i="30"/>
  <c r="G43" i="30"/>
  <c r="C39" i="30"/>
  <c r="C30" i="30"/>
  <c r="C21" i="30"/>
  <c r="C12" i="30"/>
  <c r="I9" i="30"/>
  <c r="J10" i="30"/>
  <c r="D12" i="30"/>
  <c r="E13" i="30"/>
  <c r="F14" i="30"/>
  <c r="G15" i="30"/>
  <c r="H16" i="30"/>
  <c r="I18" i="30"/>
  <c r="J19" i="30"/>
  <c r="D21" i="30"/>
  <c r="E22" i="30"/>
  <c r="F23" i="30"/>
  <c r="G24" i="30"/>
  <c r="H25" i="30"/>
  <c r="I27" i="30"/>
  <c r="J28" i="30"/>
  <c r="D30" i="30"/>
  <c r="E31" i="30"/>
  <c r="F32" i="30"/>
  <c r="G33" i="30"/>
  <c r="H34" i="30"/>
  <c r="I36" i="30"/>
  <c r="J37" i="30"/>
  <c r="D39" i="30"/>
  <c r="E40" i="30"/>
  <c r="F41" i="30"/>
  <c r="G42" i="30"/>
  <c r="H43" i="30"/>
  <c r="C38" i="30"/>
  <c r="C29" i="30"/>
  <c r="C20" i="30"/>
  <c r="C11" i="30"/>
  <c r="J9" i="30"/>
  <c r="D11" i="30"/>
  <c r="E12" i="30"/>
  <c r="F13" i="30"/>
  <c r="G14" i="30"/>
  <c r="H15" i="30"/>
  <c r="I16" i="30"/>
  <c r="J18" i="30"/>
  <c r="D20" i="30"/>
  <c r="E21" i="30"/>
  <c r="F22" i="30"/>
  <c r="G23" i="30"/>
  <c r="H24" i="30"/>
  <c r="I25" i="30"/>
  <c r="J27" i="30"/>
  <c r="D29" i="30"/>
  <c r="E30" i="30"/>
  <c r="F31" i="30"/>
  <c r="G32" i="30"/>
  <c r="H33" i="30"/>
  <c r="I34" i="30"/>
  <c r="J36" i="30"/>
  <c r="D38" i="30"/>
  <c r="E39" i="30"/>
  <c r="F40" i="30"/>
  <c r="G41" i="30"/>
  <c r="H42" i="30"/>
  <c r="I43" i="30"/>
  <c r="C37" i="30"/>
  <c r="C28" i="30"/>
  <c r="C19" i="30"/>
  <c r="C10" i="30"/>
  <c r="D10" i="30"/>
  <c r="E11" i="30"/>
  <c r="F12" i="30"/>
  <c r="G13" i="30"/>
  <c r="H14" i="30"/>
  <c r="I15" i="30"/>
  <c r="J16" i="30"/>
  <c r="D19" i="30"/>
  <c r="E20" i="30"/>
  <c r="F21" i="30"/>
  <c r="G22" i="30"/>
  <c r="H23" i="30"/>
  <c r="I24" i="30"/>
  <c r="J25" i="30"/>
  <c r="D28" i="30"/>
  <c r="E29" i="30"/>
  <c r="F30" i="30"/>
  <c r="G31" i="30"/>
  <c r="H32" i="30"/>
  <c r="I33" i="30"/>
  <c r="J34" i="30"/>
  <c r="D37" i="30"/>
  <c r="E38" i="30"/>
  <c r="F39" i="30"/>
  <c r="G40" i="30"/>
  <c r="H41" i="30"/>
  <c r="I42" i="30"/>
  <c r="J43" i="30"/>
  <c r="C36" i="30"/>
  <c r="C27" i="30"/>
  <c r="C18" i="30"/>
  <c r="C9" i="30"/>
  <c r="D9" i="30"/>
  <c r="E10" i="30"/>
  <c r="F11" i="30"/>
  <c r="G12" i="30"/>
  <c r="H13" i="30"/>
  <c r="I14" i="30"/>
  <c r="J15" i="30"/>
  <c r="D18" i="30"/>
  <c r="E19" i="30"/>
  <c r="F20" i="30"/>
  <c r="G21" i="30"/>
  <c r="H22" i="30"/>
  <c r="I23" i="30"/>
  <c r="J24" i="30"/>
  <c r="D27" i="30"/>
  <c r="E28" i="30"/>
  <c r="F29" i="30"/>
  <c r="G30" i="30"/>
  <c r="H31" i="30"/>
  <c r="I32" i="30"/>
  <c r="J33" i="30"/>
  <c r="D36" i="30"/>
  <c r="E37" i="30"/>
  <c r="F38" i="30"/>
  <c r="G39" i="30"/>
  <c r="H40" i="30"/>
  <c r="I41" i="30"/>
  <c r="J42" i="30"/>
  <c r="C43" i="30"/>
  <c r="C34" i="30"/>
  <c r="C25" i="30"/>
  <c r="C16" i="30"/>
  <c r="E9" i="30"/>
  <c r="F10" i="30"/>
  <c r="G11" i="30"/>
  <c r="H12" i="30"/>
  <c r="I13" i="30"/>
  <c r="J14" i="30"/>
  <c r="D16" i="30"/>
  <c r="E18" i="30"/>
  <c r="F19" i="30"/>
  <c r="G20" i="30"/>
  <c r="H21" i="30"/>
  <c r="I22" i="30"/>
  <c r="J23" i="30"/>
  <c r="D25" i="30"/>
  <c r="E27" i="30"/>
  <c r="F28" i="30"/>
  <c r="G29" i="30"/>
  <c r="H30" i="30"/>
  <c r="I31" i="30"/>
  <c r="J32" i="30"/>
  <c r="D34" i="30"/>
  <c r="E36" i="30"/>
  <c r="F37" i="30"/>
  <c r="G38" i="30"/>
  <c r="H39" i="30"/>
  <c r="I40" i="30"/>
  <c r="J41" i="30"/>
  <c r="D43" i="30"/>
  <c r="C42" i="30"/>
  <c r="C33" i="30"/>
  <c r="C24" i="30"/>
  <c r="C15" i="30"/>
  <c r="F9" i="30"/>
  <c r="G10" i="30"/>
  <c r="H11" i="30"/>
  <c r="I12" i="30"/>
  <c r="J13" i="30"/>
  <c r="D15" i="30"/>
  <c r="E16" i="30"/>
  <c r="F18" i="30"/>
  <c r="G19" i="30"/>
  <c r="H20" i="30"/>
  <c r="I21" i="30"/>
  <c r="J22" i="30"/>
  <c r="D24" i="30"/>
  <c r="E25" i="30"/>
  <c r="F27" i="30"/>
  <c r="G28" i="30"/>
  <c r="H29" i="30"/>
  <c r="I30" i="30"/>
  <c r="J31" i="30"/>
  <c r="D33" i="30"/>
  <c r="E34" i="30"/>
  <c r="F36" i="30"/>
  <c r="G37" i="30"/>
  <c r="H38" i="30"/>
  <c r="I39" i="30"/>
  <c r="J40" i="30"/>
  <c r="D42" i="30"/>
  <c r="E43" i="30"/>
  <c r="C41" i="30"/>
  <c r="C32" i="30"/>
  <c r="C23" i="30"/>
  <c r="C14" i="30"/>
  <c r="I334" i="53"/>
  <c r="B304" i="53"/>
  <c r="G334" i="53"/>
  <c r="E334" i="53"/>
  <c r="H334" i="53"/>
  <c r="D334" i="53"/>
  <c r="F334" i="53"/>
  <c r="K335" i="53" l="1"/>
  <c r="J335" i="53"/>
  <c r="L335" i="53"/>
  <c r="B305" i="53"/>
  <c r="E335" i="53"/>
  <c r="I335" i="53"/>
  <c r="H335" i="53"/>
  <c r="D335" i="53"/>
  <c r="G335" i="53"/>
  <c r="F335" i="53"/>
  <c r="B6" i="11"/>
  <c r="B6" i="31"/>
  <c r="L336" i="53" l="1"/>
  <c r="J336" i="53"/>
  <c r="K336" i="53"/>
  <c r="G52" i="11"/>
  <c r="H53" i="11"/>
  <c r="I54" i="11"/>
  <c r="J55" i="11"/>
  <c r="D58" i="11"/>
  <c r="E59" i="11"/>
  <c r="F61" i="11"/>
  <c r="G62" i="11"/>
  <c r="H63" i="11"/>
  <c r="I64" i="11"/>
  <c r="J66" i="11"/>
  <c r="D68" i="11"/>
  <c r="C67" i="11"/>
  <c r="C57" i="11"/>
  <c r="G31" i="11"/>
  <c r="H32" i="11"/>
  <c r="I33" i="11"/>
  <c r="J34" i="11"/>
  <c r="D37" i="11"/>
  <c r="E38" i="11"/>
  <c r="F40" i="11"/>
  <c r="G41" i="11"/>
  <c r="H42" i="11"/>
  <c r="I43" i="11"/>
  <c r="J45" i="11"/>
  <c r="D47" i="11"/>
  <c r="C46" i="11"/>
  <c r="C36" i="11"/>
  <c r="G10" i="11"/>
  <c r="H11" i="11"/>
  <c r="I12" i="11"/>
  <c r="J13" i="11"/>
  <c r="D16" i="11"/>
  <c r="E17" i="11"/>
  <c r="F19" i="11"/>
  <c r="G20" i="11"/>
  <c r="H21" i="11"/>
  <c r="I22" i="11"/>
  <c r="J24" i="11"/>
  <c r="D26" i="11"/>
  <c r="C25" i="11"/>
  <c r="C15" i="11"/>
  <c r="H52" i="11"/>
  <c r="I53" i="11"/>
  <c r="J54" i="11"/>
  <c r="D57" i="11"/>
  <c r="E58" i="11"/>
  <c r="F59" i="11"/>
  <c r="G61" i="11"/>
  <c r="H62" i="11"/>
  <c r="I63" i="11"/>
  <c r="J64" i="11"/>
  <c r="D67" i="11"/>
  <c r="E68" i="11"/>
  <c r="C66" i="11"/>
  <c r="C55" i="11"/>
  <c r="H31" i="11"/>
  <c r="I32" i="11"/>
  <c r="J33" i="11"/>
  <c r="D36" i="11"/>
  <c r="E37" i="11"/>
  <c r="F38" i="11"/>
  <c r="G40" i="11"/>
  <c r="H41" i="11"/>
  <c r="I42" i="11"/>
  <c r="J43" i="11"/>
  <c r="D46" i="11"/>
  <c r="E47" i="11"/>
  <c r="C45" i="11"/>
  <c r="C34" i="11"/>
  <c r="H10" i="11"/>
  <c r="I11" i="11"/>
  <c r="J12" i="11"/>
  <c r="D15" i="11"/>
  <c r="E16" i="11"/>
  <c r="F17" i="11"/>
  <c r="G19" i="11"/>
  <c r="H20" i="11"/>
  <c r="I21" i="11"/>
  <c r="J22" i="11"/>
  <c r="D25" i="11"/>
  <c r="E26" i="11"/>
  <c r="C24" i="11"/>
  <c r="C13" i="11"/>
  <c r="I52" i="11"/>
  <c r="J53" i="11"/>
  <c r="D55" i="11"/>
  <c r="E57" i="11"/>
  <c r="F58" i="11"/>
  <c r="G59" i="11"/>
  <c r="H61" i="11"/>
  <c r="I62" i="11"/>
  <c r="J63" i="11"/>
  <c r="D66" i="11"/>
  <c r="E67" i="11"/>
  <c r="F68" i="11"/>
  <c r="C64" i="11"/>
  <c r="C54" i="11"/>
  <c r="I31" i="11"/>
  <c r="J32" i="11"/>
  <c r="D34" i="11"/>
  <c r="E36" i="11"/>
  <c r="F37" i="11"/>
  <c r="G38" i="11"/>
  <c r="H40" i="11"/>
  <c r="I41" i="11"/>
  <c r="J42" i="11"/>
  <c r="D45" i="11"/>
  <c r="E46" i="11"/>
  <c r="F47" i="11"/>
  <c r="C43" i="11"/>
  <c r="C33" i="11"/>
  <c r="I10" i="11"/>
  <c r="J11" i="11"/>
  <c r="D13" i="11"/>
  <c r="E15" i="11"/>
  <c r="F16" i="11"/>
  <c r="G17" i="11"/>
  <c r="H19" i="11"/>
  <c r="I20" i="11"/>
  <c r="J21" i="11"/>
  <c r="D24" i="11"/>
  <c r="E25" i="11"/>
  <c r="F26" i="11"/>
  <c r="C22" i="11"/>
  <c r="C12" i="11"/>
  <c r="J52" i="11"/>
  <c r="D54" i="11"/>
  <c r="E55" i="11"/>
  <c r="F57" i="11"/>
  <c r="G58" i="11"/>
  <c r="H59" i="11"/>
  <c r="I61" i="11"/>
  <c r="J62" i="11"/>
  <c r="D64" i="11"/>
  <c r="E66" i="11"/>
  <c r="F67" i="11"/>
  <c r="G68" i="11"/>
  <c r="C63" i="11"/>
  <c r="C53" i="11"/>
  <c r="J31" i="11"/>
  <c r="D33" i="11"/>
  <c r="E34" i="11"/>
  <c r="F36" i="11"/>
  <c r="G37" i="11"/>
  <c r="H38" i="11"/>
  <c r="I40" i="11"/>
  <c r="J41" i="11"/>
  <c r="D43" i="11"/>
  <c r="E45" i="11"/>
  <c r="F46" i="11"/>
  <c r="G47" i="11"/>
  <c r="C42" i="11"/>
  <c r="C32" i="11"/>
  <c r="J10" i="11"/>
  <c r="D12" i="11"/>
  <c r="E13" i="11"/>
  <c r="F15" i="11"/>
  <c r="G16" i="11"/>
  <c r="H17" i="11"/>
  <c r="I19" i="11"/>
  <c r="J20" i="11"/>
  <c r="D22" i="11"/>
  <c r="E24" i="11"/>
  <c r="F25" i="11"/>
  <c r="G26" i="11"/>
  <c r="C21" i="11"/>
  <c r="C11" i="11"/>
  <c r="D53" i="11"/>
  <c r="E54" i="11"/>
  <c r="F55" i="11"/>
  <c r="G57" i="11"/>
  <c r="H58" i="11"/>
  <c r="I59" i="11"/>
  <c r="J61" i="11"/>
  <c r="D63" i="11"/>
  <c r="E64" i="11"/>
  <c r="F66" i="11"/>
  <c r="G67" i="11"/>
  <c r="H68" i="11"/>
  <c r="C62" i="11"/>
  <c r="C52" i="11"/>
  <c r="D32" i="11"/>
  <c r="E33" i="11"/>
  <c r="F34" i="11"/>
  <c r="G36" i="11"/>
  <c r="H37" i="11"/>
  <c r="I38" i="11"/>
  <c r="J40" i="11"/>
  <c r="D42" i="11"/>
  <c r="E43" i="11"/>
  <c r="F45" i="11"/>
  <c r="G46" i="11"/>
  <c r="H47" i="11"/>
  <c r="C41" i="11"/>
  <c r="C31" i="11"/>
  <c r="D11" i="11"/>
  <c r="E12" i="11"/>
  <c r="F13" i="11"/>
  <c r="G15" i="11"/>
  <c r="H16" i="11"/>
  <c r="I17" i="11"/>
  <c r="J19" i="11"/>
  <c r="D21" i="11"/>
  <c r="E22" i="11"/>
  <c r="F24" i="11"/>
  <c r="G25" i="11"/>
  <c r="H26" i="11"/>
  <c r="C20" i="11"/>
  <c r="C10" i="11"/>
  <c r="D52" i="11"/>
  <c r="E53" i="11"/>
  <c r="F54" i="11"/>
  <c r="G55" i="11"/>
  <c r="H57" i="11"/>
  <c r="I58" i="11"/>
  <c r="J59" i="11"/>
  <c r="D62" i="11"/>
  <c r="E63" i="11"/>
  <c r="F64" i="11"/>
  <c r="G66" i="11"/>
  <c r="H67" i="11"/>
  <c r="I68" i="11"/>
  <c r="C61" i="11"/>
  <c r="D31" i="11"/>
  <c r="E32" i="11"/>
  <c r="F33" i="11"/>
  <c r="G34" i="11"/>
  <c r="H36" i="11"/>
  <c r="I37" i="11"/>
  <c r="J38" i="11"/>
  <c r="D41" i="11"/>
  <c r="E42" i="11"/>
  <c r="F43" i="11"/>
  <c r="G45" i="11"/>
  <c r="H46" i="11"/>
  <c r="I47" i="11"/>
  <c r="C40" i="11"/>
  <c r="D10" i="11"/>
  <c r="E11" i="11"/>
  <c r="F12" i="11"/>
  <c r="G13" i="11"/>
  <c r="H15" i="11"/>
  <c r="I16" i="11"/>
  <c r="J17" i="11"/>
  <c r="D20" i="11"/>
  <c r="E21" i="11"/>
  <c r="F22" i="11"/>
  <c r="G24" i="11"/>
  <c r="H25" i="11"/>
  <c r="I26" i="11"/>
  <c r="C19" i="11"/>
  <c r="E52" i="11"/>
  <c r="F53" i="11"/>
  <c r="G54" i="11"/>
  <c r="H55" i="11"/>
  <c r="I57" i="11"/>
  <c r="J58" i="11"/>
  <c r="D61" i="11"/>
  <c r="E62" i="11"/>
  <c r="F63" i="11"/>
  <c r="G64" i="11"/>
  <c r="H66" i="11"/>
  <c r="I67" i="11"/>
  <c r="J68" i="11"/>
  <c r="C59" i="11"/>
  <c r="E31" i="11"/>
  <c r="F32" i="11"/>
  <c r="G33" i="11"/>
  <c r="H34" i="11"/>
  <c r="I36" i="11"/>
  <c r="J37" i="11"/>
  <c r="D40" i="11"/>
  <c r="E41" i="11"/>
  <c r="F42" i="11"/>
  <c r="G43" i="11"/>
  <c r="H45" i="11"/>
  <c r="I46" i="11"/>
  <c r="J47" i="11"/>
  <c r="C38" i="11"/>
  <c r="E10" i="11"/>
  <c r="F11" i="11"/>
  <c r="G12" i="11"/>
  <c r="H13" i="11"/>
  <c r="I15" i="11"/>
  <c r="J16" i="11"/>
  <c r="D19" i="11"/>
  <c r="E20" i="11"/>
  <c r="F21" i="11"/>
  <c r="F52" i="11"/>
  <c r="G53" i="11"/>
  <c r="H54" i="11"/>
  <c r="I55" i="11"/>
  <c r="J57" i="11"/>
  <c r="D59" i="11"/>
  <c r="E61" i="11"/>
  <c r="F62" i="11"/>
  <c r="G63" i="11"/>
  <c r="H64" i="11"/>
  <c r="I66" i="11"/>
  <c r="J67" i="11"/>
  <c r="C68" i="11"/>
  <c r="C58" i="11"/>
  <c r="F31" i="11"/>
  <c r="G32" i="11"/>
  <c r="H33" i="11"/>
  <c r="I34" i="11"/>
  <c r="J36" i="11"/>
  <c r="D38" i="11"/>
  <c r="E40" i="11"/>
  <c r="F41" i="11"/>
  <c r="G42" i="11"/>
  <c r="H43" i="11"/>
  <c r="I45" i="11"/>
  <c r="J46" i="11"/>
  <c r="C47" i="11"/>
  <c r="C37" i="11"/>
  <c r="F10" i="11"/>
  <c r="G11" i="11"/>
  <c r="H12" i="11"/>
  <c r="I13" i="11"/>
  <c r="J15" i="11"/>
  <c r="D17" i="11"/>
  <c r="E19" i="11"/>
  <c r="F20" i="11"/>
  <c r="G21" i="11"/>
  <c r="J25" i="11"/>
  <c r="G22" i="11"/>
  <c r="J26" i="11"/>
  <c r="C16" i="11"/>
  <c r="I24" i="11"/>
  <c r="C26" i="11"/>
  <c r="H24" i="11"/>
  <c r="C17" i="11"/>
  <c r="H22" i="11"/>
  <c r="I25" i="11"/>
  <c r="G24" i="31"/>
  <c r="H25" i="31"/>
  <c r="I27" i="31"/>
  <c r="J28" i="31"/>
  <c r="D30" i="31"/>
  <c r="E31" i="31"/>
  <c r="H24" i="31"/>
  <c r="I25" i="31"/>
  <c r="J27" i="31"/>
  <c r="D29" i="31"/>
  <c r="E30" i="31"/>
  <c r="F31" i="31"/>
  <c r="I24" i="31"/>
  <c r="J25" i="31"/>
  <c r="D28" i="31"/>
  <c r="E29" i="31"/>
  <c r="F30" i="31"/>
  <c r="J24" i="31"/>
  <c r="D27" i="31"/>
  <c r="E28" i="31"/>
  <c r="F29" i="31"/>
  <c r="G30" i="31"/>
  <c r="D25" i="31"/>
  <c r="E27" i="31"/>
  <c r="F28" i="31"/>
  <c r="G29" i="31"/>
  <c r="H30" i="31"/>
  <c r="D24" i="31"/>
  <c r="E25" i="31"/>
  <c r="F27" i="31"/>
  <c r="G28" i="31"/>
  <c r="H29" i="31"/>
  <c r="I30" i="31"/>
  <c r="G25" i="31"/>
  <c r="D31" i="31"/>
  <c r="G32" i="31"/>
  <c r="H33" i="31"/>
  <c r="C28" i="31"/>
  <c r="H14" i="31"/>
  <c r="H15" i="31"/>
  <c r="I16" i="31"/>
  <c r="J17" i="31"/>
  <c r="D19" i="31"/>
  <c r="E20" i="31"/>
  <c r="F9" i="31"/>
  <c r="G10" i="31"/>
  <c r="H12" i="31"/>
  <c r="I13" i="31"/>
  <c r="J16" i="31"/>
  <c r="F20" i="31"/>
  <c r="I12" i="31"/>
  <c r="H27" i="31"/>
  <c r="J15" i="31"/>
  <c r="F19" i="31"/>
  <c r="I10" i="31"/>
  <c r="C14" i="31"/>
  <c r="H20" i="31"/>
  <c r="C19" i="31"/>
  <c r="J31" i="31"/>
  <c r="E16" i="31"/>
  <c r="D12" i="31"/>
  <c r="I29" i="31"/>
  <c r="E15" i="31"/>
  <c r="J20" i="31"/>
  <c r="F24" i="31"/>
  <c r="J19" i="31"/>
  <c r="F10" i="31"/>
  <c r="G27" i="31"/>
  <c r="G31" i="31"/>
  <c r="H32" i="31"/>
  <c r="I33" i="31"/>
  <c r="C27" i="31"/>
  <c r="I14" i="31"/>
  <c r="I15" i="31"/>
  <c r="D18" i="31"/>
  <c r="E19" i="31"/>
  <c r="G9" i="31"/>
  <c r="H10" i="31"/>
  <c r="J13" i="31"/>
  <c r="H31" i="31"/>
  <c r="I32" i="31"/>
  <c r="J33" i="31"/>
  <c r="J14" i="31"/>
  <c r="D17" i="31"/>
  <c r="E18" i="31"/>
  <c r="H9" i="31"/>
  <c r="J12" i="31"/>
  <c r="H28" i="31"/>
  <c r="C24" i="31"/>
  <c r="E17" i="31"/>
  <c r="F18" i="31"/>
  <c r="J10" i="31"/>
  <c r="D15" i="31"/>
  <c r="I20" i="31"/>
  <c r="E33" i="31"/>
  <c r="G17" i="31"/>
  <c r="D10" i="31"/>
  <c r="I18" i="31"/>
  <c r="D20" i="31"/>
  <c r="C25" i="31"/>
  <c r="G20" i="31"/>
  <c r="C20" i="31"/>
  <c r="I31" i="31"/>
  <c r="J32" i="31"/>
  <c r="C33" i="31"/>
  <c r="D16" i="31"/>
  <c r="G19" i="31"/>
  <c r="D13" i="31"/>
  <c r="I28" i="31"/>
  <c r="C32" i="31"/>
  <c r="F17" i="31"/>
  <c r="G18" i="31"/>
  <c r="E13" i="31"/>
  <c r="H18" i="31"/>
  <c r="C17" i="31"/>
  <c r="F33" i="31"/>
  <c r="F14" i="31"/>
  <c r="D9" i="31"/>
  <c r="G13" i="31"/>
  <c r="I17" i="31"/>
  <c r="C15" i="31"/>
  <c r="I9" i="31"/>
  <c r="D33" i="31"/>
  <c r="J9" i="31"/>
  <c r="E24" i="31"/>
  <c r="F16" i="31"/>
  <c r="E12" i="31"/>
  <c r="E32" i="31"/>
  <c r="F15" i="31"/>
  <c r="F12" i="31"/>
  <c r="E9" i="31"/>
  <c r="D14" i="31"/>
  <c r="H19" i="31"/>
  <c r="C18" i="31"/>
  <c r="D32" i="31"/>
  <c r="E14" i="31"/>
  <c r="I19" i="31"/>
  <c r="J29" i="31"/>
  <c r="H17" i="31"/>
  <c r="C16" i="31"/>
  <c r="H13" i="31"/>
  <c r="C31" i="31"/>
  <c r="F13" i="31"/>
  <c r="C30" i="31"/>
  <c r="G16" i="31"/>
  <c r="E10" i="31"/>
  <c r="G12" i="31"/>
  <c r="F25" i="31"/>
  <c r="J30" i="31"/>
  <c r="F32" i="31"/>
  <c r="G33" i="31"/>
  <c r="C29" i="31"/>
  <c r="G14" i="31"/>
  <c r="G15" i="31"/>
  <c r="H16" i="31"/>
  <c r="J18" i="31"/>
  <c r="C13" i="31"/>
  <c r="C12" i="31"/>
  <c r="C10" i="31"/>
  <c r="C9" i="31"/>
  <c r="B306" i="53"/>
  <c r="E336" i="53"/>
  <c r="G336" i="53"/>
  <c r="D336" i="53"/>
  <c r="F336" i="53"/>
  <c r="I336" i="53"/>
  <c r="H336" i="53"/>
  <c r="J337" i="53" l="1"/>
  <c r="L337" i="53"/>
  <c r="K337" i="53"/>
  <c r="B307" i="53"/>
  <c r="G337" i="53"/>
  <c r="F337" i="53"/>
  <c r="E337" i="53"/>
  <c r="D337" i="53"/>
  <c r="H337" i="53"/>
  <c r="I337" i="53"/>
  <c r="B6" i="37"/>
  <c r="C13" i="37" l="1"/>
  <c r="C9" i="37"/>
  <c r="L338" i="53"/>
  <c r="J338" i="53"/>
  <c r="K338" i="53"/>
  <c r="I9" i="37"/>
  <c r="J10" i="37"/>
  <c r="D12" i="37"/>
  <c r="E13" i="37"/>
  <c r="F14" i="37"/>
  <c r="G15" i="37"/>
  <c r="H16" i="37"/>
  <c r="I17" i="37"/>
  <c r="J18" i="37"/>
  <c r="D20" i="37"/>
  <c r="E21" i="37"/>
  <c r="F22" i="37"/>
  <c r="G23" i="37"/>
  <c r="H24" i="37"/>
  <c r="I25" i="37"/>
  <c r="J26" i="37"/>
  <c r="C19" i="37"/>
  <c r="C11" i="37"/>
  <c r="J9" i="37"/>
  <c r="D11" i="37"/>
  <c r="E12" i="37"/>
  <c r="F13" i="37"/>
  <c r="G14" i="37"/>
  <c r="H15" i="37"/>
  <c r="I16" i="37"/>
  <c r="J17" i="37"/>
  <c r="D19" i="37"/>
  <c r="E20" i="37"/>
  <c r="F21" i="37"/>
  <c r="G22" i="37"/>
  <c r="H23" i="37"/>
  <c r="I24" i="37"/>
  <c r="J25" i="37"/>
  <c r="C26" i="37"/>
  <c r="C18" i="37"/>
  <c r="C10" i="37"/>
  <c r="D10" i="37"/>
  <c r="E11" i="37"/>
  <c r="F12" i="37"/>
  <c r="G13" i="37"/>
  <c r="H14" i="37"/>
  <c r="I15" i="37"/>
  <c r="J16" i="37"/>
  <c r="D18" i="37"/>
  <c r="E19" i="37"/>
  <c r="F20" i="37"/>
  <c r="G21" i="37"/>
  <c r="H22" i="37"/>
  <c r="I23" i="37"/>
  <c r="J24" i="37"/>
  <c r="D26" i="37"/>
  <c r="C25" i="37"/>
  <c r="C17" i="37"/>
  <c r="D9" i="37"/>
  <c r="E10" i="37"/>
  <c r="F11" i="37"/>
  <c r="G12" i="37"/>
  <c r="H13" i="37"/>
  <c r="I14" i="37"/>
  <c r="J15" i="37"/>
  <c r="D17" i="37"/>
  <c r="E18" i="37"/>
  <c r="F19" i="37"/>
  <c r="G20" i="37"/>
  <c r="H21" i="37"/>
  <c r="I22" i="37"/>
  <c r="J23" i="37"/>
  <c r="D25" i="37"/>
  <c r="E26" i="37"/>
  <c r="C24" i="37"/>
  <c r="C16" i="37"/>
  <c r="E9" i="37"/>
  <c r="F10" i="37"/>
  <c r="G11" i="37"/>
  <c r="H12" i="37"/>
  <c r="I13" i="37"/>
  <c r="J14" i="37"/>
  <c r="D16" i="37"/>
  <c r="E17" i="37"/>
  <c r="F18" i="37"/>
  <c r="G19" i="37"/>
  <c r="H20" i="37"/>
  <c r="I21" i="37"/>
  <c r="J22" i="37"/>
  <c r="D24" i="37"/>
  <c r="E25" i="37"/>
  <c r="F26" i="37"/>
  <c r="C23" i="37"/>
  <c r="C15" i="37"/>
  <c r="F9" i="37"/>
  <c r="G10" i="37"/>
  <c r="H11" i="37"/>
  <c r="I12" i="37"/>
  <c r="J13" i="37"/>
  <c r="D15" i="37"/>
  <c r="E16" i="37"/>
  <c r="F17" i="37"/>
  <c r="G18" i="37"/>
  <c r="H19" i="37"/>
  <c r="I20" i="37"/>
  <c r="J21" i="37"/>
  <c r="D23" i="37"/>
  <c r="E24" i="37"/>
  <c r="F25" i="37"/>
  <c r="G26" i="37"/>
  <c r="C22" i="37"/>
  <c r="C14" i="37"/>
  <c r="G9" i="37"/>
  <c r="D14" i="37"/>
  <c r="H18" i="37"/>
  <c r="E23" i="37"/>
  <c r="C21" i="37"/>
  <c r="H9" i="37"/>
  <c r="E14" i="37"/>
  <c r="I18" i="37"/>
  <c r="F23" i="37"/>
  <c r="C20" i="37"/>
  <c r="H10" i="37"/>
  <c r="E15" i="37"/>
  <c r="I19" i="37"/>
  <c r="F24" i="37"/>
  <c r="I10" i="37"/>
  <c r="F15" i="37"/>
  <c r="J19" i="37"/>
  <c r="G24" i="37"/>
  <c r="C12" i="37"/>
  <c r="I11" i="37"/>
  <c r="F16" i="37"/>
  <c r="J20" i="37"/>
  <c r="G25" i="37"/>
  <c r="J11" i="37"/>
  <c r="G16" i="37"/>
  <c r="D21" i="37"/>
  <c r="H25" i="37"/>
  <c r="J12" i="37"/>
  <c r="G17" i="37"/>
  <c r="D22" i="37"/>
  <c r="H26" i="37"/>
  <c r="D13" i="37"/>
  <c r="H17" i="37"/>
  <c r="E22" i="37"/>
  <c r="I26" i="37"/>
  <c r="I338" i="53"/>
  <c r="B308" i="53"/>
  <c r="F338" i="53"/>
  <c r="G338" i="53"/>
  <c r="E338" i="53"/>
  <c r="H338" i="53"/>
  <c r="D338" i="53"/>
  <c r="B6" i="4"/>
  <c r="J10" i="4" s="1"/>
  <c r="I116" i="4" l="1"/>
  <c r="J117" i="4"/>
  <c r="D119" i="4"/>
  <c r="E120" i="4"/>
  <c r="F121" i="4"/>
  <c r="G122" i="4"/>
  <c r="H123" i="4"/>
  <c r="I124" i="4"/>
  <c r="J125" i="4"/>
  <c r="D127" i="4"/>
  <c r="E128" i="4"/>
  <c r="F129" i="4"/>
  <c r="G130" i="4"/>
  <c r="J116" i="4"/>
  <c r="D118" i="4"/>
  <c r="E119" i="4"/>
  <c r="F120" i="4"/>
  <c r="G121" i="4"/>
  <c r="H122" i="4"/>
  <c r="I123" i="4"/>
  <c r="J124" i="4"/>
  <c r="D126" i="4"/>
  <c r="E127" i="4"/>
  <c r="F128" i="4"/>
  <c r="G129" i="4"/>
  <c r="D117" i="4"/>
  <c r="E118" i="4"/>
  <c r="F119" i="4"/>
  <c r="G120" i="4"/>
  <c r="H121" i="4"/>
  <c r="I122" i="4"/>
  <c r="J123" i="4"/>
  <c r="D125" i="4"/>
  <c r="E126" i="4"/>
  <c r="F127" i="4"/>
  <c r="G128" i="4"/>
  <c r="H129" i="4"/>
  <c r="I130" i="4"/>
  <c r="E116" i="4"/>
  <c r="F117" i="4"/>
  <c r="G118" i="4"/>
  <c r="H119" i="4"/>
  <c r="I120" i="4"/>
  <c r="H116" i="4"/>
  <c r="J118" i="4"/>
  <c r="E121" i="4"/>
  <c r="E123" i="4"/>
  <c r="E125" i="4"/>
  <c r="I126" i="4"/>
  <c r="I128" i="4"/>
  <c r="F130" i="4"/>
  <c r="I131" i="4"/>
  <c r="J132" i="4"/>
  <c r="C125" i="4"/>
  <c r="C117" i="4"/>
  <c r="J95" i="4"/>
  <c r="D97" i="4"/>
  <c r="E98" i="4"/>
  <c r="F99" i="4"/>
  <c r="G100" i="4"/>
  <c r="H101" i="4"/>
  <c r="I102" i="4"/>
  <c r="J103" i="4"/>
  <c r="D105" i="4"/>
  <c r="E106" i="4"/>
  <c r="F107" i="4"/>
  <c r="G108" i="4"/>
  <c r="H109" i="4"/>
  <c r="I110" i="4"/>
  <c r="J111" i="4"/>
  <c r="C104" i="4"/>
  <c r="C96" i="4"/>
  <c r="J74" i="4"/>
  <c r="D76" i="4"/>
  <c r="E77" i="4"/>
  <c r="F78" i="4"/>
  <c r="G79" i="4"/>
  <c r="H80" i="4"/>
  <c r="I81" i="4"/>
  <c r="J82" i="4"/>
  <c r="D84" i="4"/>
  <c r="E85" i="4"/>
  <c r="F86" i="4"/>
  <c r="G87" i="4"/>
  <c r="H88" i="4"/>
  <c r="I89" i="4"/>
  <c r="J90" i="4"/>
  <c r="C83" i="4"/>
  <c r="C75" i="4"/>
  <c r="J52" i="4"/>
  <c r="D54" i="4"/>
  <c r="E55" i="4"/>
  <c r="F56" i="4"/>
  <c r="G57" i="4"/>
  <c r="H58" i="4"/>
  <c r="I59" i="4"/>
  <c r="J60" i="4"/>
  <c r="D62" i="4"/>
  <c r="E63" i="4"/>
  <c r="F64" i="4"/>
  <c r="G65" i="4"/>
  <c r="H66" i="4"/>
  <c r="I67" i="4"/>
  <c r="J68" i="4"/>
  <c r="C61" i="4"/>
  <c r="C53" i="4"/>
  <c r="J31" i="4"/>
  <c r="D33" i="4"/>
  <c r="E34" i="4"/>
  <c r="F35" i="4"/>
  <c r="G36" i="4"/>
  <c r="H37" i="4"/>
  <c r="I38" i="4"/>
  <c r="J39" i="4"/>
  <c r="D41" i="4"/>
  <c r="E42" i="4"/>
  <c r="F43" i="4"/>
  <c r="G44" i="4"/>
  <c r="H45" i="4"/>
  <c r="I46" i="4"/>
  <c r="J47" i="4"/>
  <c r="C40" i="4"/>
  <c r="E117" i="4"/>
  <c r="G119" i="4"/>
  <c r="I121" i="4"/>
  <c r="F123" i="4"/>
  <c r="F125" i="4"/>
  <c r="J126" i="4"/>
  <c r="J128" i="4"/>
  <c r="H130" i="4"/>
  <c r="J131" i="4"/>
  <c r="C132" i="4"/>
  <c r="C124" i="4"/>
  <c r="C116" i="4"/>
  <c r="D96" i="4"/>
  <c r="E97" i="4"/>
  <c r="F98" i="4"/>
  <c r="G99" i="4"/>
  <c r="H100" i="4"/>
  <c r="I101" i="4"/>
  <c r="J102" i="4"/>
  <c r="D104" i="4"/>
  <c r="E105" i="4"/>
  <c r="F106" i="4"/>
  <c r="G107" i="4"/>
  <c r="H108" i="4"/>
  <c r="I109" i="4"/>
  <c r="J110" i="4"/>
  <c r="C111" i="4"/>
  <c r="C103" i="4"/>
  <c r="C95" i="4"/>
  <c r="D75" i="4"/>
  <c r="E76" i="4"/>
  <c r="F77" i="4"/>
  <c r="G78" i="4"/>
  <c r="H79" i="4"/>
  <c r="I80" i="4"/>
  <c r="J81" i="4"/>
  <c r="D83" i="4"/>
  <c r="E84" i="4"/>
  <c r="F85" i="4"/>
  <c r="G86" i="4"/>
  <c r="H87" i="4"/>
  <c r="I88" i="4"/>
  <c r="J89" i="4"/>
  <c r="C90" i="4"/>
  <c r="C82" i="4"/>
  <c r="C74" i="4"/>
  <c r="D53" i="4"/>
  <c r="E54" i="4"/>
  <c r="F55" i="4"/>
  <c r="G56" i="4"/>
  <c r="H57" i="4"/>
  <c r="I58" i="4"/>
  <c r="J59" i="4"/>
  <c r="D61" i="4"/>
  <c r="E62" i="4"/>
  <c r="F63" i="4"/>
  <c r="G64" i="4"/>
  <c r="H65" i="4"/>
  <c r="I66" i="4"/>
  <c r="J67" i="4"/>
  <c r="C68" i="4"/>
  <c r="C60" i="4"/>
  <c r="C52" i="4"/>
  <c r="D32" i="4"/>
  <c r="E33" i="4"/>
  <c r="F34" i="4"/>
  <c r="G35" i="4"/>
  <c r="H36" i="4"/>
  <c r="I37" i="4"/>
  <c r="J38" i="4"/>
  <c r="D40" i="4"/>
  <c r="E41" i="4"/>
  <c r="F42" i="4"/>
  <c r="G43" i="4"/>
  <c r="H44" i="4"/>
  <c r="I45" i="4"/>
  <c r="J46" i="4"/>
  <c r="C47" i="4"/>
  <c r="C39" i="4"/>
  <c r="G117" i="4"/>
  <c r="I119" i="4"/>
  <c r="J121" i="4"/>
  <c r="G123" i="4"/>
  <c r="G125" i="4"/>
  <c r="G127" i="4"/>
  <c r="D129" i="4"/>
  <c r="J130" i="4"/>
  <c r="D132" i="4"/>
  <c r="C131" i="4"/>
  <c r="C123" i="4"/>
  <c r="D95" i="4"/>
  <c r="E96" i="4"/>
  <c r="F97" i="4"/>
  <c r="G98" i="4"/>
  <c r="H99" i="4"/>
  <c r="I100" i="4"/>
  <c r="J101" i="4"/>
  <c r="D103" i="4"/>
  <c r="E104" i="4"/>
  <c r="F105" i="4"/>
  <c r="G106" i="4"/>
  <c r="H107" i="4"/>
  <c r="I108" i="4"/>
  <c r="J109" i="4"/>
  <c r="D111" i="4"/>
  <c r="C110" i="4"/>
  <c r="C102" i="4"/>
  <c r="D74" i="4"/>
  <c r="E75" i="4"/>
  <c r="F76" i="4"/>
  <c r="G77" i="4"/>
  <c r="H78" i="4"/>
  <c r="I79" i="4"/>
  <c r="J80" i="4"/>
  <c r="D82" i="4"/>
  <c r="E83" i="4"/>
  <c r="F84" i="4"/>
  <c r="G85" i="4"/>
  <c r="H86" i="4"/>
  <c r="I87" i="4"/>
  <c r="J88" i="4"/>
  <c r="D90" i="4"/>
  <c r="C89" i="4"/>
  <c r="C81" i="4"/>
  <c r="D52" i="4"/>
  <c r="E53" i="4"/>
  <c r="F54" i="4"/>
  <c r="G55" i="4"/>
  <c r="H56" i="4"/>
  <c r="I57" i="4"/>
  <c r="J58" i="4"/>
  <c r="D60" i="4"/>
  <c r="E61" i="4"/>
  <c r="F62" i="4"/>
  <c r="G63" i="4"/>
  <c r="H64" i="4"/>
  <c r="I65" i="4"/>
  <c r="J66" i="4"/>
  <c r="D68" i="4"/>
  <c r="C67" i="4"/>
  <c r="C59" i="4"/>
  <c r="D31" i="4"/>
  <c r="E32" i="4"/>
  <c r="F33" i="4"/>
  <c r="G34" i="4"/>
  <c r="H35" i="4"/>
  <c r="I36" i="4"/>
  <c r="J37" i="4"/>
  <c r="D39" i="4"/>
  <c r="E40" i="4"/>
  <c r="F41" i="4"/>
  <c r="G42" i="4"/>
  <c r="H43" i="4"/>
  <c r="I44" i="4"/>
  <c r="J45" i="4"/>
  <c r="D47" i="4"/>
  <c r="C46" i="4"/>
  <c r="C38" i="4"/>
  <c r="H117" i="4"/>
  <c r="J119" i="4"/>
  <c r="D122" i="4"/>
  <c r="D124" i="4"/>
  <c r="H125" i="4"/>
  <c r="H127" i="4"/>
  <c r="E129" i="4"/>
  <c r="D131" i="4"/>
  <c r="E132" i="4"/>
  <c r="C130" i="4"/>
  <c r="C122" i="4"/>
  <c r="E95" i="4"/>
  <c r="F96" i="4"/>
  <c r="G97" i="4"/>
  <c r="H98" i="4"/>
  <c r="I99" i="4"/>
  <c r="J100" i="4"/>
  <c r="D102" i="4"/>
  <c r="E103" i="4"/>
  <c r="F104" i="4"/>
  <c r="G105" i="4"/>
  <c r="H106" i="4"/>
  <c r="I107" i="4"/>
  <c r="J108" i="4"/>
  <c r="D110" i="4"/>
  <c r="E111" i="4"/>
  <c r="C109" i="4"/>
  <c r="C101" i="4"/>
  <c r="E74" i="4"/>
  <c r="F75" i="4"/>
  <c r="G76" i="4"/>
  <c r="H77" i="4"/>
  <c r="I78" i="4"/>
  <c r="J79" i="4"/>
  <c r="D81" i="4"/>
  <c r="E82" i="4"/>
  <c r="F83" i="4"/>
  <c r="G84" i="4"/>
  <c r="H85" i="4"/>
  <c r="I86" i="4"/>
  <c r="J87" i="4"/>
  <c r="D89" i="4"/>
  <c r="E90" i="4"/>
  <c r="C88" i="4"/>
  <c r="C80" i="4"/>
  <c r="E52" i="4"/>
  <c r="F53" i="4"/>
  <c r="G54" i="4"/>
  <c r="H55" i="4"/>
  <c r="I56" i="4"/>
  <c r="J57" i="4"/>
  <c r="D59" i="4"/>
  <c r="E60" i="4"/>
  <c r="F61" i="4"/>
  <c r="G62" i="4"/>
  <c r="H63" i="4"/>
  <c r="I64" i="4"/>
  <c r="J65" i="4"/>
  <c r="D67" i="4"/>
  <c r="E68" i="4"/>
  <c r="C66" i="4"/>
  <c r="C58" i="4"/>
  <c r="E31" i="4"/>
  <c r="F32" i="4"/>
  <c r="G33" i="4"/>
  <c r="H34" i="4"/>
  <c r="I35" i="4"/>
  <c r="J36" i="4"/>
  <c r="I117" i="4"/>
  <c r="D120" i="4"/>
  <c r="E122" i="4"/>
  <c r="E124" i="4"/>
  <c r="I125" i="4"/>
  <c r="I127" i="4"/>
  <c r="I129" i="4"/>
  <c r="E131" i="4"/>
  <c r="F132" i="4"/>
  <c r="C129" i="4"/>
  <c r="C121" i="4"/>
  <c r="F95" i="4"/>
  <c r="G96" i="4"/>
  <c r="H97" i="4"/>
  <c r="I98" i="4"/>
  <c r="J99" i="4"/>
  <c r="D101" i="4"/>
  <c r="E102" i="4"/>
  <c r="F103" i="4"/>
  <c r="G104" i="4"/>
  <c r="H105" i="4"/>
  <c r="I106" i="4"/>
  <c r="J107" i="4"/>
  <c r="D109" i="4"/>
  <c r="E110" i="4"/>
  <c r="F111" i="4"/>
  <c r="C108" i="4"/>
  <c r="C100" i="4"/>
  <c r="F74" i="4"/>
  <c r="G75" i="4"/>
  <c r="H76" i="4"/>
  <c r="I77" i="4"/>
  <c r="J78" i="4"/>
  <c r="D80" i="4"/>
  <c r="E81" i="4"/>
  <c r="F82" i="4"/>
  <c r="G83" i="4"/>
  <c r="H84" i="4"/>
  <c r="I85" i="4"/>
  <c r="J86" i="4"/>
  <c r="D88" i="4"/>
  <c r="E89" i="4"/>
  <c r="F90" i="4"/>
  <c r="C87" i="4"/>
  <c r="C79" i="4"/>
  <c r="F52" i="4"/>
  <c r="G53" i="4"/>
  <c r="H54" i="4"/>
  <c r="I55" i="4"/>
  <c r="J56" i="4"/>
  <c r="D58" i="4"/>
  <c r="E59" i="4"/>
  <c r="F60" i="4"/>
  <c r="G61" i="4"/>
  <c r="H62" i="4"/>
  <c r="I63" i="4"/>
  <c r="J64" i="4"/>
  <c r="D116" i="4"/>
  <c r="F118" i="4"/>
  <c r="H120" i="4"/>
  <c r="F122" i="4"/>
  <c r="F124" i="4"/>
  <c r="F126" i="4"/>
  <c r="J127" i="4"/>
  <c r="J129" i="4"/>
  <c r="F131" i="4"/>
  <c r="G132" i="4"/>
  <c r="C128" i="4"/>
  <c r="C120" i="4"/>
  <c r="G95" i="4"/>
  <c r="H96" i="4"/>
  <c r="I97" i="4"/>
  <c r="J98" i="4"/>
  <c r="D100" i="4"/>
  <c r="E101" i="4"/>
  <c r="F102" i="4"/>
  <c r="G103" i="4"/>
  <c r="H104" i="4"/>
  <c r="I105" i="4"/>
  <c r="J106" i="4"/>
  <c r="D108" i="4"/>
  <c r="E109" i="4"/>
  <c r="F110" i="4"/>
  <c r="G111" i="4"/>
  <c r="C107" i="4"/>
  <c r="C99" i="4"/>
  <c r="G74" i="4"/>
  <c r="H75" i="4"/>
  <c r="I76" i="4"/>
  <c r="J77" i="4"/>
  <c r="D79" i="4"/>
  <c r="E80" i="4"/>
  <c r="F81" i="4"/>
  <c r="G82" i="4"/>
  <c r="H83" i="4"/>
  <c r="I84" i="4"/>
  <c r="J85" i="4"/>
  <c r="D87" i="4"/>
  <c r="E88" i="4"/>
  <c r="F89" i="4"/>
  <c r="G90" i="4"/>
  <c r="C86" i="4"/>
  <c r="C78" i="4"/>
  <c r="G52" i="4"/>
  <c r="H53" i="4"/>
  <c r="I54" i="4"/>
  <c r="J55" i="4"/>
  <c r="D57" i="4"/>
  <c r="E58" i="4"/>
  <c r="F59" i="4"/>
  <c r="G60" i="4"/>
  <c r="H61" i="4"/>
  <c r="I62" i="4"/>
  <c r="J63" i="4"/>
  <c r="D65" i="4"/>
  <c r="F116" i="4"/>
  <c r="H118" i="4"/>
  <c r="J120" i="4"/>
  <c r="J122" i="4"/>
  <c r="G124" i="4"/>
  <c r="G126" i="4"/>
  <c r="D128" i="4"/>
  <c r="D130" i="4"/>
  <c r="G131" i="4"/>
  <c r="H132" i="4"/>
  <c r="C127" i="4"/>
  <c r="C119" i="4"/>
  <c r="H95" i="4"/>
  <c r="I96" i="4"/>
  <c r="J97" i="4"/>
  <c r="D99" i="4"/>
  <c r="E100" i="4"/>
  <c r="F101" i="4"/>
  <c r="G102" i="4"/>
  <c r="H103" i="4"/>
  <c r="I104" i="4"/>
  <c r="J105" i="4"/>
  <c r="D107" i="4"/>
  <c r="E108" i="4"/>
  <c r="F109" i="4"/>
  <c r="G110" i="4"/>
  <c r="H111" i="4"/>
  <c r="C106" i="4"/>
  <c r="C98" i="4"/>
  <c r="H74" i="4"/>
  <c r="I75" i="4"/>
  <c r="J76" i="4"/>
  <c r="D78" i="4"/>
  <c r="E79" i="4"/>
  <c r="F80" i="4"/>
  <c r="G81" i="4"/>
  <c r="H82" i="4"/>
  <c r="I83" i="4"/>
  <c r="J84" i="4"/>
  <c r="D86" i="4"/>
  <c r="E87" i="4"/>
  <c r="F88" i="4"/>
  <c r="G89" i="4"/>
  <c r="H90" i="4"/>
  <c r="C85" i="4"/>
  <c r="C77" i="4"/>
  <c r="H52" i="4"/>
  <c r="I53" i="4"/>
  <c r="J54" i="4"/>
  <c r="D56" i="4"/>
  <c r="E57" i="4"/>
  <c r="F58" i="4"/>
  <c r="G59" i="4"/>
  <c r="H60" i="4"/>
  <c r="I61" i="4"/>
  <c r="J62" i="4"/>
  <c r="D64" i="4"/>
  <c r="E65" i="4"/>
  <c r="F66" i="4"/>
  <c r="G67" i="4"/>
  <c r="E130" i="4"/>
  <c r="E99" i="4"/>
  <c r="F108" i="4"/>
  <c r="D77" i="4"/>
  <c r="E86" i="4"/>
  <c r="J53" i="4"/>
  <c r="D63" i="4"/>
  <c r="H67" i="4"/>
  <c r="C62" i="4"/>
  <c r="I31" i="4"/>
  <c r="D34" i="4"/>
  <c r="F36" i="4"/>
  <c r="G38" i="4"/>
  <c r="G40" i="4"/>
  <c r="D42" i="4"/>
  <c r="D44" i="4"/>
  <c r="D46" i="4"/>
  <c r="H47" i="4"/>
  <c r="C36" i="4"/>
  <c r="F10" i="4"/>
  <c r="G11" i="4"/>
  <c r="H12" i="4"/>
  <c r="I13" i="4"/>
  <c r="J14" i="4"/>
  <c r="D16" i="4"/>
  <c r="E17" i="4"/>
  <c r="F18" i="4"/>
  <c r="G19" i="4"/>
  <c r="H20" i="4"/>
  <c r="I21" i="4"/>
  <c r="J22" i="4"/>
  <c r="D24" i="4"/>
  <c r="E25" i="4"/>
  <c r="F26" i="4"/>
  <c r="C23" i="4"/>
  <c r="C15" i="4"/>
  <c r="G116" i="4"/>
  <c r="H131" i="4"/>
  <c r="F100" i="4"/>
  <c r="G109" i="4"/>
  <c r="E78" i="4"/>
  <c r="F87" i="4"/>
  <c r="D55" i="4"/>
  <c r="E64" i="4"/>
  <c r="F68" i="4"/>
  <c r="C57" i="4"/>
  <c r="G32" i="4"/>
  <c r="I34" i="4"/>
  <c r="D37" i="4"/>
  <c r="H38" i="4"/>
  <c r="H40" i="4"/>
  <c r="H42" i="4"/>
  <c r="E44" i="4"/>
  <c r="E46" i="4"/>
  <c r="I47" i="4"/>
  <c r="C35" i="4"/>
  <c r="G10" i="4"/>
  <c r="H11" i="4"/>
  <c r="I12" i="4"/>
  <c r="J13" i="4"/>
  <c r="D15" i="4"/>
  <c r="E16" i="4"/>
  <c r="F17" i="4"/>
  <c r="G18" i="4"/>
  <c r="H19" i="4"/>
  <c r="I20" i="4"/>
  <c r="J21" i="4"/>
  <c r="D23" i="4"/>
  <c r="E24" i="4"/>
  <c r="F25" i="4"/>
  <c r="G26" i="4"/>
  <c r="C22" i="4"/>
  <c r="C14" i="4"/>
  <c r="I118" i="4"/>
  <c r="I132" i="4"/>
  <c r="G101" i="4"/>
  <c r="H110" i="4"/>
  <c r="F79" i="4"/>
  <c r="G88" i="4"/>
  <c r="E56" i="4"/>
  <c r="F65" i="4"/>
  <c r="G68" i="4"/>
  <c r="C56" i="4"/>
  <c r="H32" i="4"/>
  <c r="J34" i="4"/>
  <c r="E37" i="4"/>
  <c r="E39" i="4"/>
  <c r="I40" i="4"/>
  <c r="I42" i="4"/>
  <c r="F44" i="4"/>
  <c r="F46" i="4"/>
  <c r="C45" i="4"/>
  <c r="C34" i="4"/>
  <c r="H10" i="4"/>
  <c r="I11" i="4"/>
  <c r="J12" i="4"/>
  <c r="D14" i="4"/>
  <c r="E15" i="4"/>
  <c r="F16" i="4"/>
  <c r="G17" i="4"/>
  <c r="H18" i="4"/>
  <c r="I19" i="4"/>
  <c r="J20" i="4"/>
  <c r="D22" i="4"/>
  <c r="E23" i="4"/>
  <c r="F24" i="4"/>
  <c r="G25" i="4"/>
  <c r="H26" i="4"/>
  <c r="C21" i="4"/>
  <c r="C13" i="4"/>
  <c r="D121" i="4"/>
  <c r="C126" i="4"/>
  <c r="H102" i="4"/>
  <c r="I111" i="4"/>
  <c r="G80" i="4"/>
  <c r="H89" i="4"/>
  <c r="F57" i="4"/>
  <c r="D66" i="4"/>
  <c r="H68" i="4"/>
  <c r="C55" i="4"/>
  <c r="I32" i="4"/>
  <c r="D35" i="4"/>
  <c r="F37" i="4"/>
  <c r="F39" i="4"/>
  <c r="J40" i="4"/>
  <c r="J42" i="4"/>
  <c r="J44" i="4"/>
  <c r="G46" i="4"/>
  <c r="C44" i="4"/>
  <c r="C33" i="4"/>
  <c r="I10" i="4"/>
  <c r="J11" i="4"/>
  <c r="D13" i="4"/>
  <c r="E14" i="4"/>
  <c r="F15" i="4"/>
  <c r="G16" i="4"/>
  <c r="H17" i="4"/>
  <c r="I18" i="4"/>
  <c r="J19" i="4"/>
  <c r="D21" i="4"/>
  <c r="E22" i="4"/>
  <c r="F23" i="4"/>
  <c r="G24" i="4"/>
  <c r="H25" i="4"/>
  <c r="I26" i="4"/>
  <c r="C20" i="4"/>
  <c r="C12" i="4"/>
  <c r="D123" i="4"/>
  <c r="C118" i="4"/>
  <c r="I103" i="4"/>
  <c r="C105" i="4"/>
  <c r="H81" i="4"/>
  <c r="I90" i="4"/>
  <c r="G58" i="4"/>
  <c r="E66" i="4"/>
  <c r="I68" i="4"/>
  <c r="C54" i="4"/>
  <c r="J32" i="4"/>
  <c r="E35" i="4"/>
  <c r="G37" i="4"/>
  <c r="G39" i="4"/>
  <c r="G41" i="4"/>
  <c r="D43" i="4"/>
  <c r="D45" i="4"/>
  <c r="H46" i="4"/>
  <c r="C43" i="4"/>
  <c r="C32" i="4"/>
  <c r="D12" i="4"/>
  <c r="E13" i="4"/>
  <c r="F14" i="4"/>
  <c r="G15" i="4"/>
  <c r="H16" i="4"/>
  <c r="I17" i="4"/>
  <c r="J18" i="4"/>
  <c r="D20" i="4"/>
  <c r="E21" i="4"/>
  <c r="F22" i="4"/>
  <c r="G23" i="4"/>
  <c r="H24" i="4"/>
  <c r="I25" i="4"/>
  <c r="J26" i="4"/>
  <c r="C19" i="4"/>
  <c r="C11" i="4"/>
  <c r="H124" i="4"/>
  <c r="I95" i="4"/>
  <c r="J104" i="4"/>
  <c r="C97" i="4"/>
  <c r="I82" i="4"/>
  <c r="C84" i="4"/>
  <c r="H59" i="4"/>
  <c r="G66" i="4"/>
  <c r="C65" i="4"/>
  <c r="F31" i="4"/>
  <c r="H33" i="4"/>
  <c r="J35" i="4"/>
  <c r="D38" i="4"/>
  <c r="H39" i="4"/>
  <c r="H41" i="4"/>
  <c r="E43" i="4"/>
  <c r="E45" i="4"/>
  <c r="E47" i="4"/>
  <c r="C42" i="4"/>
  <c r="C31" i="4"/>
  <c r="D11" i="4"/>
  <c r="E12" i="4"/>
  <c r="F13" i="4"/>
  <c r="G14" i="4"/>
  <c r="H15" i="4"/>
  <c r="I16" i="4"/>
  <c r="J17" i="4"/>
  <c r="D19" i="4"/>
  <c r="E20" i="4"/>
  <c r="F21" i="4"/>
  <c r="G22" i="4"/>
  <c r="H23" i="4"/>
  <c r="I24" i="4"/>
  <c r="J25" i="4"/>
  <c r="C26" i="4"/>
  <c r="C18" i="4"/>
  <c r="C10" i="4"/>
  <c r="H126" i="4"/>
  <c r="J96" i="4"/>
  <c r="D106" i="4"/>
  <c r="I74" i="4"/>
  <c r="J83" i="4"/>
  <c r="C76" i="4"/>
  <c r="I60" i="4"/>
  <c r="E67" i="4"/>
  <c r="C64" i="4"/>
  <c r="G31" i="4"/>
  <c r="I33" i="4"/>
  <c r="D36" i="4"/>
  <c r="E38" i="4"/>
  <c r="I39" i="4"/>
  <c r="I41" i="4"/>
  <c r="I43" i="4"/>
  <c r="F45" i="4"/>
  <c r="F47" i="4"/>
  <c r="C41" i="4"/>
  <c r="D10" i="4"/>
  <c r="E11" i="4"/>
  <c r="F12" i="4"/>
  <c r="G13" i="4"/>
  <c r="H14" i="4"/>
  <c r="I15" i="4"/>
  <c r="J16" i="4"/>
  <c r="D18" i="4"/>
  <c r="E19" i="4"/>
  <c r="F20" i="4"/>
  <c r="G21" i="4"/>
  <c r="H22" i="4"/>
  <c r="I23" i="4"/>
  <c r="J24" i="4"/>
  <c r="D26" i="4"/>
  <c r="C25" i="4"/>
  <c r="C17" i="4"/>
  <c r="I52" i="4"/>
  <c r="F40" i="4"/>
  <c r="G12" i="4"/>
  <c r="H21" i="4"/>
  <c r="H13" i="4"/>
  <c r="F67" i="4"/>
  <c r="J43" i="4"/>
  <c r="I14" i="4"/>
  <c r="J23" i="4"/>
  <c r="D98" i="4"/>
  <c r="E26" i="4"/>
  <c r="C37" i="4"/>
  <c r="J75" i="4"/>
  <c r="J61" i="4"/>
  <c r="J41" i="4"/>
  <c r="I22" i="4"/>
  <c r="H128" i="4"/>
  <c r="C63" i="4"/>
  <c r="J15" i="4"/>
  <c r="D25" i="4"/>
  <c r="D17" i="4"/>
  <c r="E107" i="4"/>
  <c r="F19" i="4"/>
  <c r="F11" i="4"/>
  <c r="H31" i="4"/>
  <c r="J33" i="4"/>
  <c r="C24" i="4"/>
  <c r="E36" i="4"/>
  <c r="F38" i="4"/>
  <c r="G45" i="4"/>
  <c r="G47" i="4"/>
  <c r="E18" i="4"/>
  <c r="E10" i="4"/>
  <c r="D85" i="4"/>
  <c r="G20" i="4"/>
  <c r="C16" i="4"/>
  <c r="K339" i="53"/>
  <c r="L339" i="53"/>
  <c r="J339" i="53"/>
  <c r="B309" i="53"/>
  <c r="I339" i="53"/>
  <c r="F339" i="53"/>
  <c r="H339" i="53"/>
  <c r="G339" i="53"/>
  <c r="E339" i="53"/>
  <c r="D339" i="53"/>
</calcChain>
</file>

<file path=xl/sharedStrings.xml><?xml version="1.0" encoding="utf-8"?>
<sst xmlns="http://schemas.openxmlformats.org/spreadsheetml/2006/main" count="22199" uniqueCount="1109">
  <si>
    <t>Jun 2015</t>
  </si>
  <si>
    <t>Jun 2016</t>
  </si>
  <si>
    <t>Jun 2017</t>
  </si>
  <si>
    <t>Jun 2018</t>
  </si>
  <si>
    <t>Jun 2019</t>
  </si>
  <si>
    <t>Pooled superannuation trusts</t>
  </si>
  <si>
    <t>Balance of life office statutory funds</t>
  </si>
  <si>
    <t>By regulatory classification</t>
  </si>
  <si>
    <t xml:space="preserve">APRA-regulated </t>
  </si>
  <si>
    <t>Public offer superannuation funds</t>
  </si>
  <si>
    <t>Non-public offer superannuation funds</t>
  </si>
  <si>
    <t>Eligible rollover funds</t>
  </si>
  <si>
    <t>Multi-member approved deposit funds</t>
  </si>
  <si>
    <t>Small APRA funds</t>
  </si>
  <si>
    <r>
      <rPr>
        <i/>
        <sz val="10"/>
        <rFont val="Trebuchet MS"/>
        <family val="2"/>
      </rPr>
      <t xml:space="preserve">of which: </t>
    </r>
    <r>
      <rPr>
        <sz val="10"/>
        <rFont val="Trebuchet MS"/>
        <family val="2"/>
      </rPr>
      <t>single member approved deposit funds</t>
    </r>
  </si>
  <si>
    <r>
      <t xml:space="preserve">Total APRA-regulated </t>
    </r>
    <r>
      <rPr>
        <b/>
        <vertAlign val="superscript"/>
        <sz val="10"/>
        <rFont val="Trebuchet MS"/>
        <family val="2"/>
      </rPr>
      <t>b</t>
    </r>
  </si>
  <si>
    <t>ATO-regulated</t>
  </si>
  <si>
    <t>Self-managed superannuation funds</t>
  </si>
  <si>
    <t>Other regulated</t>
  </si>
  <si>
    <t>Exempt public sector superannuation schemes</t>
  </si>
  <si>
    <t>By fund type</t>
  </si>
  <si>
    <t>Number of entities offering MySuper products</t>
  </si>
  <si>
    <r>
      <rPr>
        <vertAlign val="superscript"/>
        <sz val="10"/>
        <rFont val="Trebuchet MS"/>
        <family val="2"/>
      </rPr>
      <t>b</t>
    </r>
    <r>
      <rPr>
        <sz val="10"/>
        <rFont val="Trebuchet MS"/>
        <family val="2"/>
      </rPr>
      <t xml:space="preserve"> Pooled superannuation trusts are not included in total assets as their assets are captured in other superannuation entity categories.</t>
    </r>
  </si>
  <si>
    <t>Number of entities</t>
  </si>
  <si>
    <t>PST</t>
  </si>
  <si>
    <t>Public offer super funds</t>
  </si>
  <si>
    <t>Total</t>
  </si>
  <si>
    <t>ATO regulated</t>
  </si>
  <si>
    <t>Non public offer super funds</t>
  </si>
  <si>
    <t>Total contributions</t>
  </si>
  <si>
    <t>Employer</t>
  </si>
  <si>
    <t>Member</t>
  </si>
  <si>
    <t>Contribution tax and surcharge</t>
  </si>
  <si>
    <t>Net benefit transfers</t>
  </si>
  <si>
    <t>Benefit payments</t>
  </si>
  <si>
    <t>Lump sums</t>
  </si>
  <si>
    <t xml:space="preserve">Pensions </t>
  </si>
  <si>
    <t>Net contribution flows</t>
  </si>
  <si>
    <t>Net insurance flows</t>
  </si>
  <si>
    <t>Investment income</t>
  </si>
  <si>
    <t>Investment expenses</t>
  </si>
  <si>
    <t>Net investment income</t>
  </si>
  <si>
    <t>Operating income</t>
  </si>
  <si>
    <t>Administration and operating expenses</t>
  </si>
  <si>
    <t>Other changes</t>
  </si>
  <si>
    <t>Net growth</t>
  </si>
  <si>
    <t>Total assets at the end of the financial year</t>
  </si>
  <si>
    <t xml:space="preserve">Number of entities </t>
  </si>
  <si>
    <t>Entities with more than four members</t>
  </si>
  <si>
    <t>Operating expense ratio (%)</t>
  </si>
  <si>
    <t>Investment expense ratio (%)</t>
  </si>
  <si>
    <t>Rate of Return (%)</t>
  </si>
  <si>
    <t>Five year average annualised rate of return (%)</t>
  </si>
  <si>
    <t>Ten year average annualised rate of return (%)</t>
  </si>
  <si>
    <t xml:space="preserve">Table 1  Funds profile </t>
  </si>
  <si>
    <t>Table 1a Changes in number of superannuation entities</t>
  </si>
  <si>
    <t>Table 3  Members’ benefit payments by condition of release</t>
  </si>
  <si>
    <t>Retirement condition of release</t>
  </si>
  <si>
    <t>Attaining age 65 condition of release</t>
  </si>
  <si>
    <t>Attaining preservation age condition of release</t>
  </si>
  <si>
    <t xml:space="preserve">Death condition of release </t>
  </si>
  <si>
    <t>Terminal medical condition condition of release</t>
  </si>
  <si>
    <t>Permanent incapacity condition of release</t>
  </si>
  <si>
    <t>Temporary incapacity condition of release</t>
  </si>
  <si>
    <t>Termination condition of release</t>
  </si>
  <si>
    <t>Termination with less than $200 condition of release</t>
  </si>
  <si>
    <t>Unclaimed money and lost member condition of release</t>
  </si>
  <si>
    <t>Lost member who is found condition of release</t>
  </si>
  <si>
    <t>Compassionate grounds condition of release</t>
  </si>
  <si>
    <t>Severe financial hardship condition of release</t>
  </si>
  <si>
    <t>Excess contributions tax condition of release</t>
  </si>
  <si>
    <t>Other conditions of release</t>
  </si>
  <si>
    <t>Release of unrestricted non-preserved benefits</t>
  </si>
  <si>
    <t>Total lump sum benefit payments</t>
  </si>
  <si>
    <t>Total pension benefit payments</t>
  </si>
  <si>
    <r>
      <rPr>
        <vertAlign val="superscript"/>
        <sz val="10"/>
        <rFont val="Trebuchet MS"/>
        <family val="2"/>
      </rPr>
      <t>a</t>
    </r>
    <r>
      <rPr>
        <sz val="10"/>
        <rFont val="Trebuchet MS"/>
        <family val="2"/>
      </rPr>
      <t xml:space="preserve"> Represents accounts from which a lump sum benefit payment was made and the value of lump sum benefits paid in the year.</t>
    </r>
  </si>
  <si>
    <r>
      <rPr>
        <vertAlign val="superscript"/>
        <sz val="10"/>
        <rFont val="Trebuchet MS"/>
        <family val="2"/>
      </rPr>
      <t>b</t>
    </r>
    <r>
      <rPr>
        <sz val="10"/>
        <rFont val="Trebuchet MS"/>
        <family val="2"/>
      </rPr>
      <t xml:space="preserve"> Represents the number of member accounts from which a pension benefit account was opened and the value of pension benefit payments paid in the year from those accounts.</t>
    </r>
  </si>
  <si>
    <t xml:space="preserve">Table 4 Fees paid by source of payment </t>
  </si>
  <si>
    <t>By fee type</t>
  </si>
  <si>
    <t>($ million)</t>
  </si>
  <si>
    <t>Administration</t>
  </si>
  <si>
    <t>Advice</t>
  </si>
  <si>
    <t>Exit</t>
  </si>
  <si>
    <t>Insurance</t>
  </si>
  <si>
    <t>Investment</t>
  </si>
  <si>
    <t>Switching</t>
  </si>
  <si>
    <t>Activity</t>
  </si>
  <si>
    <t>Other</t>
  </si>
  <si>
    <t>Total fees</t>
  </si>
  <si>
    <t>Employer sponsor</t>
  </si>
  <si>
    <t xml:space="preserve">Reserve </t>
  </si>
  <si>
    <t xml:space="preserve">RSE Licensee </t>
  </si>
  <si>
    <t xml:space="preserve">Other </t>
  </si>
  <si>
    <t xml:space="preserve">Total </t>
  </si>
  <si>
    <t>By service role type</t>
  </si>
  <si>
    <t>External service provider</t>
  </si>
  <si>
    <t>Accountant</t>
  </si>
  <si>
    <t>Administrator</t>
  </si>
  <si>
    <t>Asset consultant</t>
  </si>
  <si>
    <t>Custodian</t>
  </si>
  <si>
    <t>Financial advisor: employer</t>
  </si>
  <si>
    <t>Financial advisor: member</t>
  </si>
  <si>
    <t>Implemented consultant</t>
  </si>
  <si>
    <t>Professional indemnity insurer</t>
  </si>
  <si>
    <t>Internal auditor</t>
  </si>
  <si>
    <t>Investment manager</t>
  </si>
  <si>
    <t>IT service provider</t>
  </si>
  <si>
    <t>Lawyer</t>
  </si>
  <si>
    <t>Platform provider</t>
  </si>
  <si>
    <t>Promoter</t>
  </si>
  <si>
    <t>RSE actuary</t>
  </si>
  <si>
    <t>RSE auditor</t>
  </si>
  <si>
    <t>Total service provider expenses</t>
  </si>
  <si>
    <r>
      <rPr>
        <i/>
        <sz val="10"/>
        <rFont val="Trebuchet MS"/>
        <family val="2"/>
      </rPr>
      <t xml:space="preserve"> of which: </t>
    </r>
    <r>
      <rPr>
        <sz val="10"/>
        <rFont val="Trebuchet MS"/>
        <family val="2"/>
      </rPr>
      <t>offshoring</t>
    </r>
  </si>
  <si>
    <t>Associated external service provider</t>
  </si>
  <si>
    <t>Non-associated external service provider</t>
  </si>
  <si>
    <t>Internal service provider</t>
  </si>
  <si>
    <t>Investments</t>
  </si>
  <si>
    <t>Table 8</t>
  </si>
  <si>
    <t>Other assets</t>
  </si>
  <si>
    <t>Gross Domestic Product (GDP)</t>
  </si>
  <si>
    <t>Total superannuation assets as a proportion of GDP</t>
  </si>
  <si>
    <t>Public offer</t>
  </si>
  <si>
    <t>Total liabilities</t>
  </si>
  <si>
    <t>Liability for members' benefits</t>
  </si>
  <si>
    <t>Defined contribution members' benefits</t>
  </si>
  <si>
    <t>Defined benefit members' benefits</t>
  </si>
  <si>
    <t>Unallocated benefits</t>
  </si>
  <si>
    <t>Reserves</t>
  </si>
  <si>
    <t>Surplus/deficit in net assets</t>
  </si>
  <si>
    <t>Net assets available to pay members' benefits</t>
  </si>
  <si>
    <r>
      <rPr>
        <vertAlign val="superscript"/>
        <sz val="10"/>
        <rFont val="Trebuchet MS"/>
        <family val="2"/>
      </rPr>
      <t>b</t>
    </r>
    <r>
      <rPr>
        <sz val="10"/>
        <rFont val="Trebuchet MS"/>
        <family val="2"/>
      </rPr>
      <t xml:space="preserve"> Changes in this item reflect the adoption of AASB1056 from the June 2017 annual reporting period.</t>
    </r>
  </si>
  <si>
    <t>Members' benefits flows in</t>
  </si>
  <si>
    <t xml:space="preserve"> of which:</t>
  </si>
  <si>
    <t>Employer contributions</t>
  </si>
  <si>
    <t>Member contributions</t>
  </si>
  <si>
    <t>Defined benefit contributions</t>
  </si>
  <si>
    <t>Members' benefits flows out</t>
  </si>
  <si>
    <t>Repatriation to employer sponsor</t>
  </si>
  <si>
    <t>Net members' benefit flows</t>
  </si>
  <si>
    <t>Investment income and gains/losses</t>
  </si>
  <si>
    <t>Total investment expenses</t>
  </si>
  <si>
    <t>Total administration and operating expenses</t>
  </si>
  <si>
    <t>Advice expenses</t>
  </si>
  <si>
    <t>By age brackets</t>
  </si>
  <si>
    <t>&lt;25</t>
  </si>
  <si>
    <t>25 to 34</t>
  </si>
  <si>
    <t>35 to 44</t>
  </si>
  <si>
    <t>45 to 49</t>
  </si>
  <si>
    <t>50 to 54</t>
  </si>
  <si>
    <t>55 to 59</t>
  </si>
  <si>
    <t>60 to 64</t>
  </si>
  <si>
    <t>65 to 69</t>
  </si>
  <si>
    <t>70 to 74</t>
  </si>
  <si>
    <t>75 to 84</t>
  </si>
  <si>
    <t>85+</t>
  </si>
  <si>
    <t>Age information not available</t>
  </si>
  <si>
    <t>Average account balance ($)</t>
  </si>
  <si>
    <t>Number of member accounts at beginning of the period</t>
  </si>
  <si>
    <t>Number of new member accounts</t>
  </si>
  <si>
    <t>Inward rollovers</t>
  </si>
  <si>
    <t>Successor fund transfer</t>
  </si>
  <si>
    <r>
      <t xml:space="preserve">Number of closed member accounts
</t>
    </r>
    <r>
      <rPr>
        <i/>
        <sz val="10"/>
        <rFont val="Trebuchet MS"/>
        <family val="2"/>
      </rPr>
      <t>of which:</t>
    </r>
  </si>
  <si>
    <t>Consolidation of accounts</t>
  </si>
  <si>
    <t>Outward rollovers</t>
  </si>
  <si>
    <t>Satisfying a condition of release</t>
  </si>
  <si>
    <t>Members' benefits ($ million)</t>
  </si>
  <si>
    <t>Members' benefits by type of account movement</t>
  </si>
  <si>
    <t>Members' benefits of new member accounts</t>
  </si>
  <si>
    <t>Members' benefits of closed accounts</t>
  </si>
  <si>
    <r>
      <rPr>
        <b/>
        <i/>
        <sz val="10"/>
        <rFont val="Trebuchet MS"/>
        <family val="2"/>
      </rPr>
      <t>By regulatory classification</t>
    </r>
    <r>
      <rPr>
        <sz val="10"/>
        <rFont val="Trebuchet MS"/>
        <family val="2"/>
      </rPr>
      <t xml:space="preserve">
APRA-regulated </t>
    </r>
  </si>
  <si>
    <t>Non-public offer</t>
  </si>
  <si>
    <r>
      <rPr>
        <vertAlign val="superscript"/>
        <sz val="10"/>
        <rFont val="Trebuchet MS"/>
        <family val="2"/>
      </rPr>
      <t>a</t>
    </r>
    <r>
      <rPr>
        <sz val="10"/>
        <rFont val="Trebuchet MS"/>
        <family val="2"/>
      </rPr>
      <t xml:space="preserve"> Self-managed superannuation funds and small APRA funds, including single member approved deposit funds.</t>
    </r>
  </si>
  <si>
    <t>By interest</t>
  </si>
  <si>
    <t>Defined benefit interest</t>
  </si>
  <si>
    <t>Defined contribution interest</t>
  </si>
  <si>
    <t>Both defined benefits and defined contribution benefits interest</t>
  </si>
  <si>
    <t>MySuper interest</t>
  </si>
  <si>
    <t>as a result of member investment choice</t>
  </si>
  <si>
    <t>not as a result of member investment choice</t>
  </si>
  <si>
    <t>By member account status</t>
  </si>
  <si>
    <t>Active member account</t>
  </si>
  <si>
    <t>Inactive member account</t>
  </si>
  <si>
    <t>Lost member account</t>
  </si>
  <si>
    <t>By existence of TFN</t>
  </si>
  <si>
    <t>Member account with a TFN</t>
  </si>
  <si>
    <t>Member account without a TFN</t>
  </si>
  <si>
    <t>Female</t>
  </si>
  <si>
    <t>Male</t>
  </si>
  <si>
    <t>Statistics</t>
  </si>
  <si>
    <t>Contents</t>
  </si>
  <si>
    <t>Important notice</t>
  </si>
  <si>
    <t>Funds profile</t>
  </si>
  <si>
    <t>Table 1</t>
  </si>
  <si>
    <t>Changes in number of superannuation entities</t>
  </si>
  <si>
    <t>Table 1a</t>
  </si>
  <si>
    <t xml:space="preserve">Financial performance </t>
  </si>
  <si>
    <t>Table 2</t>
  </si>
  <si>
    <t>Table 3</t>
  </si>
  <si>
    <t>Table 4</t>
  </si>
  <si>
    <t>Table 5</t>
  </si>
  <si>
    <t>Financial position</t>
  </si>
  <si>
    <t>Table 6</t>
  </si>
  <si>
    <t>Table 7</t>
  </si>
  <si>
    <t>Membership Profile - Number of member accounts</t>
  </si>
  <si>
    <t>Member profile by account type</t>
  </si>
  <si>
    <t>Table 8a</t>
  </si>
  <si>
    <t>Pension membership profile by pension type</t>
  </si>
  <si>
    <t>Table 9</t>
  </si>
  <si>
    <t>Pension membership profile by gender and age</t>
  </si>
  <si>
    <t>Table 9a</t>
  </si>
  <si>
    <t>Insurance premiums</t>
  </si>
  <si>
    <t>Table 10</t>
  </si>
  <si>
    <t>Insurance claims and member accounts by insurance type</t>
  </si>
  <si>
    <t>Revisions</t>
  </si>
  <si>
    <t>Explanatory notes</t>
  </si>
  <si>
    <t>&lt; $1,000</t>
  </si>
  <si>
    <t>$100,000 to $199,999</t>
  </si>
  <si>
    <t>$200,000 to $499,999</t>
  </si>
  <si>
    <t>$500,000 to $999,999</t>
  </si>
  <si>
    <t>$1,000,000 +</t>
  </si>
  <si>
    <t>Average member balance ($)</t>
  </si>
  <si>
    <t>Account based pension</t>
  </si>
  <si>
    <t>Allocated pension</t>
  </si>
  <si>
    <t>Annuity</t>
  </si>
  <si>
    <t>Other pension benefit</t>
  </si>
  <si>
    <t>Transition to retirement pension</t>
  </si>
  <si>
    <t>Average pension members' benefits ($)</t>
  </si>
  <si>
    <t>Total pensions</t>
  </si>
  <si>
    <t>Average pension benefit payment ($)</t>
  </si>
  <si>
    <t>Insurance premiums collected for current period</t>
  </si>
  <si>
    <t>Insurance premium payment to insurers</t>
  </si>
  <si>
    <t>Value paid by RSE licensee</t>
  </si>
  <si>
    <t>Value paid by an employer sponsor</t>
  </si>
  <si>
    <t>Insurance premium rebate received for current period</t>
  </si>
  <si>
    <t>Life insurance</t>
  </si>
  <si>
    <t>Value of claims paid, admitted this year ($m)</t>
  </si>
  <si>
    <t>Value of claims paid, admitted in previous years ($m)</t>
  </si>
  <si>
    <t>Total and permanent disability insurance</t>
  </si>
  <si>
    <t>Income protection</t>
  </si>
  <si>
    <t>Other insurance</t>
  </si>
  <si>
    <t>Benefit payments ($ million)</t>
  </si>
  <si>
    <t>Average benefit payment per member account ($)</t>
  </si>
  <si>
    <t>($ billion)</t>
  </si>
  <si>
    <t>Total assets</t>
  </si>
  <si>
    <r>
      <rPr>
        <vertAlign val="superscript"/>
        <sz val="10"/>
        <rFont val="Trebuchet MS"/>
        <family val="2"/>
      </rPr>
      <t>a</t>
    </r>
    <r>
      <rPr>
        <sz val="10"/>
        <rFont val="Trebuchet MS"/>
        <family val="2"/>
      </rPr>
      <t xml:space="preserve"> Data for each year are for financial years ended in the reference period to June, includes total assets for Balance of life office statutory funds </t>
    </r>
  </si>
  <si>
    <t>Fees paid by source of payment by fund type</t>
  </si>
  <si>
    <t>Members’ benefit payments by condition of release by fund type</t>
  </si>
  <si>
    <t>Expenses by service provider role and by fund type</t>
  </si>
  <si>
    <t>Table 8a Pension membership profile by gender and age</t>
  </si>
  <si>
    <t>Table 7a</t>
  </si>
  <si>
    <t>Table 7b</t>
  </si>
  <si>
    <t>Table 7c</t>
  </si>
  <si>
    <t>Table 9a  Insurance claims and member accounts by insurance type and fund type</t>
  </si>
  <si>
    <t>Table 9 Insurance premiums by fund type</t>
  </si>
  <si>
    <t>Table 8 Pension membership profile by pension type</t>
  </si>
  <si>
    <t xml:space="preserve">Table 7  Number of member accounts </t>
  </si>
  <si>
    <t>Table 7a Changes in membership profile by fund type</t>
  </si>
  <si>
    <t>Change in membership profile</t>
  </si>
  <si>
    <t>Claims admitted ($m)</t>
  </si>
  <si>
    <t>Gender</t>
  </si>
  <si>
    <t>$1,000 to $24,999</t>
  </si>
  <si>
    <t>$25,000 to $49,000</t>
  </si>
  <si>
    <t>$50,000 to $99,999</t>
  </si>
  <si>
    <t>Table 7d Membership profile by age and members' benefit bracket</t>
  </si>
  <si>
    <t>Table 7c Membership profile by age, gender and fund type</t>
  </si>
  <si>
    <t>Pension members' benefits ($ million)</t>
  </si>
  <si>
    <t>Pension benefit payments ($ million)</t>
  </si>
  <si>
    <t>Membership profile by age, gender and fund type</t>
  </si>
  <si>
    <t>Membership profile by age and members' benefit bracket</t>
  </si>
  <si>
    <t>Table 7d</t>
  </si>
  <si>
    <t>Table 5a  Expenses by type of service provider role and fund type</t>
  </si>
  <si>
    <t>Expenses by service provider</t>
  </si>
  <si>
    <t>Table 5a</t>
  </si>
  <si>
    <t>Retirement</t>
  </si>
  <si>
    <t>Benefit payments - Pension - Total</t>
  </si>
  <si>
    <t>Attaining age 65</t>
  </si>
  <si>
    <t>Attaining preservation age</t>
  </si>
  <si>
    <t>Death</t>
  </si>
  <si>
    <t>Terminal medical condition</t>
  </si>
  <si>
    <t>Permanent incapacity</t>
  </si>
  <si>
    <t>Temporary incapacity</t>
  </si>
  <si>
    <t>Termination</t>
  </si>
  <si>
    <t>Unclaimed mon and lost mem</t>
  </si>
  <si>
    <t>Lost member who is found</t>
  </si>
  <si>
    <t>Compassionate grounds</t>
  </si>
  <si>
    <t>Severe financial hardship</t>
  </si>
  <si>
    <t>Excess contributions tax</t>
  </si>
  <si>
    <t>Release of unrestricted</t>
  </si>
  <si>
    <t>TOTAL</t>
  </si>
  <si>
    <t>Member accounts - Pension - Total</t>
  </si>
  <si>
    <t>Average benefit payment per member account - Pension - Total</t>
  </si>
  <si>
    <t>Benefit payments - Lump sum - Total</t>
  </si>
  <si>
    <t>Terminat with less than $200</t>
  </si>
  <si>
    <t>Member accounts - Lump sum - Total</t>
  </si>
  <si>
    <t>Average benefit payment per member account - Lump sum - Total</t>
  </si>
  <si>
    <t>Asset_consultant</t>
  </si>
  <si>
    <t>Financial_advisor:_employer</t>
  </si>
  <si>
    <t>Financial_advisor:_member</t>
  </si>
  <si>
    <t>Implemented_consultant</t>
  </si>
  <si>
    <t>Professional_indemnity_insurer</t>
  </si>
  <si>
    <t>Internal_auditor</t>
  </si>
  <si>
    <t>Investment_manager</t>
  </si>
  <si>
    <t>IT_service_provider</t>
  </si>
  <si>
    <t>Platform_provider</t>
  </si>
  <si>
    <t>RSE_actuary</t>
  </si>
  <si>
    <t>RSE_auditor</t>
  </si>
  <si>
    <t>Jun 2020</t>
  </si>
  <si>
    <t>Number of new member accounts - Inward rollovers</t>
  </si>
  <si>
    <t>Number of new member accounts - SFT</t>
  </si>
  <si>
    <t>Number of closed member accounts</t>
  </si>
  <si>
    <t>Number of closed member accounts - Consolidation</t>
  </si>
  <si>
    <t>Number of closed member accounts - Outward rollovers</t>
  </si>
  <si>
    <t>Number of closed member accounts - SFT</t>
  </si>
  <si>
    <t>Number of closed member accounts - Condition of release</t>
  </si>
  <si>
    <t>Number of closed member accounts - Other</t>
  </si>
  <si>
    <t>Number of member accounts at the end of the period</t>
  </si>
  <si>
    <t>Members' benefits at beginning of the year</t>
  </si>
  <si>
    <t>Members' benefits at the end of the year</t>
  </si>
  <si>
    <t>Members' benefits of new accounts</t>
  </si>
  <si>
    <t>Members' benefits of closed accounts - Consolidation</t>
  </si>
  <si>
    <t>Members' benefits of closed accounts - Outward rollovers</t>
  </si>
  <si>
    <t>Members' benefits of closed accounts - SFT</t>
  </si>
  <si>
    <t>Members' benefits of closed accounts - Condition of release</t>
  </si>
  <si>
    <t>Members' benefits of closed accounts - Other</t>
  </si>
  <si>
    <t>DB member accounts</t>
  </si>
  <si>
    <t>DC member accounts</t>
  </si>
  <si>
    <t>DB and DC member accounts</t>
  </si>
  <si>
    <t>Active member accounts</t>
  </si>
  <si>
    <t>Inactive member accounts</t>
  </si>
  <si>
    <t>Lost member accounts</t>
  </si>
  <si>
    <t>Member accounts with a TFN</t>
  </si>
  <si>
    <t>Member accounts without a TFN</t>
  </si>
  <si>
    <t>DB member benefits</t>
  </si>
  <si>
    <t>DC member benefits</t>
  </si>
  <si>
    <t>DB and DC member benefits</t>
  </si>
  <si>
    <t>MySuper interest - member benefits</t>
  </si>
  <si>
    <t>MySuper interest inv choice - member benefits</t>
  </si>
  <si>
    <t>MySuper interest non inv choice - member benefits</t>
  </si>
  <si>
    <t>Active member account benefits</t>
  </si>
  <si>
    <t>Inactive member account benefits</t>
  </si>
  <si>
    <t>Lost member account benefits</t>
  </si>
  <si>
    <t>Member accounts with a TFN - Member benefits</t>
  </si>
  <si>
    <t>Member accounts without a TFN - Member benefits</t>
  </si>
  <si>
    <t>DB member accounts - AAB</t>
  </si>
  <si>
    <t>DC member accounts - AAB</t>
  </si>
  <si>
    <t>DB and DC member accounts - AAB</t>
  </si>
  <si>
    <t>MySuper interest - AAB</t>
  </si>
  <si>
    <t>MySuper interest inv choice - AAB</t>
  </si>
  <si>
    <t>MySuper interest non inv choice - AAB</t>
  </si>
  <si>
    <t>Active member accounts - AAB</t>
  </si>
  <si>
    <t>Inactive member accounts - AAB</t>
  </si>
  <si>
    <t>Lost member accounts - AAB</t>
  </si>
  <si>
    <t>Member accounts with a TFN - AAB</t>
  </si>
  <si>
    <t>Member accounts without a TFN - AAB</t>
  </si>
  <si>
    <t>Life insurance - Number of claims reported</t>
  </si>
  <si>
    <t>Life insurance - Number of claims admitted</t>
  </si>
  <si>
    <t>Life insurance - Number of claims paid, admitted this year</t>
  </si>
  <si>
    <t>Life insurance - Value of claims paid, admitted this year</t>
  </si>
  <si>
    <t>Life insurance - Number of claims paid, admitted in previous years</t>
  </si>
  <si>
    <t>Life insurance - Value of claims paid, admitted in previous years</t>
  </si>
  <si>
    <t>Total and permanent disability insurance - Number of claims reported</t>
  </si>
  <si>
    <t>Total and permanent disability insurance - Number of claims admitted</t>
  </si>
  <si>
    <t>Total and permanent disability insurance - Number of claims paid, admitted this year</t>
  </si>
  <si>
    <t>Total and permanent disability insurance - Value of claims paid, admitted this years</t>
  </si>
  <si>
    <t>Total and permanent disability insurance - Number of claims paid, admitted in previous years</t>
  </si>
  <si>
    <t>Total and permanent disability insurance - Value of claims paid, admitted in previous years</t>
  </si>
  <si>
    <t>Income protection insurance - Number of claims admitted</t>
  </si>
  <si>
    <t>Income protection insurance - Number of claims reported</t>
  </si>
  <si>
    <t>Income protection insurance - Number of claims paid, admitted this year</t>
  </si>
  <si>
    <t>Income protection insurance - Value of claims paid, admitted this years</t>
  </si>
  <si>
    <t>Income protection insurance - Number of claims paid, admitted in previous years</t>
  </si>
  <si>
    <t>Income protection insurance - Value of claims paid, admitted in previous years</t>
  </si>
  <si>
    <t>Other insurance - Number of claims reported</t>
  </si>
  <si>
    <t>Other insurance - Number of claims admitted</t>
  </si>
  <si>
    <t>Other insurance - Number of claims paid, admitted this year</t>
  </si>
  <si>
    <t>Other insurance - Value of claims paid, admitted this years</t>
  </si>
  <si>
    <t>Other insurance - Number of claims paid, admitted in previous years</t>
  </si>
  <si>
    <t>Other insurance - Value of claims paid, admitted in previous years</t>
  </si>
  <si>
    <t>Life insurance - Number of member accounts</t>
  </si>
  <si>
    <t>Life insurance - Claims admitted value</t>
  </si>
  <si>
    <t>Income protection insurance - Number of member accounts</t>
  </si>
  <si>
    <t>Income protection insurance - Claims admitted value</t>
  </si>
  <si>
    <t>Other insurance - Number of member accounts</t>
  </si>
  <si>
    <t>Other insurance - Claims admitted value</t>
  </si>
  <si>
    <t>aLT25</t>
  </si>
  <si>
    <t>Number of member accounts</t>
  </si>
  <si>
    <t>Gender_NA</t>
  </si>
  <si>
    <t>a25_to_34</t>
  </si>
  <si>
    <t>a35_to_44</t>
  </si>
  <si>
    <t>a45_to_49</t>
  </si>
  <si>
    <t>a50_to_54</t>
  </si>
  <si>
    <t>a55_to_59</t>
  </si>
  <si>
    <t>a60_to_64</t>
  </si>
  <si>
    <t>a65_to_69</t>
  </si>
  <si>
    <t>a70_to_74</t>
  </si>
  <si>
    <t>a75_to_84</t>
  </si>
  <si>
    <t>aGT85</t>
  </si>
  <si>
    <t>Age_not_available</t>
  </si>
  <si>
    <t>Administration_fee</t>
  </si>
  <si>
    <t>Employer_sponsor</t>
  </si>
  <si>
    <t>Reserve</t>
  </si>
  <si>
    <t>RSE_licensee</t>
  </si>
  <si>
    <t>Advice_fee</t>
  </si>
  <si>
    <t>Exit_fee</t>
  </si>
  <si>
    <t>Insurance_fee</t>
  </si>
  <si>
    <t>Investment_fee</t>
  </si>
  <si>
    <t>Switching_fee</t>
  </si>
  <si>
    <t>Activity_fee</t>
  </si>
  <si>
    <t>Other_fee</t>
  </si>
  <si>
    <t>Total assets at beginning of the financial year</t>
  </si>
  <si>
    <t>Inward benefit transfers</t>
  </si>
  <si>
    <t>Outward benefit transfers</t>
  </si>
  <si>
    <t>Lump sum benefit payments</t>
  </si>
  <si>
    <t>Pension benefit payments</t>
  </si>
  <si>
    <t>Other members' benefit flows</t>
  </si>
  <si>
    <t>Admin and operating expenses</t>
  </si>
  <si>
    <t>Total assets at end of the financial year</t>
  </si>
  <si>
    <t>Members' benefits</t>
  </si>
  <si>
    <t>Average member balance</t>
  </si>
  <si>
    <t>Defined benefit sub-funds financial performance and membership profile by age</t>
  </si>
  <si>
    <t>Explanatory Notes</t>
  </si>
  <si>
    <t>Background</t>
  </si>
  <si>
    <r>
      <t xml:space="preserve">The </t>
    </r>
    <r>
      <rPr>
        <i/>
        <sz val="10"/>
        <color theme="1"/>
        <rFont val="Trebuchet MS"/>
        <family val="2"/>
      </rPr>
      <t>Annual Superannuation Bulletin</t>
    </r>
    <r>
      <rPr>
        <sz val="10"/>
        <color theme="1"/>
        <rFont val="Trebuchet MS"/>
        <family val="2"/>
      </rPr>
      <t xml:space="preserve"> was revised to incorporate changes to the superannuation reporting framework arising from the Stronger Super reporting reforms, with the enhanced publication released in February 2016. Details of the consultation on the changes, including APRA's response to submissions, can be found on APRA's website at:</t>
    </r>
  </si>
  <si>
    <t>https://www.apra.gov.au/superannuation-consultation-packages</t>
  </si>
  <si>
    <t>Source</t>
  </si>
  <si>
    <t xml:space="preserve">The statistics in this publication have been prepared from the following sources: </t>
  </si>
  <si>
    <t>•  superannuation returns submitted to APRA under the Financial Sector (Collection of Data) Act 2001 and by exempt public sector schemes that report to APRA under a Heads of Government agreement between the Commonwealth and each of the State and Territory Governments;</t>
  </si>
  <si>
    <r>
      <t xml:space="preserve">•  returns submitted to APRA under the </t>
    </r>
    <r>
      <rPr>
        <i/>
        <sz val="10"/>
        <color theme="1"/>
        <rFont val="Trebuchet MS"/>
        <family val="2"/>
      </rPr>
      <t xml:space="preserve">Life Insurance Act 1995 </t>
    </r>
    <r>
      <rPr>
        <sz val="10"/>
        <color theme="1"/>
        <rFont val="Trebuchet MS"/>
        <family val="2"/>
      </rPr>
      <t>by registered life companies in Australia</t>
    </r>
    <r>
      <rPr>
        <i/>
        <sz val="10"/>
        <color theme="1"/>
        <rFont val="Trebuchet MS"/>
        <family val="2"/>
      </rPr>
      <t>.</t>
    </r>
  </si>
  <si>
    <t>Gross Domestic Product information is sourced from the Australian Bureau of Statistics.</t>
  </si>
  <si>
    <t>Fund type</t>
  </si>
  <si>
    <r>
      <t xml:space="preserve">The </t>
    </r>
    <r>
      <rPr>
        <i/>
        <sz val="10"/>
        <color theme="1"/>
        <rFont val="Trebuchet MS"/>
        <family val="2"/>
      </rPr>
      <t xml:space="preserve">Annual Superannuation Bulletin </t>
    </r>
    <r>
      <rPr>
        <sz val="10"/>
        <color theme="1"/>
        <rFont val="Trebuchet MS"/>
        <family val="2"/>
      </rPr>
      <t xml:space="preserve">includes segmentation of certain statistics by fund type. For more information refer to the paper </t>
    </r>
    <r>
      <rPr>
        <i/>
        <sz val="10"/>
        <color theme="1"/>
        <rFont val="Trebuchet MS"/>
        <family val="2"/>
      </rPr>
      <t>Segmentation of superannuation entities</t>
    </r>
    <r>
      <rPr>
        <sz val="10"/>
        <color theme="1"/>
        <rFont val="Trebuchet MS"/>
        <family val="2"/>
      </rPr>
      <t xml:space="preserve"> on APRA's website: </t>
    </r>
  </si>
  <si>
    <t>https://www.apra.gov.au/publications/annual-superannuation-bulletin</t>
  </si>
  <si>
    <r>
      <t xml:space="preserve">APRA's </t>
    </r>
    <r>
      <rPr>
        <i/>
        <sz val="10"/>
        <color theme="1"/>
        <rFont val="Trebuchet MS"/>
        <family val="2"/>
      </rPr>
      <t xml:space="preserve">Annual Fund-level Superannuation Statistics </t>
    </r>
    <r>
      <rPr>
        <sz val="10"/>
        <color theme="1"/>
        <rFont val="Trebuchet MS"/>
        <family val="2"/>
      </rPr>
      <t xml:space="preserve">report provides fund-level information on APRA-regulated superannuation funds and the trustees of these funds. That report excludes pooled superannuation trusts, exempt public sector superannuation schemes, small APRA funds and single-member approved deposit funds. The report is therefore not directly comparable to the </t>
    </r>
    <r>
      <rPr>
        <i/>
        <sz val="10"/>
        <color theme="1"/>
        <rFont val="Trebuchet MS"/>
        <family val="2"/>
      </rPr>
      <t>Annual Superannuation Bulletin.</t>
    </r>
  </si>
  <si>
    <r>
      <t xml:space="preserve">APRA's </t>
    </r>
    <r>
      <rPr>
        <i/>
        <sz val="10"/>
        <color theme="1"/>
        <rFont val="Trebuchet MS"/>
        <family val="2"/>
      </rPr>
      <t xml:space="preserve">Quarterly Superannuation Performance </t>
    </r>
    <r>
      <rPr>
        <sz val="10"/>
        <color theme="1"/>
        <rFont val="Trebuchet MS"/>
        <family val="2"/>
      </rPr>
      <t xml:space="preserve">publication includes financial performance and financial position information for entities with more than four members, as well as key statistics for the superannuation industry.
Figures published in the </t>
    </r>
    <r>
      <rPr>
        <i/>
        <sz val="10"/>
        <color theme="1"/>
        <rFont val="Trebuchet MS"/>
        <family val="2"/>
      </rPr>
      <t xml:space="preserve">Quarterly Superannuation Performance </t>
    </r>
    <r>
      <rPr>
        <sz val="10"/>
        <color theme="1"/>
        <rFont val="Trebuchet MS"/>
        <family val="2"/>
      </rPr>
      <t xml:space="preserve">publication and </t>
    </r>
    <r>
      <rPr>
        <i/>
        <sz val="10"/>
        <color theme="1"/>
        <rFont val="Trebuchet MS"/>
        <family val="2"/>
      </rPr>
      <t xml:space="preserve">Annual Superannuation Bulletin </t>
    </r>
    <r>
      <rPr>
        <sz val="10"/>
        <color theme="1"/>
        <rFont val="Trebuchet MS"/>
        <family val="2"/>
      </rPr>
      <t>will generally be relatively close but will not match for the following reasons:</t>
    </r>
  </si>
  <si>
    <r>
      <rPr>
        <b/>
        <sz val="10"/>
        <rFont val="Trebuchet MS"/>
        <family val="2"/>
      </rPr>
      <t>Different fund reporting periods -</t>
    </r>
    <r>
      <rPr>
        <sz val="10"/>
        <rFont val="Trebuchet MS"/>
        <family val="2"/>
      </rPr>
      <t xml:space="preserve"> not all funds have the same end date for their year of income, although for the majority of funds it is 30 June. The </t>
    </r>
    <r>
      <rPr>
        <i/>
        <sz val="10"/>
        <rFont val="Trebuchet MS"/>
        <family val="2"/>
      </rPr>
      <t>Annual Superannuation Bulletin</t>
    </r>
    <r>
      <rPr>
        <sz val="10"/>
        <rFont val="Trebuchet MS"/>
        <family val="2"/>
      </rPr>
      <t xml:space="preserve"> uses audited annual accounts that correspond to the funds' year of income. The </t>
    </r>
    <r>
      <rPr>
        <i/>
        <sz val="10"/>
        <rFont val="Trebuchet MS"/>
        <family val="2"/>
      </rPr>
      <t>Quarterly Superannuation Performance</t>
    </r>
    <r>
      <rPr>
        <sz val="10"/>
        <rFont val="Trebuchet MS"/>
        <family val="2"/>
      </rPr>
      <t xml:space="preserve"> publication uses funds' year to date data as at the end of each quarter. The time periods these two publications cover are not perfectly matched yet are similar since the majority of funds have the same end date for their year of income.</t>
    </r>
  </si>
  <si>
    <r>
      <rPr>
        <b/>
        <sz val="10"/>
        <rFont val="Trebuchet MS"/>
        <family val="2"/>
      </rPr>
      <t>Fund classifications –</t>
    </r>
    <r>
      <rPr>
        <sz val="10"/>
        <rFont val="Trebuchet MS"/>
        <family val="2"/>
      </rPr>
      <t xml:space="preserve"> a fund’s functional classification may change over time. The publications use funds' functional classifications as at the end of the reporting period. Therefore the classification used in the </t>
    </r>
    <r>
      <rPr>
        <i/>
        <sz val="10"/>
        <rFont val="Trebuchet MS"/>
        <family val="2"/>
      </rPr>
      <t>Annual Superannuation Bulletin</t>
    </r>
    <r>
      <rPr>
        <sz val="10"/>
        <rFont val="Trebuchet MS"/>
        <family val="2"/>
      </rPr>
      <t xml:space="preserve"> may not match the classification in all four quarters of the year in the </t>
    </r>
    <r>
      <rPr>
        <i/>
        <sz val="10"/>
        <rFont val="Trebuchet MS"/>
        <family val="2"/>
      </rPr>
      <t xml:space="preserve">Quarterly Superannuation Performance </t>
    </r>
    <r>
      <rPr>
        <sz val="10"/>
        <rFont val="Trebuchet MS"/>
        <family val="2"/>
      </rPr>
      <t>publication.</t>
    </r>
  </si>
  <si>
    <t>Rate of return (ROR)</t>
  </si>
  <si>
    <t>ROR is calculated as net earnings after tax over cash flow adjusted net assets. Five and ten year RORs are calculated as the geometric average of the most recent five and ten year periods.
For example, the five year annualised rate of return is calculated as:</t>
  </si>
  <si>
    <r>
      <t xml:space="preserve">where </t>
    </r>
    <r>
      <rPr>
        <i/>
        <sz val="10"/>
        <rFont val="Trebuchet MS"/>
        <family val="2"/>
      </rPr>
      <t>t</t>
    </r>
    <r>
      <rPr>
        <sz val="10"/>
        <rFont val="Trebuchet MS"/>
        <family val="2"/>
      </rPr>
      <t xml:space="preserve"> equals the current year-end.</t>
    </r>
  </si>
  <si>
    <t>Information on fees, expenses and taxes</t>
  </si>
  <si>
    <t xml:space="preserve">Information on fees, expenses and taxes included in this publication should be used for indicative purposes only. Information may reflect inconsistencies in reporting that should be considered when using the data provided. 
Expenses are generally understated within this publication for the following reasons:
• indirect investment expenses are generally not reported as this information is not separately identifiable in most cases;
• not all entities are able to provide complete information; and
• data collected may not adequately capture some expenses.
Entities also adopt different approaches to recognise future tax liabilities and assets. 
</t>
  </si>
  <si>
    <t>Other notes</t>
  </si>
  <si>
    <t>Pooled superannuation trusts have not been included in financial aggregates because their assets are from other superannuation funds and are reported elsewhere.</t>
  </si>
  <si>
    <t>The adoption of AASB 1056 Superannuation Entities (AASB 1056) effective 1 July 2016, has seen receivables include employer sponsor receivables recognised for the first time by applicable Public Sector entities in line with the requirements of the new standard.</t>
  </si>
  <si>
    <t>Data revisions</t>
  </si>
  <si>
    <t xml:space="preserve"> </t>
  </si>
  <si>
    <t>Segmentation of funds</t>
  </si>
  <si>
    <t>Period(s) impacted</t>
  </si>
  <si>
    <t>Total member accounts - by interest</t>
  </si>
  <si>
    <t>MySuper interest - member accounts</t>
  </si>
  <si>
    <t>MySuper interest inv choice - member accounts</t>
  </si>
  <si>
    <t>MySuper interest non inv choice - member accounts</t>
  </si>
  <si>
    <t>Total member accounts - by member account status</t>
  </si>
  <si>
    <t>Total member accounts - by existence of TFN</t>
  </si>
  <si>
    <t>Total member benefits - by interest</t>
  </si>
  <si>
    <t>Total member benefits - by member account status</t>
  </si>
  <si>
    <t>Total member benefits - by existence of TFN</t>
  </si>
  <si>
    <t>Total member accounts - AAB - by interest</t>
  </si>
  <si>
    <t>Total member accounts - AAB - by member account status</t>
  </si>
  <si>
    <t>Total member accounts - AAB - by existence of TFN</t>
  </si>
  <si>
    <t>Total assets ($ billion)</t>
  </si>
  <si>
    <t>Members' benefits ($ billion)</t>
  </si>
  <si>
    <t xml:space="preserve">Total assets at the beginning of the financial year </t>
  </si>
  <si>
    <t>CLICK BELOW TO SELECT FUND TYPE</t>
  </si>
  <si>
    <t>Rate of Return - 25th percentile (%)</t>
  </si>
  <si>
    <t>Rate of Return - 75th percentile (%)</t>
  </si>
  <si>
    <t>Net assets at beginning of the period</t>
  </si>
  <si>
    <t>Cash flow adjusted net assets</t>
  </si>
  <si>
    <t>Net cash flows</t>
  </si>
  <si>
    <t xml:space="preserve">Tax expense on earnings </t>
  </si>
  <si>
    <t>Net earnings</t>
  </si>
  <si>
    <t xml:space="preserve">Net earnings after tax </t>
  </si>
  <si>
    <t>Net assets at end of the period</t>
  </si>
  <si>
    <t>Important Notice</t>
  </si>
  <si>
    <t>Using the published data</t>
  </si>
  <si>
    <t xml:space="preserve">APRA makes historical data available to support and encourage analysis of the achievement of retirement income policy objectives over the long term.  In that context, APRA strongly recommends that users of the statistics exercise caution in making assessments or drawing conclusions based on short-term information.
APRA has worked with the industry to improve the quality and consistency of reporting. Ongoing publication of data will provide opportunities for industry to improve the quality of submitted data. </t>
  </si>
  <si>
    <t>FUNDTYPE_ALL</t>
  </si>
  <si>
    <t>SOURCE_OF_PAYMENT</t>
  </si>
  <si>
    <t>TYPE_OF_FEE</t>
  </si>
  <si>
    <t>Fees paid to funds by source of payment - Total</t>
  </si>
  <si>
    <t>RSE_MEMBER_AGE</t>
  </si>
  <si>
    <t>RSE_MEMBER_GENDER</t>
  </si>
  <si>
    <t>Net assets at beginning of year</t>
  </si>
  <si>
    <t>Income tax expense/benefit</t>
  </si>
  <si>
    <t>Net earnings after tax</t>
  </si>
  <si>
    <t>Net assets</t>
  </si>
  <si>
    <t>Administration and operating expenses ratio</t>
  </si>
  <si>
    <t>Investment expenses ratio</t>
  </si>
  <si>
    <t>Rate of return</t>
  </si>
  <si>
    <t>ROR 10yr</t>
  </si>
  <si>
    <t>ROR Percentile 75th</t>
  </si>
  <si>
    <t>ROR Percentile 25th</t>
  </si>
  <si>
    <t>Chart 1</t>
  </si>
  <si>
    <t>Total assets vs number of entities</t>
  </si>
  <si>
    <t>APRA regulated</t>
  </si>
  <si>
    <t>Link to the Chart filter</t>
  </si>
  <si>
    <t>Chart 3</t>
  </si>
  <si>
    <t>Member benefits vs number of member accounts</t>
  </si>
  <si>
    <t>Member benefits</t>
  </si>
  <si>
    <t>Number of member accounts (RHS)</t>
  </si>
  <si>
    <t>Chart 2</t>
  </si>
  <si>
    <t>Values</t>
  </si>
  <si>
    <t>Sum of Jun 2015</t>
  </si>
  <si>
    <t>Sum of Jun 2016</t>
  </si>
  <si>
    <t>Sum of Jun 2017</t>
  </si>
  <si>
    <t>Sum of Jun 2018</t>
  </si>
  <si>
    <t>Sum of Jun 2019</t>
  </si>
  <si>
    <t>Sum of Jun 2020</t>
  </si>
  <si>
    <t>Link to chart filter</t>
  </si>
  <si>
    <t>Net contribution flows (RHS)</t>
  </si>
  <si>
    <t>Chart 4 and 5</t>
  </si>
  <si>
    <t>Grand Total</t>
  </si>
  <si>
    <t>Link to the chart filter</t>
  </si>
  <si>
    <t>Age profile</t>
  </si>
  <si>
    <t>&gt;85</t>
  </si>
  <si>
    <t>Chart 6</t>
  </si>
  <si>
    <t>ROR</t>
  </si>
  <si>
    <t>Annual rate of return</t>
  </si>
  <si>
    <t>Five year average annualised rate of return</t>
  </si>
  <si>
    <t>Chart6</t>
  </si>
  <si>
    <t>Fees paid by members</t>
  </si>
  <si>
    <t>Row Labels</t>
  </si>
  <si>
    <t>(All)</t>
  </si>
  <si>
    <t>% of account balance</t>
  </si>
  <si>
    <t>Total fees paid to member account balance (RHS)</t>
  </si>
  <si>
    <t>Other includes: Advice, exit, switching and other</t>
  </si>
  <si>
    <t>CLICK BELOW TO SELECT A FUND TYPE</t>
  </si>
  <si>
    <t>CLICK BELOW TO SELECT A DATA ITEM</t>
  </si>
  <si>
    <t>CLICK BELOW TO SELECT A YEAR</t>
  </si>
  <si>
    <t>ROR 5yr</t>
  </si>
  <si>
    <t>Total and permanent disability insurance - Number of member accounts</t>
  </si>
  <si>
    <t>Total and permanent disability insurance - Claims admitted value</t>
  </si>
  <si>
    <t>Table 7b  Membership profile by account type and fund type</t>
  </si>
  <si>
    <t>Table 10 Defined benefit sub-funds</t>
  </si>
  <si>
    <r>
      <rPr>
        <vertAlign val="superscript"/>
        <sz val="10"/>
        <rFont val="Trebuchet MS"/>
        <family val="2"/>
      </rPr>
      <t>a</t>
    </r>
    <r>
      <rPr>
        <sz val="10"/>
        <rFont val="Trebuchet MS"/>
        <family val="2"/>
      </rPr>
      <t xml:space="preserve"> Components do not add up to totals where member account segmentation is unknown.</t>
    </r>
  </si>
  <si>
    <t>Number of member accounts ('000)</t>
  </si>
  <si>
    <r>
      <t xml:space="preserve">Total </t>
    </r>
    <r>
      <rPr>
        <b/>
        <vertAlign val="superscript"/>
        <sz val="10"/>
        <rFont val="Trebuchet MS"/>
        <family val="2"/>
      </rPr>
      <t>a</t>
    </r>
  </si>
  <si>
    <t>Age bracket</t>
  </si>
  <si>
    <r>
      <t xml:space="preserve">Total pensions </t>
    </r>
    <r>
      <rPr>
        <b/>
        <vertAlign val="superscript"/>
        <sz val="10"/>
        <rFont val="Trebuchet MS"/>
        <family val="2"/>
      </rPr>
      <t>a</t>
    </r>
  </si>
  <si>
    <r>
      <rPr>
        <vertAlign val="superscript"/>
        <sz val="10"/>
        <rFont val="Trebuchet MS"/>
        <family val="2"/>
      </rPr>
      <t>a</t>
    </r>
    <r>
      <rPr>
        <sz val="10"/>
        <rFont val="Trebuchet MS"/>
        <family val="2"/>
      </rPr>
      <t xml:space="preserve"> Components and proportions do not add up to totals where member account segmentation is unknown.</t>
    </r>
  </si>
  <si>
    <t>Average member account balance ($ '000)</t>
  </si>
  <si>
    <t xml:space="preserve"> Number of member accounts ('000)</t>
  </si>
  <si>
    <t>('000)</t>
  </si>
  <si>
    <t>Number of pension member accounts ('000)</t>
  </si>
  <si>
    <t>Number of entities (RHS)</t>
  </si>
  <si>
    <r>
      <t xml:space="preserve">Age bracket </t>
    </r>
    <r>
      <rPr>
        <b/>
        <vertAlign val="superscript"/>
        <sz val="10"/>
        <rFont val="Trebuchet MS"/>
        <family val="2"/>
      </rPr>
      <t>a</t>
    </r>
  </si>
  <si>
    <r>
      <t xml:space="preserve">Members' benefit bracket </t>
    </r>
    <r>
      <rPr>
        <b/>
        <vertAlign val="superscript"/>
        <sz val="10"/>
        <rFont val="Trebuchet MS"/>
        <family val="2"/>
      </rPr>
      <t>a</t>
    </r>
  </si>
  <si>
    <t>Chart 1: Assets and numbers of superannuation funds</t>
  </si>
  <si>
    <t>Chart 2: Benefit payments</t>
  </si>
  <si>
    <t>Chart 7: Total fees paid</t>
  </si>
  <si>
    <t>&lt; 25</t>
  </si>
  <si>
    <t>Corporate funds</t>
  </si>
  <si>
    <t>Industry funds</t>
  </si>
  <si>
    <t>Public Sector funds</t>
  </si>
  <si>
    <t>Retail funds</t>
  </si>
  <si>
    <t>Total industry</t>
  </si>
  <si>
    <r>
      <t xml:space="preserve">•  </t>
    </r>
    <r>
      <rPr>
        <sz val="10"/>
        <color theme="1"/>
        <rFont val="Trebuchet MS"/>
        <family val="2"/>
      </rPr>
      <t>data is provided by the ATO on self-managed superannuation funds (SMSFs) and may include estimates prior to actual data being received by the ATO; and</t>
    </r>
  </si>
  <si>
    <t>Chart 5: Number of member accounts and benefits by membership age profile</t>
  </si>
  <si>
    <t>Annual superannuation bulletin - superannuation entities</t>
  </si>
  <si>
    <t>LINE_ITEM</t>
  </si>
  <si>
    <t>LINE_ITEM_CODE</t>
  </si>
  <si>
    <t>Public sector funds</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</si>
  <si>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</si>
  <si>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</si>
  <si>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</si>
  <si>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</si>
  <si>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</si>
  <si>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</si>
  <si>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</si>
  <si>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</si>
  <si>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</si>
  <si>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This publication will include revisions to previously published statistics if better source data becomes available or if compilation errors are uncovered. Significant revisions, if any, are identified and quantified in the 'Revisions' tab of the Excel report version.</t>
  </si>
  <si>
    <t>APRA regularly analyses past revisions to identify potential improvements to the source data and statistical compilation techniques, in order to minimise the frequency and scale of any future revisions.</t>
  </si>
  <si>
    <t>Notation</t>
  </si>
  <si>
    <t xml:space="preserve">Items which are blank indicate that either nothing was reported for the relevant period, item is not applicable or that the data cannot be calculated. </t>
  </si>
  <si>
    <t>Rounding</t>
  </si>
  <si>
    <t xml:space="preserve">Details on tables may not add up to totals due to rounding of figures. 
</t>
  </si>
  <si>
    <t>Glossary and explanatory notes</t>
  </si>
  <si>
    <t>For more information about the statistics in this publication:</t>
  </si>
  <si>
    <t>e-mail</t>
  </si>
  <si>
    <t>dataanalytics@apra.gov.au</t>
  </si>
  <si>
    <t>or write to</t>
  </si>
  <si>
    <t>Manager, External Data Reporting</t>
  </si>
  <si>
    <t>Australian Prudential Regulation Authority</t>
  </si>
  <si>
    <t>GPO Box 9836</t>
  </si>
  <si>
    <t>Sydney  NSW  2001</t>
  </si>
  <si>
    <r>
      <t xml:space="preserve">Total industry </t>
    </r>
    <r>
      <rPr>
        <b/>
        <vertAlign val="superscript"/>
        <sz val="10"/>
        <rFont val="Trebuchet MS"/>
        <family val="2"/>
      </rPr>
      <t>b</t>
    </r>
  </si>
  <si>
    <t>Total APRA-regulated</t>
  </si>
  <si>
    <r>
      <t>A set of explanatory notes is provided at the end of the publication to assist the reader in understanding the source of the data.
A glossary to assist the reader in understanding the definitions of the data in this publication is available on the Annual</t>
    </r>
    <r>
      <rPr>
        <i/>
        <sz val="10"/>
        <rFont val="Trebuchet MS"/>
        <family val="2"/>
      </rPr>
      <t xml:space="preserve"> superannuation bulletin</t>
    </r>
    <r>
      <rPr>
        <sz val="10"/>
        <rFont val="Trebuchet MS"/>
        <family val="2"/>
      </rPr>
      <t xml:space="preserve"> web page:</t>
    </r>
  </si>
  <si>
    <t>https://www.apra.gov.au/annual-superannuation-bulletin</t>
  </si>
  <si>
    <r>
      <t xml:space="preserve">Number of defined benefit member accounts </t>
    </r>
    <r>
      <rPr>
        <b/>
        <vertAlign val="superscript"/>
        <sz val="10"/>
        <rFont val="Trebuchet MS"/>
        <family val="2"/>
      </rPr>
      <t>b</t>
    </r>
    <r>
      <rPr>
        <b/>
        <sz val="10"/>
        <rFont val="Trebuchet MS"/>
        <family val="2"/>
      </rPr>
      <t xml:space="preserve"> ('000)</t>
    </r>
  </si>
  <si>
    <r>
      <t xml:space="preserve">Average account balance </t>
    </r>
    <r>
      <rPr>
        <b/>
        <vertAlign val="superscript"/>
        <sz val="10"/>
        <rFont val="Trebuchet MS"/>
        <family val="2"/>
      </rPr>
      <t xml:space="preserve">b </t>
    </r>
    <r>
      <rPr>
        <b/>
        <sz val="10"/>
        <rFont val="Trebuchet MS"/>
        <family val="2"/>
      </rPr>
      <t>($)</t>
    </r>
  </si>
  <si>
    <r>
      <rPr>
        <vertAlign val="superscript"/>
        <sz val="10"/>
        <rFont val="Trebuchet MS"/>
        <family val="2"/>
      </rPr>
      <t>b</t>
    </r>
    <r>
      <rPr>
        <sz val="10"/>
        <rFont val="Trebuchet MS"/>
        <family val="2"/>
      </rPr>
      <t xml:space="preserve"> Defined benefit RSEs, defined benefit sub-funds and small APRA funds or single member approved deposit funds</t>
    </r>
  </si>
  <si>
    <r>
      <rPr>
        <vertAlign val="superscript"/>
        <sz val="10"/>
        <rFont val="Trebuchet MS"/>
        <family val="2"/>
      </rPr>
      <t>a</t>
    </r>
    <r>
      <rPr>
        <sz val="10"/>
        <rFont val="Trebuchet MS"/>
        <family val="2"/>
      </rPr>
      <t xml:space="preserve"> Only defined benefit sub-funds</t>
    </r>
  </si>
  <si>
    <r>
      <rPr>
        <vertAlign val="superscript"/>
        <sz val="10"/>
        <rFont val="Trebuchet MS"/>
        <family val="2"/>
      </rPr>
      <t>b</t>
    </r>
    <r>
      <rPr>
        <sz val="10"/>
        <rFont val="Trebuchet MS"/>
        <family val="2"/>
      </rPr>
      <t xml:space="preserve"> Detailed breakdowns may not sum to totals. Totals include only new entrants or entities that have wound up, while details include entities transferring between classifications. </t>
    </r>
  </si>
  <si>
    <t>Table 2 Financial performance</t>
  </si>
  <si>
    <r>
      <rPr>
        <vertAlign val="superscript"/>
        <sz val="10"/>
        <rFont val="Trebuchet MS"/>
        <family val="2"/>
      </rPr>
      <t>a</t>
    </r>
    <r>
      <rPr>
        <sz val="10"/>
        <rFont val="Trebuchet MS"/>
        <family val="2"/>
      </rPr>
      <t xml:space="preserve"> Differences in total assets between the end and the beginning of consecutive years within industry segments are due to funds changing industry segment. </t>
    </r>
  </si>
  <si>
    <t>Table 6  Total superannuation assets and liabilities</t>
  </si>
  <si>
    <r>
      <t>Total superannuation assets</t>
    </r>
    <r>
      <rPr>
        <b/>
        <vertAlign val="superscript"/>
        <sz val="10"/>
        <rFont val="Trebuchet MS"/>
        <family val="2"/>
      </rPr>
      <t xml:space="preserve"> a</t>
    </r>
  </si>
  <si>
    <t>Members' benefit bracket</t>
  </si>
  <si>
    <r>
      <t>Total</t>
    </r>
    <r>
      <rPr>
        <b/>
        <vertAlign val="superscript"/>
        <sz val="10"/>
        <rFont val="Trebuchet MS"/>
        <family val="2"/>
      </rPr>
      <t xml:space="preserve"> a</t>
    </r>
  </si>
  <si>
    <r>
      <t xml:space="preserve">Defined benefit sub-funds financial performance </t>
    </r>
    <r>
      <rPr>
        <b/>
        <vertAlign val="superscript"/>
        <sz val="10"/>
        <rFont val="Trebuchet MS"/>
        <family val="2"/>
      </rPr>
      <t xml:space="preserve">a </t>
    </r>
    <r>
      <rPr>
        <b/>
        <sz val="10"/>
        <rFont val="Trebuchet MS"/>
        <family val="2"/>
      </rPr>
      <t>($ million)</t>
    </r>
  </si>
  <si>
    <r>
      <t>Defined benefit members' benefits</t>
    </r>
    <r>
      <rPr>
        <b/>
        <vertAlign val="superscript"/>
        <sz val="9"/>
        <rFont val="Trebuchet MS"/>
        <family val="2"/>
      </rPr>
      <t xml:space="preserve"> </t>
    </r>
    <r>
      <rPr>
        <b/>
        <vertAlign val="superscript"/>
        <sz val="10"/>
        <rFont val="Trebuchet MS"/>
        <family val="2"/>
      </rPr>
      <t>b</t>
    </r>
    <r>
      <rPr>
        <b/>
        <sz val="10"/>
        <rFont val="Trebuchet MS"/>
        <family val="2"/>
      </rPr>
      <t xml:space="preserve"> ($ million)</t>
    </r>
  </si>
  <si>
    <t>APRA's Annual superannuation bulletin provides policymakers, regulators, trustees and the community with information to assess the overall performance of the superannuation system. It contains statistics on funds and membership profile, key financial performance metrics, financial position, fees and expenses, for financial years ended in the reference period to 30 June. 
The Annual superannuation bulletin consists of four parts:
•	  Highlights
•	  Annual superannuation bulletin – superannuation entities
•	  Annual superannuation bulletin – MySuper products
•	  Annual superannuation bulletin – licensees</t>
  </si>
  <si>
    <r>
      <t xml:space="preserve">Number of member accounts at beginning of the period </t>
    </r>
    <r>
      <rPr>
        <b/>
        <vertAlign val="superscript"/>
        <sz val="10"/>
        <rFont val="Trebuchet MS"/>
        <family val="2"/>
      </rPr>
      <t>a</t>
    </r>
  </si>
  <si>
    <r>
      <t xml:space="preserve">Number of member accounts at the end of period </t>
    </r>
    <r>
      <rPr>
        <b/>
        <vertAlign val="superscript"/>
        <sz val="10"/>
        <rFont val="Trebuchet MS"/>
        <family val="2"/>
      </rPr>
      <t>a</t>
    </r>
  </si>
  <si>
    <r>
      <t xml:space="preserve">Members' benefits at beginning of the period </t>
    </r>
    <r>
      <rPr>
        <b/>
        <vertAlign val="superscript"/>
        <sz val="10"/>
        <rFont val="Trebuchet MS"/>
        <family val="2"/>
      </rPr>
      <t>a</t>
    </r>
  </si>
  <si>
    <r>
      <t xml:space="preserve">Members' benefits at end of the period </t>
    </r>
    <r>
      <rPr>
        <b/>
        <vertAlign val="superscript"/>
        <sz val="10"/>
        <rFont val="Trebuchet MS"/>
        <family val="2"/>
      </rPr>
      <t>a</t>
    </r>
  </si>
  <si>
    <r>
      <rPr>
        <vertAlign val="superscript"/>
        <sz val="10"/>
        <rFont val="Trebuchet MS"/>
        <family val="2"/>
      </rPr>
      <t>a</t>
    </r>
    <r>
      <rPr>
        <sz val="10"/>
        <rFont val="Trebuchet MS"/>
        <family val="2"/>
      </rPr>
      <t xml:space="preserve"> Differences in number of member accounts and members' benefits between the end and the beginning of consecutive years within industry segments are due to funds changing</t>
    </r>
  </si>
  <si>
    <t>industry segment.</t>
  </si>
  <si>
    <r>
      <t xml:space="preserve">Table 5  Expenses by type of service provider </t>
    </r>
    <r>
      <rPr>
        <b/>
        <vertAlign val="superscript"/>
        <sz val="12"/>
        <color rgb="FFFFFFFF"/>
        <rFont val="Trebuchet MS"/>
        <family val="2"/>
      </rPr>
      <t>a</t>
    </r>
  </si>
  <si>
    <t>Charts</t>
  </si>
  <si>
    <r>
      <t xml:space="preserve">Number of entities </t>
    </r>
    <r>
      <rPr>
        <b/>
        <vertAlign val="superscript"/>
        <sz val="10"/>
        <rFont val="Trebuchet MS"/>
        <family val="2"/>
      </rPr>
      <t>c</t>
    </r>
  </si>
  <si>
    <r>
      <t xml:space="preserve">Entrants </t>
    </r>
    <r>
      <rPr>
        <b/>
        <vertAlign val="superscript"/>
        <sz val="10"/>
        <rFont val="Trebuchet MS"/>
        <family val="2"/>
      </rPr>
      <t>c</t>
    </r>
  </si>
  <si>
    <r>
      <t xml:space="preserve">Exits </t>
    </r>
    <r>
      <rPr>
        <b/>
        <vertAlign val="superscript"/>
        <sz val="10"/>
        <rFont val="Trebuchet MS"/>
        <family val="2"/>
      </rPr>
      <t>c</t>
    </r>
  </si>
  <si>
    <r>
      <rPr>
        <vertAlign val="superscript"/>
        <sz val="10"/>
        <rFont val="Trebuchet MS"/>
        <family val="2"/>
      </rPr>
      <t>b</t>
    </r>
    <r>
      <rPr>
        <sz val="10"/>
        <rFont val="Trebuchet MS"/>
        <family val="2"/>
      </rPr>
      <t xml:space="preserve"> Total assets at the beginning and end of the financial year (for Table 2) excludes balance of life office statutory funds assets</t>
    </r>
  </si>
  <si>
    <r>
      <t xml:space="preserve">Total assets at the beginning of the financial year </t>
    </r>
    <r>
      <rPr>
        <b/>
        <vertAlign val="superscript"/>
        <sz val="10"/>
        <rFont val="Trebuchet MS"/>
        <family val="2"/>
      </rPr>
      <t>a</t>
    </r>
    <r>
      <rPr>
        <b/>
        <sz val="10"/>
        <rFont val="Trebuchet MS"/>
        <family val="2"/>
      </rPr>
      <t xml:space="preserve"> </t>
    </r>
    <r>
      <rPr>
        <b/>
        <vertAlign val="superscript"/>
        <sz val="10"/>
        <rFont val="Trebuchet MS"/>
        <family val="2"/>
      </rPr>
      <t>b</t>
    </r>
  </si>
  <si>
    <r>
      <t xml:space="preserve">Total assets at the end of the financial year </t>
    </r>
    <r>
      <rPr>
        <b/>
        <vertAlign val="superscript"/>
        <sz val="10"/>
        <rFont val="Trebuchet MS"/>
        <family val="2"/>
      </rPr>
      <t>a</t>
    </r>
    <r>
      <rPr>
        <b/>
        <sz val="10"/>
        <rFont val="Trebuchet MS"/>
        <family val="2"/>
      </rPr>
      <t xml:space="preserve"> </t>
    </r>
    <r>
      <rPr>
        <b/>
        <vertAlign val="superscript"/>
        <sz val="10"/>
        <rFont val="Trebuchet MS"/>
        <family val="2"/>
      </rPr>
      <t>b</t>
    </r>
  </si>
  <si>
    <t xml:space="preserve">Total lump sum benefit payments </t>
  </si>
  <si>
    <r>
      <rPr>
        <vertAlign val="superscript"/>
        <sz val="10"/>
        <rFont val="Trebuchet MS"/>
        <family val="2"/>
      </rPr>
      <t xml:space="preserve">c  </t>
    </r>
    <r>
      <rPr>
        <sz val="10"/>
        <rFont val="Trebuchet MS"/>
        <family val="2"/>
      </rPr>
      <t>Number of entities for year end 30 June have been revised to reflect wind-up of entities finalised during the financial year.</t>
    </r>
  </si>
  <si>
    <r>
      <t xml:space="preserve">Lump sum benefit payments </t>
    </r>
    <r>
      <rPr>
        <b/>
        <vertAlign val="superscript"/>
        <sz val="10"/>
        <rFont val="Trebuchet MS"/>
        <family val="2"/>
      </rPr>
      <t>a</t>
    </r>
    <r>
      <rPr>
        <b/>
        <sz val="10"/>
        <rFont val="Trebuchet MS"/>
        <family val="2"/>
      </rPr>
      <t xml:space="preserve"> </t>
    </r>
    <r>
      <rPr>
        <b/>
        <vertAlign val="superscript"/>
        <sz val="10"/>
        <rFont val="Trebuchet MS"/>
        <family val="2"/>
      </rPr>
      <t>c</t>
    </r>
  </si>
  <si>
    <r>
      <t xml:space="preserve">Pension benefit accounts opened </t>
    </r>
    <r>
      <rPr>
        <b/>
        <vertAlign val="superscript"/>
        <sz val="10"/>
        <rFont val="Trebuchet MS"/>
        <family val="2"/>
      </rPr>
      <t>b</t>
    </r>
    <r>
      <rPr>
        <b/>
        <sz val="10"/>
        <rFont val="Trebuchet MS"/>
        <family val="2"/>
      </rPr>
      <t xml:space="preserve"> </t>
    </r>
    <r>
      <rPr>
        <b/>
        <vertAlign val="superscript"/>
        <sz val="10"/>
        <rFont val="Trebuchet MS"/>
        <family val="2"/>
      </rPr>
      <t>c</t>
    </r>
  </si>
  <si>
    <r>
      <t xml:space="preserve">Small funds </t>
    </r>
    <r>
      <rPr>
        <vertAlign val="superscript"/>
        <sz val="10"/>
        <rFont val="Trebuchet MS"/>
        <family val="2"/>
      </rPr>
      <t>a</t>
    </r>
  </si>
  <si>
    <r>
      <rPr>
        <vertAlign val="superscript"/>
        <sz val="10"/>
        <rFont val="Trebuchet MS"/>
        <family val="2"/>
      </rPr>
      <t>c</t>
    </r>
    <r>
      <rPr>
        <sz val="10"/>
        <rFont val="Trebuchet MS"/>
        <family val="2"/>
      </rPr>
      <t xml:space="preserve"> Excludes small APRA funds</t>
    </r>
  </si>
  <si>
    <r>
      <t xml:space="preserve">Net benefit transfers </t>
    </r>
    <r>
      <rPr>
        <b/>
        <vertAlign val="superscript"/>
        <sz val="10"/>
        <rFont val="Trebuchet MS"/>
        <family val="2"/>
      </rPr>
      <t>c</t>
    </r>
  </si>
  <si>
    <r>
      <t xml:space="preserve">Inward </t>
    </r>
    <r>
      <rPr>
        <vertAlign val="superscript"/>
        <sz val="10"/>
        <rFont val="Trebuchet MS"/>
        <family val="2"/>
      </rPr>
      <t>c</t>
    </r>
  </si>
  <si>
    <r>
      <t xml:space="preserve">Outward </t>
    </r>
    <r>
      <rPr>
        <vertAlign val="superscript"/>
        <sz val="10"/>
        <rFont val="Trebuchet MS"/>
        <family val="2"/>
      </rPr>
      <t>c</t>
    </r>
  </si>
  <si>
    <r>
      <t xml:space="preserve">Lump sums </t>
    </r>
    <r>
      <rPr>
        <vertAlign val="superscript"/>
        <sz val="10"/>
        <rFont val="Trebuchet MS"/>
        <family val="2"/>
      </rPr>
      <t>c</t>
    </r>
  </si>
  <si>
    <r>
      <rPr>
        <vertAlign val="superscript"/>
        <sz val="10"/>
        <rFont val="Trebuchet MS"/>
        <family val="2"/>
      </rPr>
      <t>d</t>
    </r>
    <r>
      <rPr>
        <sz val="10"/>
        <rFont val="Trebuchet MS"/>
        <family val="2"/>
      </rPr>
      <t xml:space="preserve"> Excludes self-managed superannuation funds</t>
    </r>
  </si>
  <si>
    <r>
      <t>Pensions</t>
    </r>
    <r>
      <rPr>
        <vertAlign val="superscript"/>
        <sz val="10"/>
        <rFont val="Trebuchet MS"/>
        <family val="2"/>
      </rPr>
      <t xml:space="preserve"> c</t>
    </r>
    <r>
      <rPr>
        <sz val="10"/>
        <rFont val="Trebuchet MS"/>
        <family val="2"/>
      </rPr>
      <t xml:space="preserve"> </t>
    </r>
  </si>
  <si>
    <r>
      <t xml:space="preserve">Contribution tax and surcharge </t>
    </r>
    <r>
      <rPr>
        <vertAlign val="superscript"/>
        <sz val="10"/>
        <rFont val="Trebuchet MS"/>
        <family val="2"/>
      </rPr>
      <t>c d</t>
    </r>
  </si>
  <si>
    <r>
      <t xml:space="preserve">Operating income </t>
    </r>
    <r>
      <rPr>
        <vertAlign val="superscript"/>
        <sz val="10"/>
        <rFont val="Trebuchet MS"/>
        <family val="2"/>
      </rPr>
      <t>c d</t>
    </r>
  </si>
  <si>
    <r>
      <t xml:space="preserve">Other members' benefits flows </t>
    </r>
    <r>
      <rPr>
        <vertAlign val="superscript"/>
        <sz val="10"/>
        <rFont val="Trebuchet MS"/>
        <family val="2"/>
      </rPr>
      <t>c d</t>
    </r>
  </si>
  <si>
    <r>
      <rPr>
        <vertAlign val="superscript"/>
        <sz val="10"/>
        <rFont val="Trebuchet MS"/>
        <family val="2"/>
      </rPr>
      <t>c</t>
    </r>
    <r>
      <rPr>
        <sz val="10"/>
        <rFont val="Trebuchet MS"/>
        <family val="2"/>
      </rPr>
      <t xml:space="preserve"> Members' benefit payments may not reconcile with Table 2, as Table 3 data excludes funds that have wound up during the financial year.</t>
    </r>
  </si>
  <si>
    <t>Age not available</t>
  </si>
  <si>
    <t>Unit</t>
  </si>
  <si>
    <t>Previous figure</t>
  </si>
  <si>
    <t xml:space="preserve">Revised figure </t>
  </si>
  <si>
    <t>Chart 3: Members' benefits and number of accounts</t>
  </si>
  <si>
    <t>"Other" includes advice, exit, switching and other fees</t>
  </si>
  <si>
    <t>The ROR definition assumes that net flows over the year are uniformly distributed. There may be certain occasions when this is not an appropriate assumption.</t>
  </si>
  <si>
    <r>
      <rPr>
        <i/>
        <sz val="10"/>
        <rFont val="Trebuchet MS"/>
        <family val="2"/>
      </rPr>
      <t>Cash flow adjusted net assets</t>
    </r>
    <r>
      <rPr>
        <sz val="10"/>
        <rFont val="Trebuchet MS"/>
        <family val="2"/>
      </rPr>
      <t xml:space="preserve"> accounts for the impact of AASB1056 which came into effect from 1 July 2016. This removes the distortion to net assets arising from application of AASB 1056 with government guaranteed defined benefit liabilities recognised as contributions receivable and increases the accuracy of the expense ratios and ROR in measuring their performance.</t>
    </r>
  </si>
  <si>
    <t xml:space="preserve">Funds provide individual members with the choice of a wide range of investment options and superannuation products, with different investment goals. APRA’s statistics are not designed to provide individual members with information to compare the investment options offered. The Australian Securities and Investments Commission’s MoneySmart website (www.moneysmart.gov.au) provides guidance on how to compare superannuation investment options and links to other sources of information for this purpose.
Further, different funds have significantly different proportions of members that use the investment options that are made available by trustees. This can materially affect the overall ROR on superannuation assets for a fund type and limits the comparability of the ROR between fund types. </t>
  </si>
  <si>
    <r>
      <t>Chart 6: Rate of returns</t>
    </r>
    <r>
      <rPr>
        <b/>
        <vertAlign val="superscript"/>
        <sz val="14"/>
        <color theme="0"/>
        <rFont val="DIN OT"/>
        <family val="2"/>
      </rPr>
      <t>1</t>
    </r>
  </si>
  <si>
    <t>Data presented are based on the audited annual accounts of each fund. A small number of funds have their financial years ending on a date other than 30 June. 
1. Rates of return assume that net flows over the year are evenly distributed. Refer to explanatory notes for further details. Caution should be used when comparing rates of returns as they do not consider the risk profile or membership demographics of individual funds.</t>
  </si>
  <si>
    <t xml:space="preserve">Number of claims reported </t>
  </si>
  <si>
    <t>Number of claims admitted</t>
  </si>
  <si>
    <t xml:space="preserve">Number of claims paid, admitted this year </t>
  </si>
  <si>
    <t xml:space="preserve">Number of claims paid, admitted in previous years </t>
  </si>
  <si>
    <t>Jun 2021</t>
  </si>
  <si>
    <t>Jun 2022</t>
  </si>
  <si>
    <t>Total assets - By fund type</t>
  </si>
  <si>
    <t>Total assets - Corporate</t>
  </si>
  <si>
    <t>Total assets - Industry</t>
  </si>
  <si>
    <t>Total assets - Public sector</t>
  </si>
  <si>
    <t>Total assets - Retail</t>
  </si>
  <si>
    <t>Total assets - Small</t>
  </si>
  <si>
    <t>Total assets - PSTs</t>
  </si>
  <si>
    <t>Total assets - Balance of life</t>
  </si>
  <si>
    <t>Total assets - Total industry</t>
  </si>
  <si>
    <t>Total assets - By regulatory classfication</t>
  </si>
  <si>
    <t>Total assets - APRA - regulated</t>
  </si>
  <si>
    <t>Total assets - Public offer</t>
  </si>
  <si>
    <t>Total assets - Non public offer</t>
  </si>
  <si>
    <t>Total assets - ERFs</t>
  </si>
  <si>
    <t>Total assets - MMADFs</t>
  </si>
  <si>
    <t>Total assets - SAFs</t>
  </si>
  <si>
    <t>Total assets - SMADFs</t>
  </si>
  <si>
    <t>Total assets - Total APRA regulated</t>
  </si>
  <si>
    <t>Total assets - ATO regulated</t>
  </si>
  <si>
    <t>Total assets - SMSF</t>
  </si>
  <si>
    <t>Total assets - Other regulated</t>
  </si>
  <si>
    <t>Total assets - EPSSS</t>
  </si>
  <si>
    <t>Member accounts - By fund type</t>
  </si>
  <si>
    <t>Member accounts - Corporate</t>
  </si>
  <si>
    <t>Member accounts - Industry</t>
  </si>
  <si>
    <t>Member accounts - Public sector</t>
  </si>
  <si>
    <t>Member accounts - Retail</t>
  </si>
  <si>
    <t>Member accounts - Small</t>
  </si>
  <si>
    <t>Member accounts - PSTs</t>
  </si>
  <si>
    <t>Member accounts - Balance of life</t>
  </si>
  <si>
    <t>Member accounts - Total industry</t>
  </si>
  <si>
    <t>Member accounts - By regulatory classfication</t>
  </si>
  <si>
    <t>Member accounts - APRA - regulated</t>
  </si>
  <si>
    <t>Member accounts - Public offer</t>
  </si>
  <si>
    <t>Member accounts - Non public offer</t>
  </si>
  <si>
    <t>Member accounts - ERFs</t>
  </si>
  <si>
    <t>Member accounts - MMADFs</t>
  </si>
  <si>
    <t>Member accounts - SAFs</t>
  </si>
  <si>
    <t>Member accounts - SMADFs</t>
  </si>
  <si>
    <t>Member accounts - Total APRA regulated</t>
  </si>
  <si>
    <t>Member accounts - ATO regulated</t>
  </si>
  <si>
    <t>Member accounts - SMSF</t>
  </si>
  <si>
    <t>Member accounts - Other regulated</t>
  </si>
  <si>
    <t>Member accounts - EPSSS</t>
  </si>
  <si>
    <t>Member benefits - By fund type</t>
  </si>
  <si>
    <t>Member benefits - Corporate</t>
  </si>
  <si>
    <t>Member benefits - Industry</t>
  </si>
  <si>
    <t>Member benefits - Public sector</t>
  </si>
  <si>
    <t>Member benefits - Retail</t>
  </si>
  <si>
    <t>Member benefits - Small</t>
  </si>
  <si>
    <t>Member benefits - PSTs</t>
  </si>
  <si>
    <t>Member benefits - Balance of life</t>
  </si>
  <si>
    <t>Member benefits - Total</t>
  </si>
  <si>
    <t>Member benefits - By regulatory classfication</t>
  </si>
  <si>
    <t>Member benefits - APRA - regulated</t>
  </si>
  <si>
    <t>Member benefits - Public offer</t>
  </si>
  <si>
    <t>Member benefits - Non public offer</t>
  </si>
  <si>
    <t>Member benefits - ERFs</t>
  </si>
  <si>
    <t>Member benefits - MMADFs</t>
  </si>
  <si>
    <t>Member benefits - SAFs</t>
  </si>
  <si>
    <t>Member benefits - SMADFs</t>
  </si>
  <si>
    <t>Member benefits - Total APRA regulated</t>
  </si>
  <si>
    <t>Member benefits - ATO regulated</t>
  </si>
  <si>
    <t>Member benefits - SMSF</t>
  </si>
  <si>
    <t>Member benefits - Other regulated</t>
  </si>
  <si>
    <t>Member benefits - EPSSS</t>
  </si>
  <si>
    <t>Member benefits - Total industry</t>
  </si>
  <si>
    <t>Average member account balance - By fund type</t>
  </si>
  <si>
    <t>Average member account balance - Corporate</t>
  </si>
  <si>
    <t>Average member account balance - Industry</t>
  </si>
  <si>
    <t>Average member account balance - Public sector</t>
  </si>
  <si>
    <t>Average member account balance - Retail</t>
  </si>
  <si>
    <t>Average member account balance - Small</t>
  </si>
  <si>
    <t>Average member account balance - PSTs</t>
  </si>
  <si>
    <t>Average member account balance - Balance of life</t>
  </si>
  <si>
    <t>Average member account balance - Total</t>
  </si>
  <si>
    <t>Average member account balance - By regulatory classfication</t>
  </si>
  <si>
    <t>Average member account balance - APRA - regulated</t>
  </si>
  <si>
    <t>Average member account balance - Public offer</t>
  </si>
  <si>
    <t>Average member account balance - Non public offer</t>
  </si>
  <si>
    <t>Average member account balance - ERFs</t>
  </si>
  <si>
    <t>Average member account balance - MMADFs</t>
  </si>
  <si>
    <t>Average member account balance - SAFs</t>
  </si>
  <si>
    <t>Average member account balance - SMADFs</t>
  </si>
  <si>
    <t>Average member account balance - Total APRA regulated</t>
  </si>
  <si>
    <t>Average member account balance - ATO regulated</t>
  </si>
  <si>
    <t>Average member account balance - SMSF</t>
  </si>
  <si>
    <t>Average member account balance - Other regulated</t>
  </si>
  <si>
    <t>Average member account balance - EPSSS</t>
  </si>
  <si>
    <t>Average member account balance - Total industry</t>
  </si>
  <si>
    <t>Number of entities offering MySuper products - By fund type</t>
  </si>
  <si>
    <t>Number of entities offering MySuper products - Corporate</t>
  </si>
  <si>
    <t>Number of entities offering MySuper products - Industry</t>
  </si>
  <si>
    <t>Number of entities offering MySuper products - Public sector</t>
  </si>
  <si>
    <t>Number of entities offering MySuper products - Retail</t>
  </si>
  <si>
    <t>Number of entities offering MySuper products - Small</t>
  </si>
  <si>
    <t>Number of entities offering MySuper products - PSTs</t>
  </si>
  <si>
    <t>Number of entities offering MySuper products - Balance of life</t>
  </si>
  <si>
    <t>Number of entities offering MySuper products - Total</t>
  </si>
  <si>
    <t>Number of entities offering MySuper products - By regulatory classfication</t>
  </si>
  <si>
    <t>Number of entities offering MySuper products - APRA - regulated</t>
  </si>
  <si>
    <t>Number of entities offering MySuper products - Public offer</t>
  </si>
  <si>
    <t>Number of entities offering MySuper products - Non public offer</t>
  </si>
  <si>
    <t>Number of entities offering MySuper products - ERFs</t>
  </si>
  <si>
    <t>Number of entities offering MySuper products - MMADFs</t>
  </si>
  <si>
    <t>Number of entities offering MySuper products - SAFs</t>
  </si>
  <si>
    <t>Number of entities offering MySuper products - SMADFs</t>
  </si>
  <si>
    <t>Number of entities offering MySuper products - Total APRA regulated</t>
  </si>
  <si>
    <t>Number of entities offering MySuper products - ATO regulated</t>
  </si>
  <si>
    <t>Number of entities offering MySuper products - SMSF</t>
  </si>
  <si>
    <t>Number of entities offering MySuper products - Other regulated</t>
  </si>
  <si>
    <t>Number of entities offering MySuper products - EPSSS</t>
  </si>
  <si>
    <t>Number of entities offering MySuper products - Total industry</t>
  </si>
  <si>
    <t>Number of entities - Corporate</t>
  </si>
  <si>
    <t>Number of entities - Industry</t>
  </si>
  <si>
    <t>Number of entities - Public sector</t>
  </si>
  <si>
    <t>Number of entities - Retail</t>
  </si>
  <si>
    <t>Number of entities - Small</t>
  </si>
  <si>
    <t>Number of entities - PSTs</t>
  </si>
  <si>
    <t>Number of entities - Total</t>
  </si>
  <si>
    <t>By regulatory classfication</t>
  </si>
  <si>
    <t>APRA - regulated</t>
  </si>
  <si>
    <t>Number of entities - Public offer</t>
  </si>
  <si>
    <t>Number of entities - Non public offer</t>
  </si>
  <si>
    <t>Number of entities - ERFs</t>
  </si>
  <si>
    <t>Number of entities - MMADFs</t>
  </si>
  <si>
    <t>Number of entities - SAFs</t>
  </si>
  <si>
    <t>Number of entities - SMADFs</t>
  </si>
  <si>
    <t>Number of entities - Total APRA regulated</t>
  </si>
  <si>
    <t>Number of entities - SMSF</t>
  </si>
  <si>
    <t>Number of entities - EPSSS</t>
  </si>
  <si>
    <t>Number of entities - Total industry</t>
  </si>
  <si>
    <t>Entity entrants - Corporate</t>
  </si>
  <si>
    <t>Entity entrants - Industry</t>
  </si>
  <si>
    <t>Entity entrants - Public sector</t>
  </si>
  <si>
    <t>Entity entrants - Retail</t>
  </si>
  <si>
    <t>Entity entrants - Small</t>
  </si>
  <si>
    <t>Entity entrants - PSTs</t>
  </si>
  <si>
    <t>Entity entrants - Total</t>
  </si>
  <si>
    <t>Entity entrants - Public offer</t>
  </si>
  <si>
    <t>Entity entrants - Non public offer</t>
  </si>
  <si>
    <t>Entity entrants - ERFs</t>
  </si>
  <si>
    <t>Entity entrants - MMADFs</t>
  </si>
  <si>
    <t>Entity entrants - SAFs</t>
  </si>
  <si>
    <t>of which: Entity entrants - SMADFs</t>
  </si>
  <si>
    <t>Entity entrants - Total APRA regulated</t>
  </si>
  <si>
    <t>Entity entrants - SMSF</t>
  </si>
  <si>
    <t>Entity entrants - EPSSS</t>
  </si>
  <si>
    <t>Entity exits - Corporate</t>
  </si>
  <si>
    <t>Entity exits - Industry</t>
  </si>
  <si>
    <t>Entity exits - Public sector</t>
  </si>
  <si>
    <t>Entity exits - Retail</t>
  </si>
  <si>
    <t>Entity exits - Small</t>
  </si>
  <si>
    <t>Entity exits - PSTs</t>
  </si>
  <si>
    <t>Entity exits - Total</t>
  </si>
  <si>
    <t>Entity exits - Public offer</t>
  </si>
  <si>
    <t>Entity exits - Non public offer</t>
  </si>
  <si>
    <t>Entity exits - ERFs</t>
  </si>
  <si>
    <t>Entity exits - MMADFs</t>
  </si>
  <si>
    <t>Entity exits - SAFs</t>
  </si>
  <si>
    <t>of which: Entity exits - SMADFs</t>
  </si>
  <si>
    <t>Entity exits - Total APRA regulated</t>
  </si>
  <si>
    <t>Entity exits - SMSF</t>
  </si>
  <si>
    <t>Entity exits - EPSSS</t>
  </si>
  <si>
    <t>TABLE_ID</t>
  </si>
  <si>
    <t>Tab_Row_No</t>
  </si>
  <si>
    <t>RSE2_T</t>
  </si>
  <si>
    <t>TOT_ASSETS_BEG_YR_INDUSTRY</t>
  </si>
  <si>
    <t>TOTAL_CONTRIBS_INDUSTRY</t>
  </si>
  <si>
    <t>EMPLOYER_CONTRIBS_INDUSTRY</t>
  </si>
  <si>
    <t>MEMBER_CONTRIBS_INDUSTRY</t>
  </si>
  <si>
    <t>CONTRIB_TAX_SURCHA_INDUSTRY</t>
  </si>
  <si>
    <t>NET_BEN_TRANSFERS_INDUSTRY</t>
  </si>
  <si>
    <t>INWARD_BEN_TRANSFS_INDUSTRY</t>
  </si>
  <si>
    <t>OUTWARD_BEN_TRANSFS_INDUSTRY</t>
  </si>
  <si>
    <t>BENEFIT_PAYMENTS_INDUSTRY</t>
  </si>
  <si>
    <t>LUMP_SUMS_INDUSTRY</t>
  </si>
  <si>
    <t>PENSIONS_INDUSTRY</t>
  </si>
  <si>
    <t>OTHER_MEM_BEN_FLOWS_INDUSTRY</t>
  </si>
  <si>
    <t>NET_CONTRIB_FLOWS_INDUSTRY</t>
  </si>
  <si>
    <t>NET_INSURANCE_FLOWS_INDUSTRY</t>
  </si>
  <si>
    <t>INVEST_INCOME_INDUSTRY</t>
  </si>
  <si>
    <t>INVEST_EXPENSES_INDUSTRY</t>
  </si>
  <si>
    <t>NET_INV_INCOME_INDUSTRY</t>
  </si>
  <si>
    <t>OPERATING_INCOME_INDUSTRY</t>
  </si>
  <si>
    <t>ADMIN_OPERATING_EXP_INDUSTRY</t>
  </si>
  <si>
    <t>OTHER_CHANGES_INDUSTRY</t>
  </si>
  <si>
    <t>NET_GROWTH_INDUSTRY</t>
  </si>
  <si>
    <t>TOTAL_ASSETS_INDUSTRY</t>
  </si>
  <si>
    <t>NUM_ENTITIES_TOTAL_NO_PST_2</t>
  </si>
  <si>
    <t>NET_ASSETS_AT_BEG_OF_YEAR</t>
  </si>
  <si>
    <t>NET_CASH_FLOWS</t>
  </si>
  <si>
    <t>CASH_FLOW_ADJUSTED_NET_ASSETS</t>
  </si>
  <si>
    <t>NET_EARNINGS</t>
  </si>
  <si>
    <t>INCOME_TAX_EXPENSE_BENEFIT</t>
  </si>
  <si>
    <t>NET_EARNINGS_AFTER_TAX</t>
  </si>
  <si>
    <t>NET_ASSETS_MORE_THAN_4</t>
  </si>
  <si>
    <t>ADMIN_OP_EXP_RATIO_MORE_THAN_4</t>
  </si>
  <si>
    <t>INV_EXP_RATIO_MORE_THAN_4</t>
  </si>
  <si>
    <t>RATE_OF_RETURN</t>
  </si>
  <si>
    <t>RSE2_SMSF</t>
  </si>
  <si>
    <t>NUMBER_OF_SMSFS</t>
  </si>
  <si>
    <t>RSE2_SAF</t>
  </si>
  <si>
    <t>NUMBER_OF_ENTITIES</t>
  </si>
  <si>
    <t>RSE2_ROR5T</t>
  </si>
  <si>
    <t>RSE2_ROR5MT4</t>
  </si>
  <si>
    <t>RSE2_ROR5</t>
  </si>
  <si>
    <t>RSE2_ROR10T</t>
  </si>
  <si>
    <t>RSE2_ROR10MT4</t>
  </si>
  <si>
    <t>RSE2_ROR10</t>
  </si>
  <si>
    <t>RSE2_P75T</t>
  </si>
  <si>
    <t>RSE2_P75MT4</t>
  </si>
  <si>
    <t>RSE2_P75</t>
  </si>
  <si>
    <t>RSE2_P25T</t>
  </si>
  <si>
    <t>RSE2_P25MT4</t>
  </si>
  <si>
    <t>RSE2_P25</t>
  </si>
  <si>
    <t>RSE2_MT4</t>
  </si>
  <si>
    <t>TOT_ASSETS_BEG_YR_MORE_THAN_4</t>
  </si>
  <si>
    <t>TOTAL_CONTRIBS_MORE_THAN_4</t>
  </si>
  <si>
    <t>EMPLOYER_CONTRIBS_MORE_THAN_4</t>
  </si>
  <si>
    <t>MEMBER_CONTRIBS_MORE_THAN_4</t>
  </si>
  <si>
    <t>CONTRIB_TAX_SURCHA_MORE_THAN_4</t>
  </si>
  <si>
    <t>NET_BEN_TRANSFERS_MORE_THAN_4</t>
  </si>
  <si>
    <t>INWARD_BEN_TRANSFS_MORE_THAN_4</t>
  </si>
  <si>
    <t>OUTWARD_BEN_TRANSFS_MORE_THAN_4</t>
  </si>
  <si>
    <t>BENEFIT_PAYMENTS_MORE_THAN_4</t>
  </si>
  <si>
    <t>LUMP_SUMS_MORE_THAN_4</t>
  </si>
  <si>
    <t>PENSIONS_MORE_THAN_4</t>
  </si>
  <si>
    <t>OTHER_MEM_BEN_FLOWS_MORE_THAN_4</t>
  </si>
  <si>
    <t>NET_CONTRIB_FLOWS_MORE_THAN_4</t>
  </si>
  <si>
    <t>NET_INSURANCE_FLOWS_MORE_THAN_4</t>
  </si>
  <si>
    <t>INVEST_INCOME_MORE_THAN_4</t>
  </si>
  <si>
    <t>INVEST_EXPENSES_MORE_THAN_4</t>
  </si>
  <si>
    <t>NET_INV_INCOME_MORE_THAN_4</t>
  </si>
  <si>
    <t>OPERATING_INCOME_MORE_THAN_4</t>
  </si>
  <si>
    <t>ADMIN_OPERATING_EXP_MORE_THAN_4</t>
  </si>
  <si>
    <t>OTHER_CHANGES_MORE_THAN_4</t>
  </si>
  <si>
    <t>NET_GROWTH_MORE_THAN_4</t>
  </si>
  <si>
    <t>TOTAL_ASSETS_MORE_THAN_4</t>
  </si>
  <si>
    <t>RSE2_FT</t>
  </si>
  <si>
    <t>COND_RELEASE</t>
  </si>
  <si>
    <t>RSE3_PEN_MT4</t>
  </si>
  <si>
    <t>PENSION_CON_REL_BEN_PAYMENT</t>
  </si>
  <si>
    <t>PENSION_CON_REL_MEM_ACCNTS</t>
  </si>
  <si>
    <t>AVG_PENSION_CON_REL_BEN_PAY</t>
  </si>
  <si>
    <t>RSE3_PEN_FT</t>
  </si>
  <si>
    <t>RSE3_MT4</t>
  </si>
  <si>
    <t>LUM_SUM_CON_REL_BEN_PAYMENT</t>
  </si>
  <si>
    <t>LUM_SUM_CON_REL_MEM_ACCNTS</t>
  </si>
  <si>
    <t>AVG_LUM_SUM_CON_REL_BEN_PAY</t>
  </si>
  <si>
    <t>RSE3_FT</t>
  </si>
  <si>
    <t>RSE4_MT4</t>
  </si>
  <si>
    <t>FEES_PAID_FT_SOP</t>
  </si>
  <si>
    <t>RSE4_FT</t>
  </si>
  <si>
    <t>SERVICE_PROVIDER_ROLE_TYPE</t>
  </si>
  <si>
    <t>JUN2015</t>
  </si>
  <si>
    <t>JUN2016</t>
  </si>
  <si>
    <t>JUN2017</t>
  </si>
  <si>
    <t>JUN2018</t>
  </si>
  <si>
    <t>JUN2019</t>
  </si>
  <si>
    <t>JUN2020</t>
  </si>
  <si>
    <t>JUN2021</t>
  </si>
  <si>
    <t>JUN2022</t>
  </si>
  <si>
    <t>Expenses by type of service provider - External service provider</t>
  </si>
  <si>
    <t>*</t>
  </si>
  <si>
    <t>External service provider expenses of which: offshoring</t>
  </si>
  <si>
    <t>Associated external service provider expenses</t>
  </si>
  <si>
    <t>Non associated external service provider expenses</t>
  </si>
  <si>
    <t>Expenses by type of service provider - Internal service provider</t>
  </si>
  <si>
    <t>RSE5A_MT4</t>
  </si>
  <si>
    <t>Expenses by service provider role and by fund type - Trend - Total</t>
  </si>
  <si>
    <t>TOTAL_SERV_PROVIDER_EXPENSES</t>
  </si>
  <si>
    <t>RSE5A_FT</t>
  </si>
  <si>
    <t>Total superannuation assets</t>
  </si>
  <si>
    <t>Gross domestic product</t>
  </si>
  <si>
    <t>Superannuation assets as % of GDP</t>
  </si>
  <si>
    <t>Investments - Small APRA funds</t>
  </si>
  <si>
    <t>Other assets - Small APRA funds</t>
  </si>
  <si>
    <t>Total assets - Small APRA funds</t>
  </si>
  <si>
    <t>Total liabilities - Small APRA funds</t>
  </si>
  <si>
    <t>Liability for members' benefits - Small APRA funds</t>
  </si>
  <si>
    <t>Defined contribution members' benefits - Small APRA funds</t>
  </si>
  <si>
    <t>Defined benefit members' benefits - Small APRA funds</t>
  </si>
  <si>
    <t>Unallocated benefits - Small APRA funds</t>
  </si>
  <si>
    <t>Reserves - Small APRA funds</t>
  </si>
  <si>
    <t>Surplus/deficit in net assets - Small APRA funds</t>
  </si>
  <si>
    <t>Net assets available to pay members' benefits - Small APRA funds</t>
  </si>
  <si>
    <t>Investments - SMSFs</t>
  </si>
  <si>
    <t>Other assets - SMSFs</t>
  </si>
  <si>
    <t>Total assets - SMSFs</t>
  </si>
  <si>
    <t>Total liabilities - SMSFs</t>
  </si>
  <si>
    <t>Liability for members' benefits - SMSFs</t>
  </si>
  <si>
    <t>Defined contribution members' benefits - SMSFs</t>
  </si>
  <si>
    <t>Defined benefit members' benefits - SMSFs</t>
  </si>
  <si>
    <t>Unallocated benefits - SMSFs</t>
  </si>
  <si>
    <t>Reserves - SMSFs</t>
  </si>
  <si>
    <t>Surplus/deficit in net assets - SMSFs</t>
  </si>
  <si>
    <t>Net assets available to pay members' benefits - SMSFs</t>
  </si>
  <si>
    <t>By FundType</t>
  </si>
  <si>
    <t>Total member accounts - Corporate</t>
  </si>
  <si>
    <t>Total member accounts - Industry</t>
  </si>
  <si>
    <t>Total member accounts - Public sector</t>
  </si>
  <si>
    <t>Total member accounts - Retail</t>
  </si>
  <si>
    <t>Total member accounts - Small</t>
  </si>
  <si>
    <t>Total member accounts</t>
  </si>
  <si>
    <t>Total member accounts - Public Offer</t>
  </si>
  <si>
    <t>Total member accounts - Non-public offer</t>
  </si>
  <si>
    <t>Total member accounts - ERFs</t>
  </si>
  <si>
    <t>Total member accounts - MMADFs</t>
  </si>
  <si>
    <t>Total member accounts - SAFs</t>
  </si>
  <si>
    <t>Total member accounts - SMADFs</t>
  </si>
  <si>
    <t>Total member accounts - APRA-regulated</t>
  </si>
  <si>
    <t>ATO - regulated</t>
  </si>
  <si>
    <t>Total member accounts - SMSF</t>
  </si>
  <si>
    <t>Total member accounts - EPSSS</t>
  </si>
  <si>
    <t>RSE7A_MT4</t>
  </si>
  <si>
    <t>RSE_MEM_ACCNTS_AT_BEG_OF_YEAR</t>
  </si>
  <si>
    <t>RSE_NEW_MEM_ACCNTS</t>
  </si>
  <si>
    <t>RSE_NEW_MEM_ACCNTS_ROLOVERS</t>
  </si>
  <si>
    <t>RSE_NEW_MEM_ACCNTS_SFT</t>
  </si>
  <si>
    <t>RSE_CLOSED_MEM_ACCNTS</t>
  </si>
  <si>
    <t>RSE_MEM_ACCNT_MOVEMENT_CLOSED</t>
  </si>
  <si>
    <t>MEMBER_ACCOUNTS</t>
  </si>
  <si>
    <t>RSE_MEM_BENS_AT_BEG_OF_YEAR</t>
  </si>
  <si>
    <t>MEMBER_BNFT</t>
  </si>
  <si>
    <t>RSE_MEMBER_BENEFIT_MOVEMENT</t>
  </si>
  <si>
    <t>RSE7A_FT</t>
  </si>
  <si>
    <t>RSE7B_MT4</t>
  </si>
  <si>
    <t>DB_ONLY_MEM_ACCNTS</t>
  </si>
  <si>
    <t>DC_ONLY_MEM_ACCNTS</t>
  </si>
  <si>
    <t>DB_AND_DC_MEM_ACCNTS</t>
  </si>
  <si>
    <t>MYSUPER_MEMBER_ACCOUNTS</t>
  </si>
  <si>
    <t>MYSUP_MEM_ACCS_INV_CHOICE</t>
  </si>
  <si>
    <t>MYSUP_MEM_ACCS_NON_INV_CHOICE</t>
  </si>
  <si>
    <t>ACTIVE_MEM_ACCNTS</t>
  </si>
  <si>
    <t>INACTIVE_MEM_ACCNTS</t>
  </si>
  <si>
    <t>LOST_MEM_ACCNTS</t>
  </si>
  <si>
    <t>MEMBER_ACCNTS_WITH_A_TFN</t>
  </si>
  <si>
    <t>MEMBER_ACCNTS_WITHOUT_A_TFN</t>
  </si>
  <si>
    <t>DB_ONLY_MEM_BENS</t>
  </si>
  <si>
    <t>DC_ONLY_MEM_BENS</t>
  </si>
  <si>
    <t>DB_AND_DC_MEM_BENS</t>
  </si>
  <si>
    <t>MYSUPER_MEMBER_BNFT</t>
  </si>
  <si>
    <t>MYSUP_MEM_BENS_INV_CHOICE</t>
  </si>
  <si>
    <t>MYSUP_MEM_BENS_NON_INV_CHOICE</t>
  </si>
  <si>
    <t>ACTIVE_MEM_BENS</t>
  </si>
  <si>
    <t>INACTIVE_MEM_BENS</t>
  </si>
  <si>
    <t>LOST_MEM_BENS</t>
  </si>
  <si>
    <t>MEMBER_BENS_WITH_A_TFN</t>
  </si>
  <si>
    <t>MEMBER_BENS_WITHOUT_A_TFN</t>
  </si>
  <si>
    <t>DB_ONLY_MEM_ACCNTS_AAB</t>
  </si>
  <si>
    <t>DC_ONLY_MEM_ACCNTS_AAB</t>
  </si>
  <si>
    <t>DB_AND_DC_MEM_ACCNTS_AAB</t>
  </si>
  <si>
    <t>AVG_MEMBER_ACCOUNT_BAL</t>
  </si>
  <si>
    <t>MYSUPER_AVG_MEMBER_ACC_BAL</t>
  </si>
  <si>
    <t>MYSUP_MEM_AAB_INV_CHOICE</t>
  </si>
  <si>
    <t>MYSUP_MEM_AAB_NON_INV_CHOICE</t>
  </si>
  <si>
    <t>ACTIVE_MEM_ACCNTS_AAB</t>
  </si>
  <si>
    <t>INACTIVE_MEM_ACCNTS_AAB</t>
  </si>
  <si>
    <t>LOST_MEM_ACCNTS_AAB</t>
  </si>
  <si>
    <t>MEMBER_ACCNTS_WITH_A_TFN_AAB</t>
  </si>
  <si>
    <t>MEMBER_ACCNTS_WITHOUT_A_TFN_AAB</t>
  </si>
  <si>
    <t>RSE7B_FT</t>
  </si>
  <si>
    <t>RSE_MEM_ACCS_AGE_GEN</t>
  </si>
  <si>
    <t>RSE_MEM_BENS_AGE_GEN</t>
  </si>
  <si>
    <t>RSE_AVG_MEM_ACC_BAL_AGE_GEN</t>
  </si>
  <si>
    <t>RSE7C_MT4</t>
  </si>
  <si>
    <t>RSE7C_FT</t>
  </si>
  <si>
    <t>RSE_MEMBER_BNFT_BRKT</t>
  </si>
  <si>
    <t>aLT1000</t>
  </si>
  <si>
    <t>a1000_to_24999</t>
  </si>
  <si>
    <t>a25000_to_49999</t>
  </si>
  <si>
    <t>a50000_to_99999</t>
  </si>
  <si>
    <t>a100000_to_199999</t>
  </si>
  <si>
    <t>a200000_to_499999</t>
  </si>
  <si>
    <t>a500000_to_999999</t>
  </si>
  <si>
    <t>aGT1000000</t>
  </si>
  <si>
    <t>RSE_PEN_TYPE_PEN</t>
  </si>
  <si>
    <t>Pension member accounts by pension type - trend</t>
  </si>
  <si>
    <t>Account_based_pension</t>
  </si>
  <si>
    <t>Allocated_pension</t>
  </si>
  <si>
    <t>Other_pension_benefit</t>
  </si>
  <si>
    <t>TTR_pension</t>
  </si>
  <si>
    <t>Pension members' benefits by pension type - trend</t>
  </si>
  <si>
    <t>Pension member payments by pension type - trend</t>
  </si>
  <si>
    <t>Pension member benefits by pension type - AAB - trend</t>
  </si>
  <si>
    <t>Pension member payments by pension type - AAB - trend</t>
  </si>
  <si>
    <t>RSE_PEN_MEM_AGE</t>
  </si>
  <si>
    <t>RSE_PEN_MEM_GENDER</t>
  </si>
  <si>
    <t>Insurance premium payment to insurers of which: Value paid by RSE</t>
  </si>
  <si>
    <t>Insurance premium payment to insurers of which: Value paid by RSE licensee</t>
  </si>
  <si>
    <t>Insurance premium payment to insurers of which: Value paid by an employer sponsor</t>
  </si>
  <si>
    <t>RSE9A_MT4</t>
  </si>
  <si>
    <t>RSE_CLAIMS_REPORTED_NOT_ADM</t>
  </si>
  <si>
    <t>RSE_INSURANCE_CLAIMS_ADM_NUM</t>
  </si>
  <si>
    <t>RSE_INSU_CLAIMS_PAID_NUM_CURR_YR</t>
  </si>
  <si>
    <t>RSE_INSU_CLAIMS_PAID_VAL_CURR_YR</t>
  </si>
  <si>
    <t>RSE_INSU_CLAIMS_PAID_NUM_PREV_YR</t>
  </si>
  <si>
    <t>RSE_INSU_CLAIMS_PAID_VAL_PREV_YR</t>
  </si>
  <si>
    <t>RSE_LI_INSURANCE_MEMBER_ACCOUNTS</t>
  </si>
  <si>
    <t>RSE_INSURANCE_CLAIMS_ADM_VALUE</t>
  </si>
  <si>
    <t>RSE_TPD_MEMBER_ACCOUNTS</t>
  </si>
  <si>
    <t>RSE_IP_INSURANCE_MEMBER_ACCOUNTS</t>
  </si>
  <si>
    <t>RSE_OTHER_INS_MEMBER_ACCOUNTS</t>
  </si>
  <si>
    <t>RSE9A_FT</t>
  </si>
  <si>
    <t>DB - Total assets at the beginning of the financial year</t>
  </si>
  <si>
    <t>DB - Member' benefits flows in</t>
  </si>
  <si>
    <t>of which:</t>
  </si>
  <si>
    <t>DB - Employer contribution</t>
  </si>
  <si>
    <t>DB - Member contribution</t>
  </si>
  <si>
    <t>DB - Defined benefit contributions</t>
  </si>
  <si>
    <t>DB - Member' benefits flows out</t>
  </si>
  <si>
    <t>DB - Benefit payments</t>
  </si>
  <si>
    <t>DB - Repatriation to employer sponsor</t>
  </si>
  <si>
    <t>DB - Net Members' benefit flows</t>
  </si>
  <si>
    <t>DB - Investment income and gains/losses</t>
  </si>
  <si>
    <t>DB - Operating income</t>
  </si>
  <si>
    <t>DB - Total investment expenses</t>
  </si>
  <si>
    <t>DB - Total administration and operating expenses</t>
  </si>
  <si>
    <t>DB - Advice expenses</t>
  </si>
  <si>
    <t>DB - Net insurance flows</t>
  </si>
  <si>
    <t>DB - Net growth</t>
  </si>
  <si>
    <t>DB - Total assets</t>
  </si>
  <si>
    <t>DB_MEMBER_AGE</t>
  </si>
  <si>
    <t>Sum of Jun 2021</t>
  </si>
  <si>
    <t>Sum of Jun 2022</t>
  </si>
  <si>
    <t>Investments - Entities with more than four/six members</t>
  </si>
  <si>
    <t>Other assets - Entities with more than four/six members</t>
  </si>
  <si>
    <t>Total assets - Entities with more than four/six members</t>
  </si>
  <si>
    <t>Total liabilities - Entities with more than four/six members</t>
  </si>
  <si>
    <t>Entities with more than four/six members</t>
  </si>
  <si>
    <t>Liability for members' benefits - Entities with more than four/six members</t>
  </si>
  <si>
    <t>Defined contribution members' benefits - Entities with more than four/six members</t>
  </si>
  <si>
    <t>Defined benefit members' benefits - Entities with more than four/six members</t>
  </si>
  <si>
    <t>Unallocated benefits - Entities with more than four/six members</t>
  </si>
  <si>
    <t>Reserves - Entities with more than four/six members</t>
  </si>
  <si>
    <t>Surplus/deficit in net assets - Entities with more than four/six members</t>
  </si>
  <si>
    <t>Net assets available to pay members' benefits - Entities with more than four/six members</t>
  </si>
  <si>
    <t>RSE7C_T</t>
  </si>
  <si>
    <t>https://www.ato.gov.au/General/New-legislation/In-detail/Super/SMSF-and-small-APRA-fund-membership-increase/</t>
  </si>
  <si>
    <r>
      <t xml:space="preserve">Comparison with </t>
    </r>
    <r>
      <rPr>
        <b/>
        <i/>
        <sz val="12"/>
        <color theme="1"/>
        <rFont val="Trebuchet MS"/>
        <family val="2"/>
      </rPr>
      <t>Annual Fund-level Superannuation Statistics</t>
    </r>
  </si>
  <si>
    <r>
      <t xml:space="preserve">Comparison with </t>
    </r>
    <r>
      <rPr>
        <b/>
        <i/>
        <sz val="12"/>
        <color theme="1"/>
        <rFont val="Trebuchet MS"/>
        <family val="2"/>
      </rPr>
      <t>Quarterly Superannuation Performance</t>
    </r>
    <r>
      <rPr>
        <b/>
        <sz val="12"/>
        <color theme="1"/>
        <rFont val="Trebuchet MS"/>
        <family val="2"/>
      </rPr>
      <t xml:space="preserve"> Statistics</t>
    </r>
  </si>
  <si>
    <r>
      <rPr>
        <i/>
        <sz val="10"/>
        <color theme="1"/>
        <rFont val="Trebuchet MS"/>
        <family val="2"/>
      </rPr>
      <t xml:space="preserve">The Annual Superannuation Bulletin </t>
    </r>
    <r>
      <rPr>
        <sz val="10"/>
        <color theme="1"/>
        <rFont val="Trebuchet MS"/>
        <family val="2"/>
      </rPr>
      <t xml:space="preserve">uses data from the Australian Taxation Office (ATO) as at June, with more detailed breakdowns of financial flows. Estimates are provided by ATO quarterly, meaning the </t>
    </r>
    <r>
      <rPr>
        <i/>
        <sz val="10"/>
        <color theme="1"/>
        <rFont val="Trebuchet MS"/>
        <family val="2"/>
      </rPr>
      <t>Quarterly Superannuation Statistics</t>
    </r>
    <r>
      <rPr>
        <sz val="10"/>
        <color theme="1"/>
        <rFont val="Trebuchet MS"/>
        <family val="2"/>
      </rPr>
      <t xml:space="preserve"> includes updated counts and assets of SMSFs. The </t>
    </r>
    <r>
      <rPr>
        <i/>
        <sz val="10"/>
        <color theme="1"/>
        <rFont val="Trebuchet MS"/>
        <family val="2"/>
      </rPr>
      <t>Annual Superannuation Bulletin</t>
    </r>
    <r>
      <rPr>
        <sz val="10"/>
        <color theme="1"/>
        <rFont val="Trebuchet MS"/>
        <family val="2"/>
      </rPr>
      <t xml:space="preserve"> uses June ATO data to maintain internal consistency.</t>
    </r>
  </si>
  <si>
    <t>The symbol '*' within the data tables indicates that the data have been masked to maintain confidentiality.</t>
  </si>
  <si>
    <r>
      <rPr>
        <i/>
        <sz val="10"/>
        <rFont val="Trebuchet MS"/>
        <family val="2"/>
      </rPr>
      <t>of which:</t>
    </r>
    <r>
      <rPr>
        <sz val="10"/>
        <rFont val="Trebuchet MS"/>
        <family val="2"/>
      </rPr>
      <t xml:space="preserve">
    Value paid by RSE</t>
    </r>
  </si>
  <si>
    <t>SMSF and small APRA fund membership increase</t>
  </si>
  <si>
    <t>Effective from 1 July 2021, the maximum number of members for SMSFs and small APRA funds increased from four to six. Accordingly, data from the reporting period June 2022 onwards are for all superannuation entities with more than six members, for prior reporting periods, all superannuation entities with more than four members. Details of the change can be found at:</t>
  </si>
  <si>
    <t>Entities with more than four/six members ^</t>
  </si>
  <si>
    <r>
      <rPr>
        <vertAlign val="superscript"/>
        <sz val="10"/>
        <rFont val="Trebuchet MS"/>
        <family val="2"/>
      </rPr>
      <t>a</t>
    </r>
    <r>
      <rPr>
        <sz val="10"/>
        <rFont val="Trebuchet MS"/>
        <family val="2"/>
      </rPr>
      <t xml:space="preserve"> Total service provider expenses by type of service provider role for Entities with more than four/six members ^ are presented in Table 5a.</t>
    </r>
  </si>
  <si>
    <t>^ Refers to entities with more than four members. From June 2022 onwards, refers to entities with more than six members.</t>
  </si>
  <si>
    <t xml:space="preserve">      From 30 June 2015 to 30 June 2022 (Issued 31 January 2023)</t>
  </si>
  <si>
    <t>Table</t>
  </si>
  <si>
    <t>Data item</t>
  </si>
  <si>
    <t>$ million</t>
  </si>
  <si>
    <t>Table 9A</t>
  </si>
  <si>
    <t>whole value</t>
  </si>
  <si>
    <r>
      <t xml:space="preserve">This edition of the </t>
    </r>
    <r>
      <rPr>
        <i/>
        <sz val="10"/>
        <color theme="1"/>
        <rFont val="Trebuchet MS"/>
        <family val="2"/>
      </rPr>
      <t>Annual superannuation bulletin</t>
    </r>
    <r>
      <rPr>
        <sz val="10"/>
        <color theme="1"/>
        <rFont val="Trebuchet MS"/>
        <family val="2"/>
      </rPr>
      <t xml:space="preserve"> publication contains revised data due to resubmissions from entities, updated data from the Australian Taxation Office, or compilation errors. 
The following data items were revised by </t>
    </r>
    <r>
      <rPr>
        <i/>
        <sz val="10"/>
        <color theme="1"/>
        <rFont val="Trebuchet MS"/>
        <family val="2"/>
      </rPr>
      <t xml:space="preserve">at least 10 per cent and $100 million </t>
    </r>
    <r>
      <rPr>
        <sz val="10"/>
        <color theme="1"/>
        <rFont val="Trebuchet MS"/>
        <family val="2"/>
      </rPr>
      <t>(with the exception of '</t>
    </r>
    <r>
      <rPr>
        <i/>
        <sz val="10"/>
        <color theme="1"/>
        <rFont val="Trebuchet MS"/>
        <family val="2"/>
      </rPr>
      <t>number of member accounts/claims'</t>
    </r>
    <r>
      <rPr>
        <sz val="10"/>
        <color theme="1"/>
        <rFont val="Trebuchet MS"/>
        <family val="2"/>
      </rPr>
      <t xml:space="preserve"> which were revised by at least 10%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</si>
</sst>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 yyyy"/>
    <numFmt numFmtId="165" formatCode="#,##0.0"/>
    <numFmt numFmtId="166" formatCode="0.0%"/>
    <numFmt numFmtId="167" formatCode="_-* #,##0_-;\-* #,##0_-;_-* &quot;-&quot;??_-;_-@_-"/>
    <numFmt numFmtId="168" formatCode="#,##0_ ;\-#,##0\ "/>
    <numFmt numFmtId="169" formatCode="0.0"/>
  </numFmts>
  <fonts count="67" x14ac:knownFonts="1">
    <font>
      <sz val="11"/>
      <color theme="1"/>
      <name val="Calibri"/>
      <family val="2"/>
      <scheme val="minor"/>
    </font>
    <font>
      <sz val="11"/>
      <color theme="1"/>
      <name val="Calibri"/>
      <family val="2"/>
      <scheme val="minor"/>
    </font>
    <font>
      <b/>
      <sz val="12"/>
      <color indexed="9"/>
      <name val="Trebuchet MS"/>
      <family val="2"/>
    </font>
    <font>
      <sz val="10"/>
      <name val="Trebuchet MS"/>
      <family val="2"/>
    </font>
    <font>
      <b/>
      <sz val="10"/>
      <name val="Trebuchet MS"/>
      <family val="2"/>
    </font>
    <font>
      <sz val="10"/>
      <name val="Arial"/>
      <family val="2"/>
    </font>
    <font>
      <vertAlign val="superscript"/>
      <sz val="10"/>
      <name val="Trebuchet MS"/>
      <family val="2"/>
    </font>
    <font>
      <b/>
      <vertAlign val="superscript"/>
      <sz val="10"/>
      <name val="Trebuchet MS"/>
      <family val="2"/>
    </font>
    <font>
      <b/>
      <i/>
      <sz val="10"/>
      <name val="Trebuchet MS"/>
      <family val="2"/>
    </font>
    <font>
      <sz val="8"/>
      <name val="Trebuchet MS"/>
      <family val="2"/>
    </font>
    <font>
      <i/>
      <sz val="10"/>
      <name val="Trebuchet MS"/>
      <family val="2"/>
    </font>
    <font>
      <sz val="10"/>
      <color rgb="FFFF0000"/>
      <name val="Arial"/>
      <family val="2"/>
    </font>
    <font>
      <b/>
      <sz val="12"/>
      <color theme="0"/>
      <name val="Trebuchet MS"/>
      <family val="2"/>
    </font>
    <font>
      <b/>
      <sz val="10"/>
      <color theme="1"/>
      <name val="Trebuchet MS"/>
      <family val="2"/>
    </font>
    <font>
      <sz val="10"/>
      <color theme="1"/>
      <name val="Trebuchet MS"/>
      <family val="2"/>
    </font>
    <font>
      <sz val="8"/>
      <name val="Times New Roman"/>
      <family val="1"/>
    </font>
    <font>
      <sz val="14"/>
      <name val="Trebuchet MS"/>
      <family val="2"/>
    </font>
    <font>
      <sz val="12"/>
      <color rgb="FFFF0000"/>
      <name val="Trebuchet MS"/>
      <family val="2"/>
    </font>
    <font>
      <sz val="10"/>
      <name val="Verdana"/>
      <family val="2"/>
    </font>
    <font>
      <sz val="10"/>
      <name val="Times New Roman"/>
      <family val="1"/>
    </font>
    <font>
      <sz val="43"/>
      <color rgb="FF222C65"/>
      <name val="Trebuchet MS"/>
      <family val="2"/>
    </font>
    <font>
      <b/>
      <sz val="24"/>
      <color rgb="FF00B0F0"/>
      <name val="Trebuchet MS"/>
      <family val="2"/>
    </font>
    <font>
      <b/>
      <sz val="16"/>
      <color rgb="FF222C65"/>
      <name val="Trebuchet MS"/>
      <family val="2"/>
    </font>
    <font>
      <b/>
      <sz val="10"/>
      <color rgb="FF0000FF"/>
      <name val="Trebuchet MS"/>
      <family val="2"/>
    </font>
    <font>
      <b/>
      <sz val="16"/>
      <color indexed="58"/>
      <name val="Trebuchet MS"/>
      <family val="2"/>
    </font>
    <font>
      <u/>
      <sz val="10"/>
      <color theme="10"/>
      <name val="Arial"/>
      <family val="2"/>
    </font>
    <font>
      <u/>
      <sz val="10"/>
      <color rgb="FF0000FF"/>
      <name val="Trebuchet MS"/>
      <family val="2"/>
    </font>
    <font>
      <u/>
      <sz val="10"/>
      <color indexed="12"/>
      <name val="Trebuchet MS"/>
      <family val="2"/>
    </font>
    <font>
      <u/>
      <sz val="10"/>
      <color theme="10"/>
      <name val="Trebuchet MS"/>
      <family val="2"/>
    </font>
    <font>
      <sz val="10"/>
      <color rgb="FF0000FF"/>
      <name val="Trebuchet MS"/>
      <family val="2"/>
    </font>
    <font>
      <sz val="10"/>
      <color rgb="FFFF0000"/>
      <name val="Trebuchet MS"/>
      <family val="2"/>
    </font>
    <font>
      <b/>
      <sz val="10"/>
      <color rgb="FFFF0000"/>
      <name val="Trebuchet MS"/>
      <family val="2"/>
    </font>
    <font>
      <b/>
      <sz val="10"/>
      <color rgb="FFFF0000"/>
      <name val="Arial"/>
      <family val="2"/>
    </font>
    <font>
      <b/>
      <sz val="11"/>
      <color theme="1"/>
      <name val="Calibri"/>
      <family val="2"/>
      <scheme val="minor"/>
    </font>
    <font>
      <sz val="10"/>
      <name val="MS Sans Serif"/>
      <family val="2"/>
    </font>
    <font>
      <i/>
      <sz val="10"/>
      <color theme="1"/>
      <name val="Trebuchet MS"/>
      <family val="2"/>
    </font>
    <font>
      <b/>
      <sz val="16"/>
      <color rgb="FFD10000"/>
      <name val="Trebuchet MS"/>
      <family val="2"/>
    </font>
    <font>
      <sz val="8"/>
      <color theme="1"/>
      <name val="Trebuchet MS"/>
      <family val="2"/>
    </font>
    <font>
      <sz val="11"/>
      <color rgb="FF006100"/>
      <name val="Calibri"/>
      <family val="2"/>
      <scheme val="minor"/>
    </font>
    <font>
      <sz val="11"/>
      <color theme="1"/>
      <name val="Trebuchet MS"/>
      <family val="2"/>
    </font>
    <font>
      <sz val="11"/>
      <color rgb="FFFF0000"/>
      <name val="Trebuchet MS"/>
      <family val="2"/>
    </font>
    <font>
      <b/>
      <sz val="11"/>
      <color theme="1"/>
      <name val="Trebuchet MS"/>
      <family val="2"/>
    </font>
    <font>
      <b/>
      <sz val="11"/>
      <color theme="0"/>
      <name val="Trebuchet MS"/>
      <family val="2"/>
    </font>
    <font>
      <b/>
      <sz val="14"/>
      <color theme="0"/>
      <name val="Calibri"/>
      <family val="2"/>
      <scheme val="minor"/>
    </font>
    <font>
      <sz val="14"/>
      <color theme="0"/>
      <name val="Calibri"/>
      <family val="2"/>
      <scheme val="minor"/>
    </font>
    <font>
      <sz val="12"/>
      <color rgb="FF000000"/>
      <name val="DIN OT"/>
      <family val="2"/>
    </font>
    <font>
      <b/>
      <sz val="14"/>
      <name val="DIN OT"/>
      <family val="2"/>
    </font>
    <font>
      <b/>
      <sz val="14"/>
      <color theme="0"/>
      <name val="DIN OT"/>
      <family val="2"/>
    </font>
    <font>
      <b/>
      <sz val="12"/>
      <color theme="0"/>
      <name val="DIN OT"/>
      <family val="2"/>
    </font>
    <font>
      <b/>
      <sz val="11"/>
      <name val="DIN OT"/>
      <family val="2"/>
    </font>
    <font>
      <b/>
      <sz val="11"/>
      <color theme="0"/>
      <name val="DIN OT"/>
      <family val="2"/>
    </font>
    <font>
      <sz val="9"/>
      <color theme="0"/>
      <name val="DIN OT"/>
      <family val="2"/>
    </font>
    <font>
      <sz val="11"/>
      <color theme="1"/>
      <name val="DIN OT"/>
      <family val="2"/>
    </font>
    <font>
      <sz val="14"/>
      <color theme="1"/>
      <name val="DIN OT"/>
      <family val="2"/>
    </font>
    <font>
      <sz val="10"/>
      <color rgb="FFFFFFFF"/>
      <name val="Trebuchet MS"/>
      <family val="2"/>
    </font>
    <font>
      <b/>
      <sz val="12"/>
      <name val="Trebuchet MS"/>
      <family val="2"/>
    </font>
    <font>
      <b/>
      <vertAlign val="superscript"/>
      <sz val="9"/>
      <name val="Trebuchet MS"/>
      <family val="2"/>
    </font>
    <font>
      <b/>
      <sz val="8"/>
      <name val="Trebuchet MS"/>
      <family val="2"/>
    </font>
    <font>
      <b/>
      <sz val="12"/>
      <color rgb="FFFF0000"/>
      <name val="Trebuchet MS"/>
      <family val="2"/>
    </font>
    <font>
      <b/>
      <sz val="10"/>
      <name val="Arial"/>
      <family val="2"/>
    </font>
    <font>
      <b/>
      <vertAlign val="superscript"/>
      <sz val="12"/>
      <color rgb="FFFFFFFF"/>
      <name val="Trebuchet MS"/>
      <family val="2"/>
    </font>
    <font>
      <sz val="10"/>
      <color rgb="FF000000"/>
      <name val="Trebuchet MS"/>
      <family val="2"/>
    </font>
    <font>
      <sz val="10"/>
      <color theme="1"/>
      <name val="Calibri"/>
      <family val="2"/>
      <scheme val="minor"/>
    </font>
    <font>
      <b/>
      <vertAlign val="superscript"/>
      <sz val="14"/>
      <color theme="0"/>
      <name val="DIN OT"/>
      <family val="2"/>
    </font>
    <font>
      <sz val="8"/>
      <name val="Calibri"/>
      <family val="2"/>
      <scheme val="minor"/>
    </font>
    <font>
      <b/>
      <sz val="12"/>
      <color theme="1"/>
      <name val="Trebuchet MS"/>
      <family val="2"/>
    </font>
    <font>
      <b/>
      <i/>
      <sz val="12"/>
      <color theme="1"/>
      <name val="Trebuchet MS"/>
      <family val="2"/>
    </font>
  </fonts>
  <fills count="16">
    <fill>
      <patternFill patternType="none"/>
    </fill>
    <fill>
      <patternFill patternType="gray125"/>
    </fill>
    <fill>
      <patternFill patternType="solid">
        <fgColor rgb="FF222C65"/>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FFFF"/>
        <bgColor indexed="64"/>
      </patternFill>
    </fill>
    <fill>
      <patternFill patternType="solid">
        <fgColor rgb="FF222C65"/>
        <bgColor rgb="FF000000"/>
      </patternFill>
    </fill>
    <fill>
      <patternFill patternType="solid">
        <fgColor rgb="FFC6EFCE"/>
      </patternFill>
    </fill>
    <fill>
      <patternFill patternType="solid">
        <fgColor rgb="FF00B0F0"/>
        <bgColor indexed="64"/>
      </patternFill>
    </fill>
    <fill>
      <patternFill patternType="solid">
        <fgColor rgb="FF890C5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12169"/>
        <bgColor indexed="64"/>
      </patternFill>
    </fill>
    <fill>
      <patternFill patternType="solid">
        <fgColor theme="3" tint="0.79998168889431442"/>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top/>
      <bottom style="thin">
        <color theme="4" tint="0.3999755851924192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5" fillId="0" borderId="0"/>
    <xf numFmtId="0" fontId="25" fillId="0" borderId="0" applyNumberFormat="0" applyFill="0" applyBorder="0" applyAlignment="0" applyProtection="0"/>
    <xf numFmtId="0" fontId="5" fillId="0" borderId="0"/>
    <xf numFmtId="0" fontId="34" fillId="0" borderId="0"/>
    <xf numFmtId="0" fontId="1" fillId="0" borderId="0"/>
    <xf numFmtId="0" fontId="5" fillId="0" borderId="0"/>
    <xf numFmtId="0" fontId="1" fillId="0" borderId="0"/>
    <xf numFmtId="43" fontId="1" fillId="0" borderId="0" applyFont="0" applyFill="0" applyBorder="0" applyAlignment="0" applyProtection="0"/>
    <xf numFmtId="0" fontId="38" fillId="8" borderId="0" applyNumberFormat="0" applyBorder="0" applyAlignment="0" applyProtection="0"/>
    <xf numFmtId="0" fontId="5" fillId="0" borderId="0"/>
    <xf numFmtId="0" fontId="5" fillId="0" borderId="0"/>
  </cellStyleXfs>
  <cellXfs count="644">
    <xf numFmtId="0" fontId="0" fillId="0" borderId="0" xfId="0"/>
    <xf numFmtId="0" fontId="0" fillId="3" borderId="0" xfId="0" applyFill="1"/>
    <xf numFmtId="164" fontId="4" fillId="3" borderId="1" xfId="0" quotePrefix="1" applyNumberFormat="1" applyFont="1" applyFill="1" applyBorder="1" applyAlignment="1">
      <alignment horizontal="center" vertical="center" wrapText="1"/>
    </xf>
    <xf numFmtId="0" fontId="4" fillId="3" borderId="0" xfId="0" applyFont="1" applyFill="1" applyAlignment="1">
      <alignment horizontal="left" wrapText="1" indent="1"/>
    </xf>
    <xf numFmtId="0" fontId="9" fillId="0" borderId="0" xfId="3" applyFont="1"/>
    <xf numFmtId="0" fontId="5" fillId="0" borderId="0" xfId="3"/>
    <xf numFmtId="0" fontId="3" fillId="0" borderId="0" xfId="3" applyFont="1"/>
    <xf numFmtId="3" fontId="4" fillId="0" borderId="0" xfId="3" applyNumberFormat="1" applyFont="1" applyFill="1" applyBorder="1" applyAlignment="1">
      <alignment vertical="center" wrapText="1"/>
    </xf>
    <xf numFmtId="0" fontId="3" fillId="0" borderId="0" xfId="3" applyFont="1" applyFill="1"/>
    <xf numFmtId="0" fontId="3" fillId="0" borderId="0" xfId="3" applyFont="1" applyBorder="1"/>
    <xf numFmtId="0" fontId="8" fillId="0" borderId="0" xfId="0" applyFont="1" applyFill="1" applyAlignment="1">
      <alignment horizontal="left" wrapText="1"/>
    </xf>
    <xf numFmtId="17" fontId="4" fillId="0" borderId="0" xfId="0" applyNumberFormat="1" applyFont="1" applyFill="1" applyBorder="1" applyAlignment="1">
      <alignment horizontal="center" vertical="center"/>
    </xf>
    <xf numFmtId="0" fontId="3" fillId="0" borderId="0" xfId="0" applyFont="1" applyFill="1" applyBorder="1" applyAlignment="1">
      <alignment horizontal="left" wrapText="1" indent="1"/>
    </xf>
    <xf numFmtId="0" fontId="4" fillId="0" borderId="0" xfId="0" applyFont="1" applyFill="1" applyAlignment="1">
      <alignment horizontal="left" wrapText="1"/>
    </xf>
    <xf numFmtId="0" fontId="3" fillId="0" borderId="0" xfId="0" applyFont="1" applyFill="1" applyAlignment="1">
      <alignment horizontal="left" wrapText="1" indent="2"/>
    </xf>
    <xf numFmtId="0" fontId="3" fillId="0" borderId="0" xfId="0" applyFont="1" applyFill="1" applyAlignment="1">
      <alignment horizontal="left" wrapText="1" indent="3"/>
    </xf>
    <xf numFmtId="0" fontId="4" fillId="0" borderId="0" xfId="0" applyFont="1" applyFill="1" applyBorder="1" applyAlignment="1">
      <alignment horizontal="left" wrapText="1" indent="1"/>
    </xf>
    <xf numFmtId="0" fontId="3" fillId="0" borderId="0" xfId="0" applyFont="1" applyFill="1" applyBorder="1" applyAlignment="1">
      <alignment horizontal="left" wrapText="1" indent="2"/>
    </xf>
    <xf numFmtId="3" fontId="4" fillId="0" borderId="0" xfId="3" applyNumberFormat="1" applyFont="1" applyBorder="1" applyAlignment="1">
      <alignment vertical="center" wrapText="1"/>
    </xf>
    <xf numFmtId="0" fontId="3" fillId="0" borderId="0" xfId="3" applyFont="1" applyBorder="1" applyAlignment="1">
      <alignment horizontal="left" wrapText="1" indent="1"/>
    </xf>
    <xf numFmtId="0" fontId="3" fillId="0" borderId="0" xfId="3" applyFont="1" applyFill="1" applyBorder="1" applyAlignment="1">
      <alignment horizontal="left" wrapText="1" indent="1"/>
    </xf>
    <xf numFmtId="0" fontId="4" fillId="0" borderId="0" xfId="3" applyFont="1" applyFill="1" applyAlignment="1">
      <alignment horizontal="left" wrapText="1"/>
    </xf>
    <xf numFmtId="0" fontId="3" fillId="0" borderId="0" xfId="3" applyFont="1" applyFill="1" applyAlignment="1">
      <alignment horizontal="left" wrapText="1" indent="2"/>
    </xf>
    <xf numFmtId="0" fontId="4" fillId="0" borderId="0" xfId="3" applyFont="1" applyFill="1" applyBorder="1" applyAlignment="1">
      <alignment horizontal="left" wrapText="1" indent="1"/>
    </xf>
    <xf numFmtId="0" fontId="3" fillId="0" borderId="0" xfId="3" applyFont="1" applyFill="1" applyBorder="1" applyAlignment="1">
      <alignment horizontal="left" wrapText="1" indent="2"/>
    </xf>
    <xf numFmtId="0" fontId="3" fillId="0" borderId="0" xfId="3" applyFont="1" applyFill="1" applyBorder="1" applyAlignment="1">
      <alignment horizontal="left" vertical="top" wrapText="1" indent="2"/>
    </xf>
    <xf numFmtId="3" fontId="3" fillId="0" borderId="0" xfId="3" applyNumberFormat="1" applyFont="1" applyFill="1" applyBorder="1" applyAlignment="1">
      <alignment horizontal="right" vertical="top" wrapText="1" indent="1"/>
    </xf>
    <xf numFmtId="0" fontId="5" fillId="0" borderId="3" xfId="3" applyFont="1" applyFill="1" applyBorder="1"/>
    <xf numFmtId="0" fontId="5" fillId="0" borderId="0" xfId="3" applyFont="1" applyFill="1"/>
    <xf numFmtId="0" fontId="5" fillId="0" borderId="0" xfId="3" applyFill="1"/>
    <xf numFmtId="0" fontId="3" fillId="0" borderId="0" xfId="0" applyFont="1" applyFill="1" applyAlignment="1">
      <alignment horizontal="left" vertical="top" indent="1"/>
    </xf>
    <xf numFmtId="0" fontId="2" fillId="0" borderId="0" xfId="3" applyFont="1" applyFill="1" applyBorder="1" applyAlignment="1">
      <alignment vertical="center"/>
    </xf>
    <xf numFmtId="0" fontId="4" fillId="3" borderId="0" xfId="3" applyFont="1" applyFill="1" applyAlignment="1">
      <alignment horizontal="left" vertical="top" wrapText="1"/>
    </xf>
    <xf numFmtId="0" fontId="5" fillId="0" borderId="0" xfId="3" applyFont="1"/>
    <xf numFmtId="0" fontId="3" fillId="3" borderId="0" xfId="3" applyFont="1" applyFill="1" applyAlignment="1">
      <alignment horizontal="left" vertical="top" indent="1"/>
    </xf>
    <xf numFmtId="0" fontId="4" fillId="0" borderId="0" xfId="3" applyFont="1" applyFill="1" applyAlignment="1">
      <alignment horizontal="left" vertical="top"/>
    </xf>
    <xf numFmtId="0" fontId="3" fillId="0" borderId="0" xfId="3" applyFont="1" applyFill="1" applyAlignment="1">
      <alignment horizontal="left" vertical="top" indent="1"/>
    </xf>
    <xf numFmtId="0" fontId="4" fillId="0" borderId="0" xfId="3" applyFont="1" applyFill="1" applyAlignment="1">
      <alignment horizontal="left" vertical="top" wrapText="1"/>
    </xf>
    <xf numFmtId="0" fontId="4" fillId="0" borderId="0" xfId="3" applyFont="1" applyFill="1" applyBorder="1" applyAlignment="1">
      <alignment horizontal="left"/>
    </xf>
    <xf numFmtId="0" fontId="4" fillId="3" borderId="0" xfId="3" applyFont="1" applyFill="1" applyAlignment="1">
      <alignment horizontal="left" vertical="top"/>
    </xf>
    <xf numFmtId="0" fontId="3" fillId="3" borderId="0" xfId="3" applyFont="1" applyFill="1" applyAlignment="1">
      <alignment vertical="top"/>
    </xf>
    <xf numFmtId="0" fontId="3" fillId="0" borderId="0" xfId="0" applyFont="1" applyFill="1" applyAlignment="1"/>
    <xf numFmtId="0" fontId="3" fillId="0" borderId="0" xfId="0" applyFont="1" applyFill="1"/>
    <xf numFmtId="0" fontId="4" fillId="4" borderId="0" xfId="3" applyFont="1" applyFill="1" applyBorder="1" applyAlignment="1">
      <alignment horizontal="left"/>
    </xf>
    <xf numFmtId="0" fontId="9" fillId="0" borderId="0" xfId="3" applyFont="1" applyBorder="1"/>
    <xf numFmtId="0" fontId="9" fillId="0" borderId="0" xfId="3" applyFont="1" applyFill="1"/>
    <xf numFmtId="0" fontId="4" fillId="0" borderId="0" xfId="3" applyFont="1" applyBorder="1" applyAlignment="1">
      <alignment horizontal="left" wrapText="1"/>
    </xf>
    <xf numFmtId="17" fontId="3" fillId="0" borderId="0" xfId="3" applyNumberFormat="1" applyFont="1" applyBorder="1" applyAlignment="1">
      <alignment horizontal="center" vertical="center"/>
    </xf>
    <xf numFmtId="0" fontId="3" fillId="0" borderId="0" xfId="3" applyFont="1" applyAlignment="1">
      <alignment vertical="center"/>
    </xf>
    <xf numFmtId="0" fontId="8" fillId="0" borderId="0" xfId="3" applyFont="1" applyBorder="1" applyAlignment="1">
      <alignment horizontal="left" wrapText="1"/>
    </xf>
    <xf numFmtId="0" fontId="3" fillId="0" borderId="0" xfId="3" applyFont="1" applyBorder="1" applyAlignment="1">
      <alignment horizontal="right" wrapText="1"/>
    </xf>
    <xf numFmtId="0" fontId="3" fillId="3" borderId="0" xfId="3" applyFont="1" applyFill="1" applyBorder="1" applyAlignment="1">
      <alignment horizontal="left" wrapText="1" indent="1"/>
    </xf>
    <xf numFmtId="0" fontId="4" fillId="0" borderId="0" xfId="3" applyFont="1" applyFill="1" applyBorder="1" applyAlignment="1">
      <alignment horizontal="left" wrapText="1"/>
    </xf>
    <xf numFmtId="0" fontId="3" fillId="0" borderId="0" xfId="3" applyFont="1" applyBorder="1" applyAlignment="1">
      <alignment horizontal="left" wrapText="1" indent="3"/>
    </xf>
    <xf numFmtId="0" fontId="3" fillId="0" borderId="3" xfId="3" applyFont="1" applyBorder="1"/>
    <xf numFmtId="0" fontId="3" fillId="0" borderId="0" xfId="3" applyFont="1" applyFill="1" applyBorder="1"/>
    <xf numFmtId="0" fontId="2" fillId="0" borderId="0" xfId="3" applyFont="1" applyFill="1" applyBorder="1" applyAlignment="1">
      <alignment horizontal="left" vertical="center"/>
    </xf>
    <xf numFmtId="0" fontId="3" fillId="0" borderId="0" xfId="3" applyFont="1" applyAlignment="1">
      <alignment horizontal="left" wrapText="1" indent="1"/>
    </xf>
    <xf numFmtId="0" fontId="4" fillId="0" borderId="0" xfId="3" applyFont="1" applyAlignment="1">
      <alignment horizontal="left" wrapText="1"/>
    </xf>
    <xf numFmtId="3" fontId="4" fillId="0" borderId="0" xfId="3" applyNumberFormat="1" applyFont="1" applyFill="1" applyAlignment="1">
      <alignment horizontal="right" indent="2"/>
    </xf>
    <xf numFmtId="0" fontId="3" fillId="0" borderId="0" xfId="3" applyFont="1" applyAlignment="1"/>
    <xf numFmtId="0" fontId="9" fillId="0" borderId="3" xfId="3" applyFont="1" applyBorder="1"/>
    <xf numFmtId="0" fontId="8" fillId="0" borderId="0" xfId="3" applyFont="1" applyAlignment="1">
      <alignment wrapText="1"/>
    </xf>
    <xf numFmtId="0" fontId="4" fillId="0" borderId="0" xfId="3" applyFont="1" applyAlignment="1">
      <alignment horizontal="left" vertical="top" wrapText="1" indent="1"/>
    </xf>
    <xf numFmtId="0" fontId="3" fillId="0" borderId="0" xfId="3" applyFont="1" applyAlignment="1">
      <alignment horizontal="left" wrapText="1" indent="2"/>
    </xf>
    <xf numFmtId="0" fontId="3" fillId="0" borderId="0" xfId="3" applyFont="1" applyAlignment="1">
      <alignment horizontal="left" vertical="top" wrapText="1" indent="1"/>
    </xf>
    <xf numFmtId="3" fontId="3" fillId="0" borderId="3" xfId="4" applyNumberFormat="1" applyFont="1" applyFill="1" applyBorder="1" applyAlignment="1">
      <alignment horizontal="right" indent="3"/>
    </xf>
    <xf numFmtId="0" fontId="8" fillId="0" borderId="0" xfId="3" applyFont="1" applyBorder="1" applyAlignment="1">
      <alignment horizontal="center" wrapText="1"/>
    </xf>
    <xf numFmtId="164" fontId="4" fillId="0" borderId="0" xfId="3" quotePrefix="1" applyNumberFormat="1" applyFont="1" applyFill="1" applyBorder="1" applyAlignment="1">
      <alignment horizontal="center" vertical="center" wrapText="1"/>
    </xf>
    <xf numFmtId="0" fontId="3" fillId="0" borderId="0" xfId="3" applyFont="1" applyBorder="1" applyAlignment="1">
      <alignment horizontal="left" wrapText="1"/>
    </xf>
    <xf numFmtId="0" fontId="4" fillId="0" borderId="3" xfId="3" applyFont="1" applyFill="1" applyBorder="1" applyAlignment="1">
      <alignment horizontal="left" vertical="top" wrapText="1"/>
    </xf>
    <xf numFmtId="3" fontId="13" fillId="0" borderId="3" xfId="5" applyNumberFormat="1" applyFont="1" applyFill="1" applyBorder="1" applyAlignment="1">
      <alignment horizontal="right" indent="2"/>
    </xf>
    <xf numFmtId="0" fontId="9" fillId="0" borderId="3" xfId="3" applyFont="1" applyFill="1" applyBorder="1"/>
    <xf numFmtId="165" fontId="9" fillId="0" borderId="0" xfId="3" applyNumberFormat="1" applyFont="1" applyBorder="1"/>
    <xf numFmtId="0" fontId="5" fillId="3" borderId="0" xfId="3" applyFill="1"/>
    <xf numFmtId="0" fontId="5" fillId="0" borderId="0" xfId="3" applyFont="1" applyAlignment="1">
      <alignment horizontal="right"/>
    </xf>
    <xf numFmtId="0" fontId="10" fillId="0" borderId="0" xfId="3" applyFont="1" applyFill="1" applyBorder="1" applyAlignment="1">
      <alignment horizontal="left" wrapText="1"/>
    </xf>
    <xf numFmtId="0" fontId="5" fillId="0" borderId="0" xfId="3" applyFont="1" applyFill="1" applyAlignment="1"/>
    <xf numFmtId="0" fontId="4" fillId="0" borderId="0" xfId="3" applyFont="1" applyFill="1" applyAlignment="1"/>
    <xf numFmtId="0" fontId="4" fillId="3" borderId="0" xfId="3" applyFont="1" applyFill="1" applyAlignment="1">
      <alignment horizontal="left" wrapText="1"/>
    </xf>
    <xf numFmtId="0" fontId="4" fillId="3" borderId="0" xfId="3" applyFont="1" applyFill="1" applyAlignment="1">
      <alignment vertical="top"/>
    </xf>
    <xf numFmtId="0" fontId="4" fillId="3" borderId="0" xfId="3" applyFont="1" applyFill="1" applyAlignment="1">
      <alignment horizontal="left"/>
    </xf>
    <xf numFmtId="0" fontId="5" fillId="0" borderId="0" xfId="3" applyFont="1" applyBorder="1"/>
    <xf numFmtId="0" fontId="4" fillId="0" borderId="0" xfId="3" applyFont="1" applyFill="1" applyBorder="1" applyAlignment="1">
      <alignment vertical="center"/>
    </xf>
    <xf numFmtId="0" fontId="8" fillId="0" borderId="0" xfId="3" applyFont="1" applyFill="1" applyBorder="1"/>
    <xf numFmtId="3" fontId="3" fillId="0" borderId="0" xfId="3" applyNumberFormat="1" applyFont="1" applyFill="1" applyBorder="1" applyAlignment="1">
      <alignment horizontal="right" wrapText="1" indent="1"/>
    </xf>
    <xf numFmtId="3" fontId="3" fillId="0" borderId="0" xfId="3" applyNumberFormat="1" applyFont="1" applyFill="1" applyBorder="1" applyAlignment="1">
      <alignment horizontal="right" wrapText="1"/>
    </xf>
    <xf numFmtId="3" fontId="4" fillId="0" borderId="0" xfId="3" applyNumberFormat="1" applyFont="1" applyFill="1" applyBorder="1" applyAlignment="1">
      <alignment horizontal="right" wrapText="1"/>
    </xf>
    <xf numFmtId="3" fontId="4" fillId="0" borderId="0" xfId="3" applyNumberFormat="1" applyFont="1" applyFill="1" applyBorder="1" applyAlignment="1">
      <alignment horizontal="right" wrapText="1" indent="4"/>
    </xf>
    <xf numFmtId="3" fontId="3" fillId="0" borderId="0" xfId="3" applyNumberFormat="1" applyFont="1" applyFill="1" applyBorder="1" applyAlignment="1">
      <alignment wrapText="1"/>
    </xf>
    <xf numFmtId="3" fontId="4" fillId="0" borderId="0" xfId="3" applyNumberFormat="1" applyFont="1" applyFill="1" applyBorder="1" applyAlignment="1">
      <alignment wrapText="1"/>
    </xf>
    <xf numFmtId="0" fontId="4" fillId="0" borderId="3" xfId="3" applyFont="1" applyFill="1" applyBorder="1" applyAlignment="1">
      <alignment horizontal="left" wrapText="1"/>
    </xf>
    <xf numFmtId="3" fontId="4" fillId="0" borderId="3" xfId="3" applyNumberFormat="1" applyFont="1" applyFill="1" applyBorder="1" applyAlignment="1">
      <alignment horizontal="right" wrapText="1" indent="4"/>
    </xf>
    <xf numFmtId="0" fontId="3" fillId="0" borderId="0" xfId="3" applyFont="1" applyFill="1" applyBorder="1" applyAlignment="1">
      <alignment horizontal="left" vertical="top" indent="1"/>
    </xf>
    <xf numFmtId="0" fontId="4" fillId="0" borderId="0" xfId="3" applyFont="1" applyAlignment="1">
      <alignment horizontal="left"/>
    </xf>
    <xf numFmtId="0" fontId="10" fillId="0" borderId="0" xfId="3" applyFont="1" applyBorder="1" applyAlignment="1">
      <alignment horizontal="left" wrapText="1"/>
    </xf>
    <xf numFmtId="0" fontId="3" fillId="0" borderId="0" xfId="3" applyFont="1" applyBorder="1" applyAlignment="1">
      <alignment horizontal="left" vertical="center" wrapText="1" indent="1"/>
    </xf>
    <xf numFmtId="164" fontId="8" fillId="0" borderId="0" xfId="3" applyNumberFormat="1" applyFont="1" applyFill="1" applyBorder="1" applyAlignment="1">
      <alignment vertical="center" wrapText="1"/>
    </xf>
    <xf numFmtId="3" fontId="4" fillId="0" borderId="0" xfId="3" applyNumberFormat="1" applyFont="1" applyFill="1" applyBorder="1" applyAlignment="1">
      <alignment horizontal="right" vertical="center" indent="2"/>
    </xf>
    <xf numFmtId="0" fontId="3" fillId="0" borderId="0" xfId="3" applyFont="1" applyBorder="1" applyAlignment="1">
      <alignment horizontal="left" vertical="center" wrapText="1" indent="2"/>
    </xf>
    <xf numFmtId="0" fontId="4" fillId="0" borderId="3" xfId="3" applyFont="1" applyBorder="1" applyAlignment="1">
      <alignment horizontal="left" wrapText="1"/>
    </xf>
    <xf numFmtId="0" fontId="4" fillId="0" borderId="2" xfId="3" applyFont="1" applyFill="1" applyBorder="1" applyAlignment="1">
      <alignment horizontal="left" wrapText="1"/>
    </xf>
    <xf numFmtId="167" fontId="4" fillId="0" borderId="2" xfId="5" applyNumberFormat="1" applyFont="1" applyFill="1" applyBorder="1" applyAlignment="1">
      <alignment horizontal="right"/>
    </xf>
    <xf numFmtId="0" fontId="8" fillId="0" borderId="0" xfId="3" applyFont="1" applyFill="1" applyBorder="1" applyAlignment="1">
      <alignment horizontal="left" wrapText="1"/>
    </xf>
    <xf numFmtId="167" fontId="4" fillId="0" borderId="0" xfId="5" quotePrefix="1" applyNumberFormat="1" applyFont="1" applyFill="1" applyBorder="1" applyAlignment="1">
      <alignment horizontal="right" vertical="center" wrapText="1" indent="3"/>
    </xf>
    <xf numFmtId="167" fontId="3" fillId="0" borderId="0" xfId="5" quotePrefix="1" applyNumberFormat="1" applyFont="1" applyFill="1" applyBorder="1" applyAlignment="1">
      <alignment horizontal="right" vertical="center" wrapText="1" indent="3"/>
    </xf>
    <xf numFmtId="0" fontId="3" fillId="0" borderId="0" xfId="3" applyFont="1" applyFill="1" applyBorder="1" applyAlignment="1">
      <alignment horizontal="left" wrapText="1"/>
    </xf>
    <xf numFmtId="0" fontId="3" fillId="0" borderId="0" xfId="3" applyFont="1" applyFill="1" applyAlignment="1">
      <alignment horizontal="left" wrapText="1" indent="1"/>
    </xf>
    <xf numFmtId="0" fontId="3" fillId="0" borderId="3" xfId="3" applyFont="1" applyFill="1" applyBorder="1" applyAlignment="1">
      <alignment horizontal="left" wrapText="1" indent="1"/>
    </xf>
    <xf numFmtId="0" fontId="3" fillId="0" borderId="3" xfId="3" applyFont="1" applyFill="1" applyBorder="1"/>
    <xf numFmtId="17" fontId="3" fillId="0" borderId="0" xfId="3" applyNumberFormat="1" applyFont="1" applyBorder="1" applyAlignment="1">
      <alignment horizontal="left" vertical="center"/>
    </xf>
    <xf numFmtId="167" fontId="3" fillId="0" borderId="0" xfId="5" applyNumberFormat="1" applyFont="1" applyFill="1" applyBorder="1" applyAlignment="1">
      <alignment horizontal="right" wrapText="1" indent="3"/>
    </xf>
    <xf numFmtId="0" fontId="4" fillId="0" borderId="0" xfId="3" applyFont="1" applyFill="1" applyBorder="1" applyAlignment="1">
      <alignment wrapText="1"/>
    </xf>
    <xf numFmtId="3" fontId="3" fillId="0" borderId="0" xfId="3" applyNumberFormat="1" applyFont="1" applyFill="1" applyBorder="1" applyAlignment="1">
      <alignment horizontal="left" wrapText="1" indent="1"/>
    </xf>
    <xf numFmtId="0" fontId="3" fillId="0" borderId="0" xfId="3" applyFont="1" applyFill="1" applyBorder="1" applyAlignment="1">
      <alignment horizontal="left" vertical="top" wrapText="1" indent="1"/>
    </xf>
    <xf numFmtId="0" fontId="18" fillId="3" borderId="0" xfId="3" applyFont="1" applyFill="1"/>
    <xf numFmtId="0" fontId="19" fillId="0" borderId="0" xfId="3" applyFont="1"/>
    <xf numFmtId="0" fontId="20" fillId="0" borderId="0" xfId="3" applyFont="1" applyAlignment="1">
      <alignment horizontal="left" indent="1"/>
    </xf>
    <xf numFmtId="0" fontId="21" fillId="0" borderId="0" xfId="3" applyFont="1" applyAlignment="1">
      <alignment horizontal="left" vertical="center" wrapText="1" indent="1"/>
    </xf>
    <xf numFmtId="0" fontId="19" fillId="3" borderId="0" xfId="3" applyFont="1" applyFill="1"/>
    <xf numFmtId="0" fontId="18" fillId="3" borderId="0" xfId="3" applyFont="1" applyFill="1" applyAlignment="1"/>
    <xf numFmtId="0" fontId="9" fillId="3" borderId="0" xfId="3" applyFont="1" applyFill="1" applyAlignment="1">
      <alignment vertical="top" wrapText="1"/>
    </xf>
    <xf numFmtId="0" fontId="15" fillId="0" borderId="0" xfId="3" applyFont="1" applyAlignment="1">
      <alignment vertical="top"/>
    </xf>
    <xf numFmtId="0" fontId="22" fillId="0" borderId="0" xfId="3" applyFont="1" applyFill="1" applyAlignment="1">
      <alignment horizontal="justify" vertical="center" wrapText="1"/>
    </xf>
    <xf numFmtId="0" fontId="23" fillId="0" borderId="0" xfId="3" applyFont="1" applyFill="1" applyAlignment="1">
      <alignment vertical="center" wrapText="1"/>
    </xf>
    <xf numFmtId="0" fontId="24" fillId="0" borderId="0" xfId="3" applyFont="1" applyAlignment="1">
      <alignment horizontal="left"/>
    </xf>
    <xf numFmtId="0" fontId="3" fillId="0" borderId="0" xfId="3" applyFont="1" applyAlignment="1">
      <alignment horizontal="right"/>
    </xf>
    <xf numFmtId="0" fontId="23" fillId="0" borderId="0" xfId="3" applyFont="1" applyAlignment="1"/>
    <xf numFmtId="0" fontId="24" fillId="0" borderId="0" xfId="3" applyFont="1" applyAlignment="1">
      <alignment horizontal="left" indent="2"/>
    </xf>
    <xf numFmtId="0" fontId="3" fillId="0" borderId="0" xfId="3" applyFont="1" applyAlignment="1">
      <alignment horizontal="left" indent="2"/>
    </xf>
    <xf numFmtId="0" fontId="26" fillId="0" borderId="0" xfId="8" applyNumberFormat="1" applyFont="1" applyBorder="1" applyAlignment="1"/>
    <xf numFmtId="0" fontId="27" fillId="0" borderId="0" xfId="3" applyFont="1" applyAlignment="1" applyProtection="1">
      <alignment horizontal="left" indent="2"/>
    </xf>
    <xf numFmtId="0" fontId="3" fillId="3" borderId="0" xfId="3" applyFont="1" applyFill="1" applyAlignment="1">
      <alignment horizontal="left" indent="2"/>
    </xf>
    <xf numFmtId="0" fontId="4" fillId="0" borderId="0" xfId="3" applyNumberFormat="1" applyFont="1" applyBorder="1" applyAlignment="1">
      <alignment horizontal="left" indent="2"/>
    </xf>
    <xf numFmtId="0" fontId="27" fillId="0" borderId="0" xfId="3" applyFont="1" applyFill="1" applyAlignment="1" applyProtection="1">
      <alignment horizontal="left" indent="2"/>
    </xf>
    <xf numFmtId="0" fontId="3" fillId="0" borderId="0" xfId="3" applyFont="1" applyFill="1" applyAlignment="1">
      <alignment horizontal="left" indent="2"/>
    </xf>
    <xf numFmtId="0" fontId="3" fillId="0" borderId="0" xfId="3" applyFont="1" applyFill="1" applyAlignment="1">
      <alignment horizontal="right"/>
    </xf>
    <xf numFmtId="0" fontId="3" fillId="0" borderId="0" xfId="3" applyFont="1" applyFill="1" applyAlignment="1">
      <alignment horizontal="left"/>
    </xf>
    <xf numFmtId="0" fontId="4" fillId="0" borderId="0" xfId="3" applyNumberFormat="1" applyFont="1" applyFill="1" applyBorder="1" applyAlignment="1">
      <alignment horizontal="left" indent="2"/>
    </xf>
    <xf numFmtId="0" fontId="3" fillId="3" borderId="0" xfId="3" applyFont="1" applyFill="1" applyAlignment="1">
      <alignment horizontal="right"/>
    </xf>
    <xf numFmtId="0" fontId="3" fillId="0" borderId="0" xfId="3" applyFont="1" applyAlignment="1">
      <alignment horizontal="left"/>
    </xf>
    <xf numFmtId="0" fontId="29" fillId="0" borderId="0" xfId="3" applyFont="1" applyAlignment="1"/>
    <xf numFmtId="0" fontId="4" fillId="0" borderId="0" xfId="3" applyFont="1" applyBorder="1" applyAlignment="1">
      <alignment horizontal="left" indent="1"/>
    </xf>
    <xf numFmtId="0" fontId="9" fillId="0" borderId="0" xfId="3" applyFont="1" applyAlignment="1">
      <alignment horizontal="left" vertical="top" indent="1"/>
    </xf>
    <xf numFmtId="0" fontId="9" fillId="0" borderId="0" xfId="3" applyFont="1" applyAlignment="1">
      <alignment vertical="center"/>
    </xf>
    <xf numFmtId="0" fontId="8" fillId="0" borderId="0" xfId="3" applyFont="1" applyAlignment="1">
      <alignment horizontal="center" vertical="center"/>
    </xf>
    <xf numFmtId="0" fontId="8" fillId="0" borderId="0" xfId="3" applyFont="1" applyFill="1" applyAlignment="1">
      <alignment horizontal="center" vertical="center"/>
    </xf>
    <xf numFmtId="0" fontId="10" fillId="0" borderId="0" xfId="3" applyFont="1" applyBorder="1" applyAlignment="1">
      <alignment wrapText="1"/>
    </xf>
    <xf numFmtId="0" fontId="3" fillId="0" borderId="2" xfId="3" applyFont="1" applyFill="1" applyBorder="1"/>
    <xf numFmtId="0" fontId="10" fillId="0" borderId="0" xfId="3" applyFont="1" applyFill="1" applyBorder="1" applyAlignment="1">
      <alignment wrapText="1"/>
    </xf>
    <xf numFmtId="49" fontId="3" fillId="4" borderId="0" xfId="3" applyNumberFormat="1" applyFont="1" applyFill="1" applyAlignment="1">
      <alignment horizontal="left" indent="1"/>
    </xf>
    <xf numFmtId="49" fontId="4" fillId="4" borderId="0" xfId="3" applyNumberFormat="1" applyFont="1" applyFill="1" applyAlignment="1">
      <alignment horizontal="left"/>
    </xf>
    <xf numFmtId="167" fontId="4" fillId="0" borderId="3" xfId="5" applyNumberFormat="1" applyFont="1" applyFill="1" applyBorder="1" applyAlignment="1">
      <alignment horizontal="right"/>
    </xf>
    <xf numFmtId="0" fontId="8" fillId="0" borderId="0" xfId="3" applyFont="1" applyFill="1" applyBorder="1" applyAlignment="1">
      <alignment horizontal="left"/>
    </xf>
    <xf numFmtId="3" fontId="3" fillId="0" borderId="0" xfId="3" applyNumberFormat="1" applyFont="1" applyFill="1" applyAlignment="1">
      <alignment horizontal="right"/>
    </xf>
    <xf numFmtId="0" fontId="4" fillId="0" borderId="0" xfId="3" applyFont="1" applyBorder="1" applyAlignment="1">
      <alignment horizontal="left" wrapText="1" indent="2"/>
    </xf>
    <xf numFmtId="0" fontId="3" fillId="0" borderId="0" xfId="3" applyFont="1" applyBorder="1" applyAlignment="1">
      <alignment horizontal="left" wrapText="1" indent="2"/>
    </xf>
    <xf numFmtId="0" fontId="5" fillId="0" borderId="0" xfId="3" applyFont="1" applyAlignment="1">
      <alignment horizontal="left" indent="2"/>
    </xf>
    <xf numFmtId="0" fontId="4" fillId="0" borderId="0" xfId="3" applyFont="1" applyBorder="1" applyAlignment="1">
      <alignment horizontal="left" indent="2"/>
    </xf>
    <xf numFmtId="0" fontId="5" fillId="0" borderId="0" xfId="3" applyBorder="1"/>
    <xf numFmtId="0" fontId="4" fillId="0" borderId="0" xfId="3" applyFont="1" applyBorder="1" applyAlignment="1">
      <alignment wrapText="1"/>
    </xf>
    <xf numFmtId="17" fontId="4" fillId="0" borderId="0" xfId="3" applyNumberFormat="1" applyFont="1" applyBorder="1" applyAlignment="1">
      <alignment horizontal="right" wrapText="1"/>
    </xf>
    <xf numFmtId="3" fontId="3" fillId="0" borderId="0" xfId="4" applyNumberFormat="1" applyFont="1" applyFill="1" applyAlignment="1">
      <alignment horizontal="right"/>
    </xf>
    <xf numFmtId="1" fontId="5" fillId="0" borderId="0" xfId="3" applyNumberFormat="1" applyFont="1" applyFill="1"/>
    <xf numFmtId="3" fontId="3" fillId="0" borderId="0" xfId="3" applyNumberFormat="1" applyFont="1" applyFill="1" applyBorder="1" applyAlignment="1">
      <alignment horizontal="left" indent="1"/>
    </xf>
    <xf numFmtId="3" fontId="3" fillId="0" borderId="0" xfId="4" quotePrefix="1" applyNumberFormat="1" applyFont="1" applyFill="1" applyAlignment="1">
      <alignment horizontal="right"/>
    </xf>
    <xf numFmtId="0" fontId="5" fillId="0" borderId="0" xfId="3" applyFill="1" applyBorder="1"/>
    <xf numFmtId="164" fontId="4" fillId="0" borderId="1" xfId="0" quotePrefix="1" applyNumberFormat="1" applyFont="1" applyFill="1" applyBorder="1" applyAlignment="1">
      <alignment horizontal="center" vertical="center" wrapText="1"/>
    </xf>
    <xf numFmtId="0" fontId="3" fillId="0" borderId="0" xfId="0" applyFont="1" applyBorder="1" applyAlignment="1">
      <alignment horizontal="right" wrapText="1"/>
    </xf>
    <xf numFmtId="3" fontId="4" fillId="0" borderId="0" xfId="0" applyNumberFormat="1" applyFont="1" applyFill="1" applyBorder="1" applyAlignment="1">
      <alignment horizontal="right" indent="2"/>
    </xf>
    <xf numFmtId="3" fontId="3" fillId="0" borderId="0" xfId="0" applyNumberFormat="1" applyFont="1" applyFill="1" applyBorder="1" applyAlignment="1">
      <alignment horizontal="right" indent="1"/>
    </xf>
    <xf numFmtId="0" fontId="16" fillId="0" borderId="0" xfId="3" applyFont="1" applyFill="1"/>
    <xf numFmtId="0" fontId="9" fillId="0" borderId="0" xfId="3" applyFont="1" applyFill="1" applyBorder="1"/>
    <xf numFmtId="0" fontId="17" fillId="3" borderId="0" xfId="3" applyFont="1" applyFill="1"/>
    <xf numFmtId="0" fontId="26" fillId="0" borderId="0" xfId="8" applyNumberFormat="1" applyFont="1" applyFill="1" applyBorder="1" applyAlignment="1"/>
    <xf numFmtId="17" fontId="4" fillId="0" borderId="0" xfId="3" applyNumberFormat="1" applyFont="1" applyBorder="1" applyAlignment="1">
      <alignment horizontal="left" vertical="center"/>
    </xf>
    <xf numFmtId="0" fontId="9" fillId="0" borderId="2" xfId="3" applyFont="1" applyBorder="1"/>
    <xf numFmtId="0" fontId="2" fillId="0" borderId="0" xfId="3" applyFont="1" applyFill="1" applyBorder="1" applyAlignment="1">
      <alignment horizontal="right" vertical="center"/>
    </xf>
    <xf numFmtId="0" fontId="9" fillId="0" borderId="3" xfId="3" applyFont="1" applyFill="1" applyBorder="1" applyAlignment="1">
      <alignment horizontal="right"/>
    </xf>
    <xf numFmtId="0" fontId="9" fillId="0" borderId="0" xfId="3" applyFont="1" applyBorder="1" applyAlignment="1">
      <alignment horizontal="right"/>
    </xf>
    <xf numFmtId="165" fontId="9" fillId="0" borderId="0" xfId="3" applyNumberFormat="1" applyFont="1" applyBorder="1" applyAlignment="1">
      <alignment horizontal="right"/>
    </xf>
    <xf numFmtId="0" fontId="4" fillId="0" borderId="0" xfId="3" applyFont="1" applyFill="1" applyAlignment="1">
      <alignment horizontal="left" vertical="top" indent="1"/>
    </xf>
    <xf numFmtId="0" fontId="4" fillId="0" borderId="0" xfId="3" applyFont="1" applyFill="1" applyAlignment="1">
      <alignment horizontal="left" wrapText="1" indent="1"/>
    </xf>
    <xf numFmtId="0" fontId="3" fillId="0" borderId="0" xfId="3" applyFont="1" applyFill="1" applyAlignment="1">
      <alignment horizontal="left" vertical="top" wrapText="1" indent="2"/>
    </xf>
    <xf numFmtId="0" fontId="4" fillId="0" borderId="0" xfId="3" applyFont="1" applyFill="1" applyAlignment="1">
      <alignment horizontal="left" vertical="top" wrapText="1" indent="1"/>
    </xf>
    <xf numFmtId="0" fontId="4" fillId="0" borderId="0" xfId="3" applyFont="1" applyFill="1" applyBorder="1" applyAlignment="1">
      <alignment horizontal="left" vertical="top" wrapText="1" indent="1"/>
    </xf>
    <xf numFmtId="3" fontId="3" fillId="0" borderId="0" xfId="3" applyNumberFormat="1" applyFont="1" applyFill="1" applyBorder="1" applyAlignment="1">
      <alignment horizontal="right"/>
    </xf>
    <xf numFmtId="3" fontId="4" fillId="0" borderId="0" xfId="3" applyNumberFormat="1" applyFont="1" applyFill="1" applyAlignment="1">
      <alignment horizontal="right"/>
    </xf>
    <xf numFmtId="0" fontId="17" fillId="0" borderId="0" xfId="3" applyFont="1" applyFill="1"/>
    <xf numFmtId="0" fontId="11" fillId="0" borderId="0" xfId="3" applyFont="1"/>
    <xf numFmtId="49" fontId="3" fillId="0" borderId="3" xfId="3" applyNumberFormat="1" applyFont="1" applyBorder="1" applyAlignment="1">
      <alignment horizontal="center" vertical="center" wrapText="1"/>
    </xf>
    <xf numFmtId="164" fontId="4" fillId="0" borderId="3" xfId="3" quotePrefix="1" applyNumberFormat="1" applyFont="1" applyFill="1" applyBorder="1" applyAlignment="1">
      <alignment horizontal="center" vertical="center" wrapText="1"/>
    </xf>
    <xf numFmtId="49" fontId="3" fillId="0" borderId="0" xfId="3" applyNumberFormat="1" applyFont="1" applyBorder="1" applyAlignment="1">
      <alignment horizontal="center" vertical="center" wrapText="1"/>
    </xf>
    <xf numFmtId="0" fontId="17" fillId="0" borderId="0" xfId="3" applyFont="1"/>
    <xf numFmtId="0" fontId="0" fillId="0" borderId="0" xfId="0" applyFill="1" applyBorder="1"/>
    <xf numFmtId="49" fontId="3" fillId="0" borderId="3" xfId="3" applyNumberFormat="1" applyFont="1" applyBorder="1" applyAlignment="1">
      <alignment horizontal="center" vertical="center"/>
    </xf>
    <xf numFmtId="49" fontId="3" fillId="0" borderId="0" xfId="3" applyNumberFormat="1" applyFont="1" applyBorder="1" applyAlignment="1">
      <alignment horizontal="center" vertical="center"/>
    </xf>
    <xf numFmtId="0" fontId="4" fillId="0" borderId="7" xfId="0" applyFont="1" applyBorder="1" applyAlignment="1">
      <alignment horizontal="right" vertical="center"/>
    </xf>
    <xf numFmtId="0" fontId="26" fillId="3" borderId="0" xfId="8" applyNumberFormat="1" applyFont="1" applyFill="1" applyBorder="1" applyAlignment="1"/>
    <xf numFmtId="0" fontId="27" fillId="3" borderId="0" xfId="3" applyFont="1" applyFill="1" applyAlignment="1" applyProtection="1">
      <alignment horizontal="left" indent="2"/>
    </xf>
    <xf numFmtId="0" fontId="4" fillId="0" borderId="0" xfId="0" applyFont="1" applyBorder="1" applyAlignment="1">
      <alignment horizontal="right" vertical="center"/>
    </xf>
    <xf numFmtId="0" fontId="4" fillId="3" borderId="0" xfId="3" applyFont="1" applyFill="1" applyBorder="1" applyAlignment="1">
      <alignment horizontal="center" vertical="center"/>
    </xf>
    <xf numFmtId="0" fontId="32" fillId="0" borderId="0" xfId="3" applyFont="1" applyFill="1"/>
    <xf numFmtId="0" fontId="11" fillId="0" borderId="0" xfId="3" applyFont="1" applyFill="1"/>
    <xf numFmtId="0" fontId="4" fillId="0" borderId="0" xfId="3" applyFont="1" applyFill="1" applyBorder="1" applyAlignment="1">
      <alignment horizontal="left" wrapText="1"/>
    </xf>
    <xf numFmtId="49" fontId="3" fillId="0" borderId="0" xfId="0" applyNumberFormat="1" applyFont="1" applyFill="1" applyBorder="1" applyAlignment="1">
      <alignment vertical="center" wrapText="1"/>
    </xf>
    <xf numFmtId="0" fontId="33" fillId="0" borderId="0" xfId="0" applyFont="1"/>
    <xf numFmtId="3" fontId="4" fillId="0" borderId="0" xfId="0" applyNumberFormat="1" applyFont="1" applyFill="1" applyBorder="1" applyAlignment="1"/>
    <xf numFmtId="3" fontId="3" fillId="0" borderId="0" xfId="0" applyNumberFormat="1" applyFont="1" applyFill="1" applyBorder="1" applyAlignment="1" applyProtection="1">
      <alignment horizontal="right"/>
      <protection hidden="1"/>
    </xf>
    <xf numFmtId="3" fontId="4" fillId="0" borderId="0" xfId="0" applyNumberFormat="1" applyFont="1" applyFill="1" applyBorder="1" applyAlignment="1" applyProtection="1">
      <alignment horizontal="right"/>
      <protection hidden="1"/>
    </xf>
    <xf numFmtId="49" fontId="3" fillId="0" borderId="3" xfId="3" applyNumberFormat="1" applyFont="1" applyBorder="1" applyAlignment="1">
      <alignment horizontal="center" vertical="center" wrapText="1"/>
    </xf>
    <xf numFmtId="0" fontId="34" fillId="0" borderId="0" xfId="10"/>
    <xf numFmtId="0" fontId="4" fillId="0" borderId="0" xfId="3" applyFont="1" applyFill="1" applyBorder="1" applyAlignment="1">
      <alignment horizontal="left" wrapText="1"/>
    </xf>
    <xf numFmtId="0" fontId="4" fillId="0" borderId="0" xfId="3" applyFont="1" applyBorder="1" applyAlignment="1">
      <alignment vertical="center"/>
    </xf>
    <xf numFmtId="0" fontId="3" fillId="0" borderId="0" xfId="3" applyFont="1" applyFill="1" applyAlignment="1">
      <alignment horizontal="left" vertical="top" wrapText="1" indent="1"/>
    </xf>
    <xf numFmtId="164" fontId="4" fillId="0" borderId="0" xfId="9" quotePrefix="1" applyNumberFormat="1" applyFont="1" applyFill="1" applyBorder="1" applyAlignment="1">
      <alignment horizontal="center" vertical="center" wrapText="1"/>
    </xf>
    <xf numFmtId="0" fontId="4" fillId="0" borderId="0" xfId="3" applyFont="1" applyFill="1" applyBorder="1" applyAlignment="1">
      <alignment horizontal="left" wrapText="1"/>
    </xf>
    <xf numFmtId="0" fontId="3" fillId="0" borderId="0" xfId="3" applyFont="1" applyFill="1" applyBorder="1" applyAlignment="1">
      <alignment horizontal="left" vertical="top" wrapText="1" indent="1"/>
    </xf>
    <xf numFmtId="164" fontId="4" fillId="0" borderId="1" xfId="9" quotePrefix="1" applyNumberFormat="1" applyFont="1" applyFill="1" applyBorder="1" applyAlignment="1">
      <alignment horizontal="center" vertical="center" wrapText="1"/>
    </xf>
    <xf numFmtId="49" fontId="3" fillId="0" borderId="0" xfId="3" applyNumberFormat="1" applyFont="1" applyBorder="1" applyAlignment="1">
      <alignment horizontal="center" vertical="center"/>
    </xf>
    <xf numFmtId="0" fontId="3" fillId="0" borderId="0" xfId="3" applyFont="1" applyFill="1" applyBorder="1" applyAlignment="1">
      <alignment horizontal="left" vertical="top" wrapText="1"/>
    </xf>
    <xf numFmtId="0" fontId="30" fillId="0" borderId="0" xfId="3" applyFont="1" applyAlignment="1">
      <alignment wrapText="1"/>
    </xf>
    <xf numFmtId="0" fontId="4" fillId="0" borderId="0" xfId="3" applyFont="1" applyFill="1" applyBorder="1" applyAlignment="1">
      <alignment horizontal="left" wrapText="1"/>
    </xf>
    <xf numFmtId="0" fontId="4" fillId="0" borderId="2" xfId="3" applyFont="1" applyFill="1" applyBorder="1" applyAlignment="1">
      <alignment horizontal="left" wrapText="1"/>
    </xf>
    <xf numFmtId="0" fontId="4" fillId="0" borderId="0" xfId="0" quotePrefix="1" applyFont="1" applyFill="1" applyBorder="1" applyAlignment="1">
      <alignment horizontal="center" vertical="center" wrapText="1"/>
    </xf>
    <xf numFmtId="0" fontId="3" fillId="0" borderId="0" xfId="3" applyFont="1" applyAlignment="1">
      <alignment horizontal="left" vertical="top" indent="1"/>
    </xf>
    <xf numFmtId="164" fontId="3" fillId="0" borderId="0" xfId="3" quotePrefix="1" applyNumberFormat="1" applyFont="1" applyFill="1" applyBorder="1" applyAlignment="1">
      <alignment horizontal="left" vertical="center" wrapText="1"/>
    </xf>
    <xf numFmtId="0" fontId="0" fillId="0" borderId="3" xfId="0" applyBorder="1"/>
    <xf numFmtId="0" fontId="4" fillId="0" borderId="0" xfId="3" applyFont="1" applyFill="1" applyBorder="1" applyAlignment="1">
      <alignment horizontal="left" wrapText="1"/>
    </xf>
    <xf numFmtId="0" fontId="0" fillId="0" borderId="0" xfId="0" applyBorder="1"/>
    <xf numFmtId="0" fontId="3" fillId="0" borderId="0" xfId="3" applyFont="1" applyFill="1" applyBorder="1" applyAlignment="1">
      <alignment vertical="top"/>
    </xf>
    <xf numFmtId="0" fontId="9" fillId="0" borderId="0" xfId="3" applyFont="1" applyAlignment="1"/>
    <xf numFmtId="0" fontId="3" fillId="0" borderId="0" xfId="3" applyFont="1" applyFill="1" applyAlignment="1">
      <alignment horizontal="left" vertical="top"/>
    </xf>
    <xf numFmtId="0" fontId="5" fillId="0" borderId="0" xfId="3" applyFont="1" applyAlignment="1"/>
    <xf numFmtId="3" fontId="4" fillId="0" borderId="0" xfId="3" applyNumberFormat="1" applyFont="1" applyFill="1" applyBorder="1" applyAlignment="1">
      <alignment horizontal="center" vertical="center" wrapText="1"/>
    </xf>
    <xf numFmtId="3" fontId="4" fillId="0" borderId="0" xfId="3" applyNumberFormat="1" applyFont="1" applyBorder="1" applyAlignment="1">
      <alignment horizontal="center" vertical="center" wrapText="1"/>
    </xf>
    <xf numFmtId="0" fontId="3" fillId="0" borderId="0" xfId="3" applyFont="1" applyFill="1" applyAlignment="1">
      <alignment vertical="top" wrapText="1"/>
    </xf>
    <xf numFmtId="0" fontId="22" fillId="0" borderId="0" xfId="11" applyFont="1" applyFill="1" applyAlignment="1">
      <alignment horizontal="justify" vertical="center" wrapText="1"/>
    </xf>
    <xf numFmtId="0" fontId="14" fillId="0" borderId="0" xfId="4" applyFont="1" applyFill="1" applyAlignment="1">
      <alignment horizontal="justify" vertical="top" wrapText="1"/>
    </xf>
    <xf numFmtId="0" fontId="28" fillId="0" borderId="0" xfId="8" applyFont="1" applyFill="1" applyAlignment="1">
      <alignment horizontal="justify" vertical="top" wrapText="1"/>
    </xf>
    <xf numFmtId="0" fontId="14" fillId="0" borderId="0" xfId="11" applyFont="1" applyFill="1" applyAlignment="1">
      <alignment horizontal="left" vertical="top" wrapText="1"/>
    </xf>
    <xf numFmtId="0" fontId="13" fillId="0" borderId="0" xfId="11" applyFont="1" applyFill="1" applyAlignment="1">
      <alignment horizontal="left" vertical="top" wrapText="1"/>
    </xf>
    <xf numFmtId="0" fontId="14" fillId="0" borderId="0" xfId="11" applyFont="1" applyFill="1" applyAlignment="1">
      <alignment horizontal="justify" vertical="top" wrapText="1"/>
    </xf>
    <xf numFmtId="0" fontId="28" fillId="0" borderId="0" xfId="8" applyFont="1" applyFill="1" applyAlignment="1">
      <alignment horizontal="left" vertical="top" wrapText="1"/>
    </xf>
    <xf numFmtId="0" fontId="3" fillId="0" borderId="0" xfId="11" applyFont="1" applyFill="1" applyAlignment="1">
      <alignment horizontal="left" vertical="top" wrapText="1" indent="2"/>
    </xf>
    <xf numFmtId="0" fontId="3" fillId="0" borderId="0" xfId="11" applyFont="1" applyFill="1" applyAlignment="1">
      <alignment horizontal="justify" vertical="top" wrapText="1"/>
    </xf>
    <xf numFmtId="0" fontId="3" fillId="0" borderId="0" xfId="11" applyFont="1" applyFill="1" applyAlignment="1">
      <alignment horizontal="justify" vertical="top"/>
    </xf>
    <xf numFmtId="0" fontId="1" fillId="0" borderId="0" xfId="11"/>
    <xf numFmtId="0" fontId="1" fillId="0" borderId="0" xfId="11" applyAlignment="1"/>
    <xf numFmtId="0" fontId="1" fillId="0" borderId="0" xfId="11" applyFill="1"/>
    <xf numFmtId="0" fontId="5" fillId="3" borderId="0" xfId="9" applyFill="1"/>
    <xf numFmtId="0" fontId="5" fillId="3" borderId="0" xfId="9" applyFill="1" applyAlignment="1">
      <alignment vertical="center"/>
    </xf>
    <xf numFmtId="0" fontId="1" fillId="0" borderId="0" xfId="13"/>
    <xf numFmtId="0" fontId="3" fillId="0" borderId="0" xfId="3" applyNumberFormat="1" applyFont="1" applyBorder="1" applyAlignment="1">
      <alignment horizontal="left" indent="1"/>
    </xf>
    <xf numFmtId="0" fontId="3" fillId="3" borderId="0" xfId="3" applyNumberFormat="1" applyFont="1" applyFill="1" applyBorder="1" applyAlignment="1">
      <alignment horizontal="left" indent="1"/>
    </xf>
    <xf numFmtId="0" fontId="3" fillId="0" borderId="0" xfId="3" applyNumberFormat="1" applyFont="1" applyFill="1" applyBorder="1" applyAlignment="1">
      <alignment horizontal="left" indent="1"/>
    </xf>
    <xf numFmtId="0" fontId="3" fillId="0" borderId="0" xfId="3" applyFont="1" applyAlignment="1">
      <alignment horizontal="left" indent="1"/>
    </xf>
    <xf numFmtId="0" fontId="3" fillId="0" borderId="0" xfId="3" applyFont="1" applyFill="1" applyAlignment="1">
      <alignment horizontal="left" vertical="top" indent="1"/>
    </xf>
    <xf numFmtId="164" fontId="4" fillId="0" borderId="1" xfId="3" quotePrefix="1" applyNumberFormat="1" applyFont="1" applyFill="1" applyBorder="1" applyAlignment="1">
      <alignment horizontal="center" vertical="center" wrapText="1"/>
    </xf>
    <xf numFmtId="0" fontId="0" fillId="0" borderId="2" xfId="0" quotePrefix="1" applyBorder="1" applyAlignment="1">
      <alignment horizontal="center"/>
    </xf>
    <xf numFmtId="167" fontId="4" fillId="0" borderId="0" xfId="1" applyNumberFormat="1" applyFont="1" applyFill="1" applyBorder="1" applyAlignment="1">
      <alignment wrapText="1"/>
    </xf>
    <xf numFmtId="0" fontId="3" fillId="3" borderId="2" xfId="0" applyFont="1" applyFill="1" applyBorder="1"/>
    <xf numFmtId="167" fontId="3" fillId="0" borderId="0" xfId="1" applyNumberFormat="1" applyFont="1" applyFill="1" applyAlignment="1"/>
    <xf numFmtId="167" fontId="4" fillId="0" borderId="3" xfId="1" applyNumberFormat="1" applyFont="1" applyFill="1" applyBorder="1" applyAlignment="1">
      <alignment wrapText="1"/>
    </xf>
    <xf numFmtId="167" fontId="4" fillId="0" borderId="2" xfId="1" applyNumberFormat="1" applyFont="1" applyFill="1" applyBorder="1" applyAlignment="1">
      <alignment wrapText="1"/>
    </xf>
    <xf numFmtId="3" fontId="4" fillId="0" borderId="0" xfId="1" applyNumberFormat="1" applyFont="1" applyFill="1" applyBorder="1" applyAlignment="1">
      <alignment wrapText="1"/>
    </xf>
    <xf numFmtId="3" fontId="13" fillId="0" borderId="0" xfId="1" applyNumberFormat="1" applyFont="1" applyAlignment="1"/>
    <xf numFmtId="3" fontId="14" fillId="0" borderId="0" xfId="1" applyNumberFormat="1" applyFont="1" applyAlignment="1"/>
    <xf numFmtId="3" fontId="4" fillId="0" borderId="0" xfId="1" quotePrefix="1" applyNumberFormat="1" applyFont="1" applyFill="1" applyBorder="1" applyAlignment="1">
      <alignment vertical="center" wrapText="1"/>
    </xf>
    <xf numFmtId="3" fontId="13" fillId="0" borderId="0" xfId="1" applyNumberFormat="1" applyFont="1" applyFill="1" applyAlignment="1"/>
    <xf numFmtId="3" fontId="14" fillId="0" borderId="0" xfId="1" applyNumberFormat="1" applyFont="1" applyFill="1" applyAlignment="1"/>
    <xf numFmtId="3" fontId="9" fillId="0" borderId="0" xfId="1" applyNumberFormat="1" applyFont="1" applyFill="1" applyBorder="1" applyAlignment="1"/>
    <xf numFmtId="3" fontId="9" fillId="0" borderId="0" xfId="1" applyNumberFormat="1" applyFont="1" applyAlignment="1"/>
    <xf numFmtId="3" fontId="3" fillId="0" borderId="0" xfId="1" applyNumberFormat="1" applyFont="1" applyAlignment="1">
      <alignment vertical="center"/>
    </xf>
    <xf numFmtId="3" fontId="3" fillId="0" borderId="0" xfId="1" applyNumberFormat="1" applyFont="1" applyFill="1" applyBorder="1" applyAlignment="1">
      <alignment wrapText="1"/>
    </xf>
    <xf numFmtId="0" fontId="39" fillId="0" borderId="0" xfId="0" applyFont="1"/>
    <xf numFmtId="0" fontId="39" fillId="0" borderId="2" xfId="0" quotePrefix="1" applyFont="1" applyBorder="1" applyAlignment="1">
      <alignment horizontal="center"/>
    </xf>
    <xf numFmtId="167" fontId="3" fillId="0" borderId="3" xfId="1" applyNumberFormat="1" applyFont="1" applyBorder="1" applyAlignment="1"/>
    <xf numFmtId="167" fontId="3" fillId="0" borderId="0" xfId="1" applyNumberFormat="1" applyFont="1" applyAlignment="1"/>
    <xf numFmtId="167" fontId="39" fillId="0" borderId="2" xfId="1" quotePrefix="1" applyNumberFormat="1" applyFont="1" applyBorder="1" applyAlignment="1"/>
    <xf numFmtId="3" fontId="4" fillId="0" borderId="0" xfId="1" applyNumberFormat="1" applyFont="1" applyFill="1" applyAlignment="1"/>
    <xf numFmtId="3" fontId="3" fillId="0" borderId="0" xfId="1" applyNumberFormat="1" applyFont="1" applyFill="1" applyAlignment="1"/>
    <xf numFmtId="0" fontId="4" fillId="0" borderId="0" xfId="3" applyFont="1"/>
    <xf numFmtId="3" fontId="3" fillId="0" borderId="0" xfId="1" applyNumberFormat="1" applyFont="1" applyAlignment="1"/>
    <xf numFmtId="3" fontId="39" fillId="0" borderId="2" xfId="1" quotePrefix="1" applyNumberFormat="1" applyFont="1" applyBorder="1" applyAlignment="1"/>
    <xf numFmtId="0" fontId="39" fillId="3" borderId="0" xfId="0" applyFont="1" applyFill="1"/>
    <xf numFmtId="168" fontId="39" fillId="0" borderId="0" xfId="1" applyNumberFormat="1" applyFont="1" applyFill="1"/>
    <xf numFmtId="168" fontId="14" fillId="0" borderId="0" xfId="1" applyNumberFormat="1" applyFont="1" applyFill="1"/>
    <xf numFmtId="3" fontId="4" fillId="0" borderId="0" xfId="3" applyNumberFormat="1" applyFont="1" applyFill="1" applyBorder="1" applyAlignment="1"/>
    <xf numFmtId="0" fontId="8" fillId="6" borderId="0" xfId="3" applyFont="1" applyFill="1" applyBorder="1" applyAlignment="1">
      <alignment horizontal="left" wrapText="1"/>
    </xf>
    <xf numFmtId="0" fontId="0" fillId="6" borderId="0" xfId="0" applyFill="1"/>
    <xf numFmtId="0" fontId="9" fillId="6" borderId="0" xfId="3" applyFont="1" applyFill="1"/>
    <xf numFmtId="0" fontId="9" fillId="0" borderId="3" xfId="3" applyFont="1" applyBorder="1" applyAlignment="1">
      <alignment horizontal="right"/>
    </xf>
    <xf numFmtId="0" fontId="3" fillId="0" borderId="3" xfId="3" applyFont="1" applyBorder="1" applyAlignment="1">
      <alignment horizontal="left" vertical="center" wrapText="1" indent="2"/>
    </xf>
    <xf numFmtId="3" fontId="4" fillId="0" borderId="3" xfId="3" applyNumberFormat="1" applyFont="1" applyFill="1" applyBorder="1" applyAlignment="1">
      <alignment horizontal="right" vertical="center" indent="2"/>
    </xf>
    <xf numFmtId="3" fontId="3" fillId="0" borderId="0" xfId="3" applyNumberFormat="1" applyFont="1" applyFill="1" applyBorder="1" applyAlignment="1"/>
    <xf numFmtId="0" fontId="4" fillId="0" borderId="3" xfId="3" applyFont="1" applyFill="1" applyBorder="1" applyAlignment="1">
      <alignment wrapText="1"/>
    </xf>
    <xf numFmtId="167" fontId="4" fillId="0" borderId="3" xfId="5" quotePrefix="1" applyNumberFormat="1" applyFont="1" applyFill="1" applyBorder="1" applyAlignment="1">
      <alignment horizontal="right" wrapText="1" indent="3"/>
    </xf>
    <xf numFmtId="17" fontId="3" fillId="0" borderId="2" xfId="3" applyNumberFormat="1" applyFont="1" applyBorder="1" applyAlignment="1">
      <alignment horizontal="center" vertical="center"/>
    </xf>
    <xf numFmtId="17" fontId="3" fillId="0" borderId="2" xfId="3" applyNumberFormat="1" applyFont="1" applyBorder="1" applyAlignment="1">
      <alignment horizontal="left" vertical="center"/>
    </xf>
    <xf numFmtId="164" fontId="4" fillId="0" borderId="3" xfId="9" quotePrefix="1" applyNumberFormat="1" applyFont="1" applyFill="1" applyBorder="1" applyAlignment="1">
      <alignment horizontal="center" vertical="center" wrapText="1"/>
    </xf>
    <xf numFmtId="164" fontId="4" fillId="0" borderId="1" xfId="3" quotePrefix="1" applyNumberFormat="1" applyFont="1" applyFill="1" applyBorder="1" applyAlignment="1">
      <alignment horizontal="right" vertical="center" wrapText="1"/>
    </xf>
    <xf numFmtId="3" fontId="4" fillId="0" borderId="0" xfId="5" applyNumberFormat="1" applyFont="1" applyFill="1" applyAlignment="1">
      <alignment horizontal="right"/>
    </xf>
    <xf numFmtId="0" fontId="4" fillId="3" borderId="0" xfId="7" applyFont="1" applyFill="1" applyAlignment="1">
      <alignment horizontal="left" wrapText="1"/>
    </xf>
    <xf numFmtId="0" fontId="0" fillId="0" borderId="0" xfId="0" applyAlignment="1"/>
    <xf numFmtId="3" fontId="3" fillId="0" borderId="3" xfId="4" applyNumberFormat="1" applyFont="1" applyFill="1" applyBorder="1" applyAlignment="1">
      <alignment horizontal="right"/>
    </xf>
    <xf numFmtId="3" fontId="3" fillId="0" borderId="3" xfId="4" quotePrefix="1" applyNumberFormat="1" applyFont="1" applyFill="1" applyBorder="1" applyAlignment="1">
      <alignment horizontal="right"/>
    </xf>
    <xf numFmtId="3" fontId="3" fillId="0" borderId="3" xfId="3" applyNumberFormat="1" applyFont="1" applyFill="1" applyBorder="1" applyAlignment="1">
      <alignment horizontal="right"/>
    </xf>
    <xf numFmtId="164" fontId="4" fillId="3" borderId="1" xfId="0" quotePrefix="1" applyNumberFormat="1" applyFont="1" applyFill="1" applyBorder="1" applyAlignment="1">
      <alignment horizontal="right" vertical="center" wrapText="1"/>
    </xf>
    <xf numFmtId="168" fontId="13" fillId="0" borderId="0" xfId="1" applyNumberFormat="1" applyFont="1" applyFill="1"/>
    <xf numFmtId="3" fontId="3" fillId="0" borderId="0" xfId="3" applyNumberFormat="1" applyFont="1"/>
    <xf numFmtId="164" fontId="4" fillId="0" borderId="3" xfId="3" quotePrefix="1" applyNumberFormat="1" applyFont="1" applyFill="1" applyBorder="1" applyAlignment="1">
      <alignment horizontal="right" vertical="center" wrapText="1"/>
    </xf>
    <xf numFmtId="3" fontId="3" fillId="0" borderId="0" xfId="5" applyNumberFormat="1" applyFont="1" applyFill="1" applyBorder="1" applyAlignment="1">
      <alignment horizontal="right" wrapText="1"/>
    </xf>
    <xf numFmtId="3" fontId="4" fillId="0" borderId="0" xfId="5" applyNumberFormat="1" applyFont="1" applyAlignment="1">
      <alignment horizontal="right"/>
    </xf>
    <xf numFmtId="49" fontId="3" fillId="0" borderId="3" xfId="3" applyNumberFormat="1" applyFont="1" applyFill="1" applyBorder="1" applyAlignment="1">
      <alignment vertical="center" wrapText="1"/>
    </xf>
    <xf numFmtId="3" fontId="4" fillId="4" borderId="0" xfId="3" applyNumberFormat="1" applyFont="1" applyFill="1" applyAlignment="1">
      <alignment horizontal="right"/>
    </xf>
    <xf numFmtId="3" fontId="4" fillId="4" borderId="0" xfId="3" applyNumberFormat="1" applyFont="1" applyFill="1" applyAlignment="1">
      <alignment horizontal="right" vertical="top"/>
    </xf>
    <xf numFmtId="0" fontId="5" fillId="0" borderId="0" xfId="3" applyFont="1" applyFill="1" applyAlignment="1">
      <alignment horizontal="right"/>
    </xf>
    <xf numFmtId="3" fontId="3" fillId="0" borderId="0" xfId="3" applyNumberFormat="1" applyFont="1" applyFill="1" applyAlignment="1">
      <alignment horizontal="right" vertical="top"/>
    </xf>
    <xf numFmtId="3" fontId="3" fillId="4" borderId="0" xfId="3" applyNumberFormat="1" applyFont="1" applyFill="1" applyAlignment="1">
      <alignment horizontal="right" vertical="top"/>
    </xf>
    <xf numFmtId="3" fontId="4" fillId="4" borderId="0" xfId="3" applyNumberFormat="1" applyFont="1" applyFill="1" applyBorder="1" applyAlignment="1">
      <alignment horizontal="right"/>
    </xf>
    <xf numFmtId="3" fontId="4" fillId="0" borderId="3" xfId="3" applyNumberFormat="1" applyFont="1" applyFill="1" applyBorder="1" applyAlignment="1"/>
    <xf numFmtId="3" fontId="4" fillId="0" borderId="0" xfId="3" applyNumberFormat="1" applyFont="1" applyFill="1" applyBorder="1" applyAlignment="1">
      <alignment horizontal="right"/>
    </xf>
    <xf numFmtId="3" fontId="4" fillId="0" borderId="3" xfId="3" applyNumberFormat="1" applyFont="1" applyFill="1" applyBorder="1" applyAlignment="1">
      <alignment horizontal="right"/>
    </xf>
    <xf numFmtId="168" fontId="3" fillId="0" borderId="0" xfId="1" applyNumberFormat="1" applyFont="1" applyFill="1" applyBorder="1" applyAlignment="1">
      <alignment horizontal="right" wrapText="1"/>
    </xf>
    <xf numFmtId="168" fontId="4" fillId="0" borderId="0" xfId="1" applyNumberFormat="1" applyFont="1" applyFill="1" applyBorder="1" applyAlignment="1">
      <alignment horizontal="right" wrapText="1"/>
    </xf>
    <xf numFmtId="168" fontId="3" fillId="0" borderId="0" xfId="1" applyNumberFormat="1" applyFont="1" applyFill="1" applyAlignment="1">
      <alignment horizontal="right"/>
    </xf>
    <xf numFmtId="0" fontId="39" fillId="6" borderId="0" xfId="0" applyFont="1" applyFill="1"/>
    <xf numFmtId="0" fontId="3" fillId="6" borderId="2" xfId="0" applyFont="1" applyFill="1" applyBorder="1"/>
    <xf numFmtId="164" fontId="4" fillId="6" borderId="1" xfId="0" quotePrefix="1" applyNumberFormat="1" applyFont="1" applyFill="1" applyBorder="1" applyAlignment="1">
      <alignment horizontal="right" vertical="center" wrapText="1"/>
    </xf>
    <xf numFmtId="0" fontId="4" fillId="6" borderId="0" xfId="0" applyFont="1" applyFill="1" applyAlignment="1">
      <alignment horizontal="left" wrapText="1" indent="1"/>
    </xf>
    <xf numFmtId="0" fontId="3" fillId="6" borderId="0" xfId="0" applyFont="1" applyFill="1" applyBorder="1"/>
    <xf numFmtId="164" fontId="4" fillId="6" borderId="0" xfId="0" quotePrefix="1" applyNumberFormat="1" applyFont="1" applyFill="1" applyBorder="1" applyAlignment="1">
      <alignment horizontal="center" vertical="center" wrapText="1"/>
    </xf>
    <xf numFmtId="0" fontId="8" fillId="6" borderId="0" xfId="0" applyFont="1" applyFill="1" applyAlignment="1">
      <alignment horizontal="left" wrapText="1"/>
    </xf>
    <xf numFmtId="0" fontId="3" fillId="6" borderId="0" xfId="0" applyFont="1" applyFill="1" applyBorder="1" applyAlignment="1">
      <alignment horizontal="left" wrapText="1" indent="1"/>
    </xf>
    <xf numFmtId="168" fontId="14" fillId="6" borderId="0" xfId="1" applyNumberFormat="1" applyFont="1" applyFill="1"/>
    <xf numFmtId="168" fontId="13" fillId="6" borderId="0" xfId="1" applyNumberFormat="1" applyFont="1" applyFill="1"/>
    <xf numFmtId="0" fontId="3" fillId="6" borderId="0" xfId="0" applyFont="1" applyFill="1" applyAlignment="1">
      <alignment horizontal="left" wrapText="1" indent="2"/>
    </xf>
    <xf numFmtId="0" fontId="3" fillId="6" borderId="0" xfId="0" applyFont="1" applyFill="1" applyAlignment="1">
      <alignment horizontal="left" wrapText="1" indent="3"/>
    </xf>
    <xf numFmtId="0" fontId="4" fillId="6" borderId="0" xfId="0" applyFont="1" applyFill="1" applyBorder="1" applyAlignment="1">
      <alignment horizontal="left" wrapText="1" indent="1"/>
    </xf>
    <xf numFmtId="0" fontId="3" fillId="6" borderId="0" xfId="0" applyFont="1" applyFill="1" applyBorder="1" applyAlignment="1">
      <alignment horizontal="left" wrapText="1" indent="2"/>
    </xf>
    <xf numFmtId="164" fontId="4" fillId="6" borderId="0" xfId="0" applyNumberFormat="1" applyFont="1" applyFill="1" applyBorder="1" applyAlignment="1">
      <alignment horizontal="center" vertical="center" wrapText="1"/>
    </xf>
    <xf numFmtId="165" fontId="4" fillId="6" borderId="0" xfId="1" applyNumberFormat="1" applyFont="1" applyFill="1" applyBorder="1" applyAlignment="1">
      <alignment horizontal="right" indent="1"/>
    </xf>
    <xf numFmtId="3" fontId="4" fillId="6" borderId="0" xfId="1" applyNumberFormat="1" applyFont="1" applyFill="1" applyBorder="1" applyAlignment="1">
      <alignment horizontal="right" indent="1"/>
    </xf>
    <xf numFmtId="0" fontId="41" fillId="6" borderId="0" xfId="0" applyFont="1" applyFill="1"/>
    <xf numFmtId="0" fontId="3" fillId="6" borderId="3" xfId="0" applyFont="1" applyFill="1" applyBorder="1"/>
    <xf numFmtId="0" fontId="3" fillId="6" borderId="0" xfId="0" applyFont="1" applyFill="1" applyAlignment="1">
      <alignment horizontal="left" vertical="top" indent="1"/>
    </xf>
    <xf numFmtId="0" fontId="3" fillId="6" borderId="0" xfId="0" applyFont="1" applyFill="1"/>
    <xf numFmtId="0" fontId="3" fillId="0" borderId="3" xfId="3" applyFont="1" applyFill="1" applyBorder="1" applyAlignment="1">
      <alignment horizontal="left" indent="1"/>
    </xf>
    <xf numFmtId="3" fontId="4" fillId="0" borderId="3" xfId="3" applyNumberFormat="1" applyFont="1" applyFill="1" applyBorder="1" applyAlignment="1">
      <alignment horizontal="right" indent="3"/>
    </xf>
    <xf numFmtId="166" fontId="4" fillId="0" borderId="0" xfId="2" applyNumberFormat="1" applyFont="1" applyFill="1" applyAlignment="1"/>
    <xf numFmtId="166" fontId="0" fillId="0" borderId="0" xfId="2" applyNumberFormat="1" applyFont="1"/>
    <xf numFmtId="166" fontId="3" fillId="0" borderId="0" xfId="2" applyNumberFormat="1" applyFont="1" applyFill="1"/>
    <xf numFmtId="166" fontId="0" fillId="0" borderId="0" xfId="2" applyNumberFormat="1" applyFont="1" applyFill="1"/>
    <xf numFmtId="166" fontId="31" fillId="0" borderId="0" xfId="2" applyNumberFormat="1" applyFont="1" applyFill="1"/>
    <xf numFmtId="166" fontId="4" fillId="0" borderId="0" xfId="2" applyNumberFormat="1" applyFont="1" applyFill="1"/>
    <xf numFmtId="3" fontId="4" fillId="4" borderId="0" xfId="0" applyNumberFormat="1" applyFont="1" applyFill="1" applyAlignment="1"/>
    <xf numFmtId="164" fontId="4" fillId="0" borderId="1" xfId="3" quotePrefix="1" applyNumberFormat="1"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0" fontId="3" fillId="0" borderId="0" xfId="3" applyFont="1" applyFill="1" applyAlignment="1">
      <alignment horizontal="left" vertical="top" wrapText="1" indent="1"/>
    </xf>
    <xf numFmtId="0" fontId="4" fillId="3" borderId="0" xfId="0" applyFont="1" applyFill="1" applyBorder="1" applyAlignment="1">
      <alignment horizontal="right" vertical="center"/>
    </xf>
    <xf numFmtId="17" fontId="3" fillId="3" borderId="0" xfId="3" applyNumberFormat="1" applyFont="1" applyFill="1" applyBorder="1" applyAlignment="1">
      <alignment horizontal="left" vertical="center"/>
    </xf>
    <xf numFmtId="0" fontId="9" fillId="3" borderId="0" xfId="3" applyFont="1" applyFill="1"/>
    <xf numFmtId="0" fontId="8" fillId="3" borderId="0" xfId="3" applyFont="1" applyFill="1" applyBorder="1" applyAlignment="1">
      <alignment horizontal="left" wrapText="1"/>
    </xf>
    <xf numFmtId="0" fontId="34" fillId="3" borderId="0" xfId="10" applyFill="1"/>
    <xf numFmtId="0" fontId="10" fillId="3" borderId="0" xfId="3" applyFont="1" applyFill="1" applyBorder="1" applyAlignment="1">
      <alignment horizontal="left" wrapText="1"/>
    </xf>
    <xf numFmtId="0" fontId="8" fillId="3" borderId="0" xfId="3" applyFont="1" applyFill="1" applyBorder="1"/>
    <xf numFmtId="17" fontId="4" fillId="3" borderId="0" xfId="3" applyNumberFormat="1" applyFont="1" applyFill="1" applyBorder="1" applyAlignment="1">
      <alignment horizontal="left" vertical="center"/>
    </xf>
    <xf numFmtId="0" fontId="4" fillId="3" borderId="3" xfId="3" applyFont="1" applyFill="1" applyBorder="1" applyAlignment="1">
      <alignment wrapText="1"/>
    </xf>
    <xf numFmtId="0" fontId="3" fillId="3" borderId="0" xfId="3" applyFont="1" applyFill="1" applyAlignment="1"/>
    <xf numFmtId="0" fontId="3" fillId="0" borderId="0" xfId="3" applyFont="1" applyFill="1" applyAlignment="1">
      <alignment horizontal="left" vertical="top" wrapText="1"/>
    </xf>
    <xf numFmtId="0" fontId="4" fillId="0" borderId="0" xfId="3" applyFont="1" applyAlignment="1">
      <alignment horizontal="left" wrapText="1" indent="1"/>
    </xf>
    <xf numFmtId="0" fontId="41" fillId="0" borderId="0" xfId="0" applyFont="1"/>
    <xf numFmtId="168" fontId="3" fillId="0" borderId="0" xfId="5" quotePrefix="1" applyNumberFormat="1" applyFont="1" applyFill="1" applyBorder="1" applyAlignment="1">
      <alignment vertical="center" wrapText="1"/>
    </xf>
    <xf numFmtId="168" fontId="4" fillId="0" borderId="0" xfId="5" quotePrefix="1" applyNumberFormat="1" applyFont="1" applyFill="1" applyBorder="1" applyAlignment="1">
      <alignment vertical="center" wrapText="1"/>
    </xf>
    <xf numFmtId="3" fontId="3" fillId="0" borderId="0" xfId="5" applyNumberFormat="1" applyFont="1" applyFill="1" applyBorder="1" applyAlignment="1"/>
    <xf numFmtId="3" fontId="3" fillId="0" borderId="0" xfId="0" applyNumberFormat="1" applyFont="1" applyFill="1" applyBorder="1" applyAlignment="1">
      <alignment wrapText="1"/>
    </xf>
    <xf numFmtId="3" fontId="4" fillId="0" borderId="3" xfId="0" applyNumberFormat="1" applyFont="1" applyFill="1" applyBorder="1" applyAlignment="1">
      <alignment wrapText="1"/>
    </xf>
    <xf numFmtId="3" fontId="4" fillId="0" borderId="3" xfId="5" applyNumberFormat="1" applyFont="1" applyFill="1" applyBorder="1" applyAlignment="1"/>
    <xf numFmtId="3" fontId="3" fillId="0" borderId="2" xfId="5" applyNumberFormat="1" applyFont="1" applyFill="1" applyBorder="1" applyAlignment="1"/>
    <xf numFmtId="0" fontId="3" fillId="0" borderId="0" xfId="10" applyFont="1"/>
    <xf numFmtId="3" fontId="14" fillId="0" borderId="0" xfId="0" applyNumberFormat="1" applyFont="1" applyAlignment="1">
      <alignment horizontal="right"/>
    </xf>
    <xf numFmtId="3" fontId="13" fillId="0" borderId="3" xfId="0" applyNumberFormat="1" applyFont="1" applyBorder="1" applyAlignment="1">
      <alignment horizontal="right"/>
    </xf>
    <xf numFmtId="168" fontId="14" fillId="0" borderId="0" xfId="1" applyNumberFormat="1" applyFont="1"/>
    <xf numFmtId="168" fontId="14" fillId="0" borderId="0" xfId="1" applyNumberFormat="1" applyFont="1" applyBorder="1"/>
    <xf numFmtId="168" fontId="13" fillId="0" borderId="3" xfId="1" applyNumberFormat="1" applyFont="1" applyBorder="1"/>
    <xf numFmtId="168" fontId="14" fillId="0" borderId="2" xfId="1" applyNumberFormat="1" applyFont="1" applyBorder="1"/>
    <xf numFmtId="0" fontId="3" fillId="3" borderId="0" xfId="3" applyFont="1" applyFill="1" applyAlignment="1">
      <alignment horizontal="left" vertical="top" wrapText="1"/>
    </xf>
    <xf numFmtId="0" fontId="22" fillId="0" borderId="0" xfId="16" applyFont="1" applyFill="1" applyAlignment="1">
      <alignment horizontal="justify" vertical="center" wrapText="1"/>
    </xf>
    <xf numFmtId="0" fontId="4" fillId="0" borderId="0" xfId="0" applyFont="1" applyFill="1" applyAlignment="1"/>
    <xf numFmtId="0" fontId="0" fillId="0" borderId="0" xfId="0" applyAlignment="1">
      <alignment vertical="top"/>
    </xf>
    <xf numFmtId="0" fontId="5" fillId="0" borderId="0" xfId="3" applyFont="1" applyFill="1" applyAlignment="1">
      <alignment vertical="top"/>
    </xf>
    <xf numFmtId="3" fontId="4" fillId="4" borderId="0" xfId="0" applyNumberFormat="1" applyFont="1" applyFill="1" applyAlignment="1">
      <alignment vertical="top"/>
    </xf>
    <xf numFmtId="0" fontId="32" fillId="0" borderId="0" xfId="3" applyFont="1" applyFill="1" applyAlignment="1"/>
    <xf numFmtId="0" fontId="4" fillId="3" borderId="0" xfId="3" applyFont="1" applyFill="1" applyAlignment="1"/>
    <xf numFmtId="0" fontId="4" fillId="0" borderId="0" xfId="3" applyFont="1" applyFill="1" applyBorder="1" applyAlignment="1">
      <alignment horizontal="left" vertical="top" wrapText="1"/>
    </xf>
    <xf numFmtId="0" fontId="0" fillId="0" borderId="0" xfId="0" applyFill="1"/>
    <xf numFmtId="0" fontId="0" fillId="0" borderId="0" xfId="0" applyFont="1"/>
    <xf numFmtId="3" fontId="3" fillId="4" borderId="0" xfId="0" applyNumberFormat="1" applyFont="1" applyFill="1" applyBorder="1" applyAlignment="1">
      <alignment vertical="top"/>
    </xf>
    <xf numFmtId="3" fontId="4" fillId="4" borderId="2" xfId="0" applyNumberFormat="1" applyFont="1" applyFill="1" applyBorder="1" applyAlignment="1"/>
    <xf numFmtId="0" fontId="43" fillId="9" borderId="0" xfId="0" applyFont="1" applyFill="1"/>
    <xf numFmtId="0" fontId="44" fillId="9" borderId="0" xfId="0" applyFont="1" applyFill="1"/>
    <xf numFmtId="0" fontId="33" fillId="11" borderId="0" xfId="0" applyFont="1" applyFill="1"/>
    <xf numFmtId="0" fontId="0" fillId="12" borderId="0" xfId="0" applyFill="1"/>
    <xf numFmtId="0" fontId="33" fillId="13" borderId="0" xfId="0" applyFont="1" applyFill="1"/>
    <xf numFmtId="0" fontId="0" fillId="13" borderId="0" xfId="0" applyFill="1"/>
    <xf numFmtId="0" fontId="0" fillId="0" borderId="0" xfId="0" applyAlignment="1">
      <alignment horizontal="left"/>
    </xf>
    <xf numFmtId="0" fontId="4" fillId="3" borderId="0" xfId="0" applyFont="1" applyFill="1" applyBorder="1" applyAlignment="1">
      <alignment wrapText="1"/>
    </xf>
    <xf numFmtId="0" fontId="0" fillId="0" borderId="0" xfId="0" applyNumberFormat="1"/>
    <xf numFmtId="0" fontId="33" fillId="0" borderId="12" xfId="0" applyFont="1" applyBorder="1"/>
    <xf numFmtId="9" fontId="0" fillId="0" borderId="0" xfId="2" applyFont="1" applyFill="1"/>
    <xf numFmtId="9" fontId="0" fillId="13" borderId="0" xfId="2" applyFont="1" applyFill="1"/>
    <xf numFmtId="9" fontId="0" fillId="0" borderId="0" xfId="2" applyFont="1"/>
    <xf numFmtId="166" fontId="0" fillId="13" borderId="0" xfId="2" applyNumberFormat="1" applyFont="1" applyFill="1"/>
    <xf numFmtId="0" fontId="0" fillId="0" borderId="0" xfId="2" applyNumberFormat="1" applyFont="1"/>
    <xf numFmtId="0" fontId="45" fillId="13" borderId="0" xfId="0" applyFont="1" applyFill="1"/>
    <xf numFmtId="0" fontId="0" fillId="13" borderId="0" xfId="2" applyNumberFormat="1" applyFont="1" applyFill="1"/>
    <xf numFmtId="10" fontId="0" fillId="0" borderId="0" xfId="2" applyNumberFormat="1" applyFont="1"/>
    <xf numFmtId="0" fontId="0" fillId="0" borderId="0" xfId="0" pivotButton="1"/>
    <xf numFmtId="0" fontId="48" fillId="14" borderId="0" xfId="0" applyFont="1" applyFill="1"/>
    <xf numFmtId="0" fontId="50" fillId="10" borderId="18" xfId="0" applyFont="1" applyFill="1" applyBorder="1" applyAlignment="1">
      <alignment horizontal="center"/>
    </xf>
    <xf numFmtId="0" fontId="48" fillId="14" borderId="0" xfId="0" applyFont="1" applyFill="1" applyAlignment="1"/>
    <xf numFmtId="0" fontId="50" fillId="10" borderId="18" xfId="0" applyNumberFormat="1" applyFont="1" applyFill="1" applyBorder="1" applyAlignment="1">
      <alignment horizontal="center" vertical="center"/>
    </xf>
    <xf numFmtId="0" fontId="0" fillId="15" borderId="0" xfId="0" applyFill="1"/>
    <xf numFmtId="164" fontId="4" fillId="0" borderId="1" xfId="9" quotePrefix="1" applyNumberFormat="1" applyFont="1" applyFill="1" applyBorder="1" applyAlignment="1">
      <alignment horizontal="center" vertical="center" wrapText="1"/>
    </xf>
    <xf numFmtId="3" fontId="3" fillId="4" borderId="2" xfId="0" applyNumberFormat="1" applyFont="1" applyFill="1" applyBorder="1" applyAlignment="1">
      <alignment vertical="top"/>
    </xf>
    <xf numFmtId="0" fontId="40" fillId="6" borderId="0" xfId="0" applyFont="1" applyFill="1" applyAlignment="1">
      <alignment wrapText="1"/>
    </xf>
    <xf numFmtId="0" fontId="9" fillId="6" borderId="0" xfId="3" applyFont="1" applyFill="1" applyAlignment="1">
      <alignment wrapText="1"/>
    </xf>
    <xf numFmtId="0" fontId="39" fillId="6" borderId="0" xfId="0" applyFont="1" applyFill="1" applyAlignment="1">
      <alignment wrapText="1"/>
    </xf>
    <xf numFmtId="0" fontId="0" fillId="0" borderId="0" xfId="0" applyFont="1" applyBorder="1"/>
    <xf numFmtId="0" fontId="33" fillId="0" borderId="3" xfId="0" applyFont="1" applyBorder="1"/>
    <xf numFmtId="0" fontId="4" fillId="0" borderId="3" xfId="0" applyFont="1" applyFill="1" applyBorder="1" applyAlignment="1">
      <alignment horizontal="left" wrapText="1" indent="1"/>
    </xf>
    <xf numFmtId="0" fontId="8" fillId="0" borderId="3" xfId="3" applyFont="1" applyFill="1" applyBorder="1" applyAlignment="1">
      <alignment horizontal="center" vertical="center"/>
    </xf>
    <xf numFmtId="0" fontId="34" fillId="0" borderId="3" xfId="10" applyBorder="1"/>
    <xf numFmtId="167" fontId="0" fillId="0" borderId="3" xfId="1" applyNumberFormat="1" applyFont="1" applyBorder="1"/>
    <xf numFmtId="0" fontId="4" fillId="0" borderId="3" xfId="3" applyFont="1" applyBorder="1" applyAlignment="1">
      <alignment horizontal="center" vertical="center"/>
    </xf>
    <xf numFmtId="0" fontId="4" fillId="0" borderId="3" xfId="3" applyFont="1" applyFill="1" applyBorder="1" applyAlignment="1">
      <alignment horizontal="center" vertical="center"/>
    </xf>
    <xf numFmtId="0" fontId="3" fillId="0" borderId="0" xfId="0" applyFont="1" applyBorder="1" applyAlignment="1">
      <alignment horizontal="left" wrapText="1" indent="1"/>
    </xf>
    <xf numFmtId="0" fontId="4" fillId="0" borderId="3" xfId="0" applyFont="1" applyBorder="1" applyAlignment="1">
      <alignment horizontal="left" wrapText="1" indent="1"/>
    </xf>
    <xf numFmtId="0" fontId="4" fillId="3" borderId="0" xfId="3" applyFont="1" applyFill="1" applyBorder="1" applyAlignment="1">
      <alignment wrapText="1"/>
    </xf>
    <xf numFmtId="167" fontId="4" fillId="0" borderId="0" xfId="5" quotePrefix="1" applyNumberFormat="1" applyFont="1" applyFill="1" applyBorder="1" applyAlignment="1">
      <alignment horizontal="right" wrapText="1" indent="3"/>
    </xf>
    <xf numFmtId="0" fontId="39" fillId="0" borderId="3" xfId="0" applyFont="1" applyBorder="1"/>
    <xf numFmtId="3" fontId="13" fillId="0" borderId="0" xfId="5" applyNumberFormat="1" applyFont="1" applyFill="1" applyBorder="1" applyAlignment="1">
      <alignment horizontal="right" indent="2"/>
    </xf>
    <xf numFmtId="0" fontId="9" fillId="0" borderId="0" xfId="3" applyFont="1" applyFill="1" applyBorder="1" applyAlignment="1">
      <alignment horizontal="right"/>
    </xf>
    <xf numFmtId="0" fontId="5" fillId="0" borderId="0" xfId="3" applyFont="1" applyFill="1" applyBorder="1"/>
    <xf numFmtId="0" fontId="3" fillId="0" borderId="0" xfId="3" applyFont="1" applyFill="1" applyBorder="1" applyAlignment="1">
      <alignment horizontal="left" indent="1"/>
    </xf>
    <xf numFmtId="3" fontId="4" fillId="0" borderId="0" xfId="3" applyNumberFormat="1" applyFont="1" applyFill="1" applyBorder="1" applyAlignment="1">
      <alignment horizontal="right" indent="3"/>
    </xf>
    <xf numFmtId="0" fontId="51" fillId="14" borderId="0" xfId="0" quotePrefix="1" applyFont="1" applyFill="1"/>
    <xf numFmtId="0" fontId="3" fillId="0" borderId="0" xfId="3" applyFont="1" applyBorder="1" applyAlignment="1">
      <alignment wrapText="1"/>
    </xf>
    <xf numFmtId="0" fontId="3" fillId="0" borderId="0" xfId="3" applyFont="1" applyFill="1" applyBorder="1" applyAlignment="1">
      <alignment wrapText="1"/>
    </xf>
    <xf numFmtId="0" fontId="52" fillId="14" borderId="0" xfId="0" applyFont="1" applyFill="1"/>
    <xf numFmtId="0" fontId="52" fillId="0" borderId="0" xfId="0" applyFont="1"/>
    <xf numFmtId="0" fontId="51" fillId="14" borderId="0" xfId="0" applyFont="1" applyFill="1"/>
    <xf numFmtId="0" fontId="53" fillId="14" borderId="0" xfId="0" applyFont="1" applyFill="1"/>
    <xf numFmtId="0" fontId="53" fillId="0" borderId="0" xfId="0" applyFont="1"/>
    <xf numFmtId="0" fontId="48" fillId="14" borderId="0" xfId="0" applyFont="1" applyFill="1" applyProtection="1">
      <protection locked="0" hidden="1"/>
    </xf>
    <xf numFmtId="0" fontId="14" fillId="3" borderId="0" xfId="0" applyFont="1" applyFill="1" applyBorder="1"/>
    <xf numFmtId="0" fontId="3" fillId="0" borderId="0" xfId="3" applyFont="1" applyFill="1" applyAlignment="1">
      <alignment horizontal="left" vertical="top" indent="1"/>
    </xf>
    <xf numFmtId="49" fontId="14" fillId="3" borderId="0" xfId="0" applyNumberFormat="1" applyFont="1" applyFill="1" applyBorder="1"/>
    <xf numFmtId="3" fontId="3" fillId="4" borderId="0" xfId="0" applyNumberFormat="1" applyFont="1" applyFill="1" applyAlignment="1">
      <alignment vertical="top"/>
    </xf>
    <xf numFmtId="0" fontId="4" fillId="0" borderId="0" xfId="3" applyFont="1" applyFill="1" applyBorder="1"/>
    <xf numFmtId="0" fontId="0" fillId="0" borderId="0" xfId="0" applyFont="1" applyAlignment="1">
      <alignment vertical="top"/>
    </xf>
    <xf numFmtId="0" fontId="39" fillId="0" borderId="0" xfId="0" quotePrefix="1" applyFont="1" applyBorder="1" applyAlignment="1">
      <alignment horizontal="center"/>
    </xf>
    <xf numFmtId="0" fontId="11" fillId="0" borderId="0" xfId="3" quotePrefix="1" applyFont="1" applyFill="1"/>
    <xf numFmtId="0" fontId="3" fillId="3" borderId="0" xfId="3" applyFont="1" applyFill="1" applyAlignment="1">
      <alignment horizontal="left" vertical="top"/>
    </xf>
    <xf numFmtId="0" fontId="0" fillId="3" borderId="0" xfId="0" applyFont="1" applyFill="1"/>
    <xf numFmtId="3" fontId="4" fillId="3" borderId="0" xfId="0" applyNumberFormat="1" applyFont="1" applyFill="1" applyAlignment="1">
      <alignment vertical="top"/>
    </xf>
    <xf numFmtId="0" fontId="5" fillId="3" borderId="0" xfId="3" applyFont="1" applyFill="1"/>
    <xf numFmtId="3" fontId="3" fillId="3" borderId="0" xfId="0" applyNumberFormat="1" applyFont="1" applyFill="1" applyAlignment="1">
      <alignment vertical="top"/>
    </xf>
    <xf numFmtId="166" fontId="3" fillId="4" borderId="0" xfId="2" applyNumberFormat="1" applyFont="1" applyFill="1" applyAlignment="1">
      <alignment vertical="top"/>
    </xf>
    <xf numFmtId="166" fontId="4" fillId="4" borderId="0" xfId="2" applyNumberFormat="1" applyFont="1" applyFill="1" applyAlignment="1">
      <alignment vertical="top"/>
    </xf>
    <xf numFmtId="168" fontId="14" fillId="3" borderId="0" xfId="1" applyNumberFormat="1" applyFont="1" applyFill="1"/>
    <xf numFmtId="168" fontId="13" fillId="3" borderId="0" xfId="1" applyNumberFormat="1" applyFont="1" applyFill="1"/>
    <xf numFmtId="0" fontId="0" fillId="5" borderId="11" xfId="0" applyFill="1" applyBorder="1"/>
    <xf numFmtId="0" fontId="0" fillId="5" borderId="7" xfId="0" applyFill="1" applyBorder="1"/>
    <xf numFmtId="0" fontId="0" fillId="5" borderId="10" xfId="0" applyFill="1" applyBorder="1"/>
    <xf numFmtId="0" fontId="39" fillId="3" borderId="0" xfId="0" applyFont="1" applyFill="1" applyAlignment="1">
      <alignment horizontal="left" wrapText="1"/>
    </xf>
    <xf numFmtId="0" fontId="14" fillId="3" borderId="0" xfId="0" applyFont="1" applyFill="1" applyAlignment="1">
      <alignment horizontal="left" wrapText="1"/>
    </xf>
    <xf numFmtId="0" fontId="14" fillId="3" borderId="0" xfId="0" applyFont="1" applyFill="1" applyAlignment="1">
      <alignment wrapText="1"/>
    </xf>
    <xf numFmtId="0" fontId="13" fillId="3" borderId="0" xfId="0" applyFont="1" applyFill="1"/>
    <xf numFmtId="0" fontId="0" fillId="0" borderId="7" xfId="0" applyFill="1" applyBorder="1"/>
    <xf numFmtId="1" fontId="0" fillId="0" borderId="0" xfId="2" applyNumberFormat="1" applyFont="1" applyFill="1"/>
    <xf numFmtId="1" fontId="0" fillId="0" borderId="0" xfId="2" applyNumberFormat="1" applyFont="1" applyFill="1" applyBorder="1"/>
    <xf numFmtId="0" fontId="3" fillId="0" borderId="0" xfId="9" applyFont="1" applyBorder="1" applyAlignment="1">
      <alignment horizontal="left" vertical="top" wrapText="1"/>
    </xf>
    <xf numFmtId="0" fontId="3" fillId="0" borderId="0" xfId="9" applyFont="1" applyBorder="1" applyAlignment="1">
      <alignment horizontal="justify" vertical="top" wrapText="1"/>
    </xf>
    <xf numFmtId="0" fontId="3" fillId="0" borderId="0" xfId="9" applyFont="1" applyBorder="1" applyAlignment="1">
      <alignment wrapText="1"/>
    </xf>
    <xf numFmtId="0" fontId="3" fillId="0" borderId="0" xfId="9" applyFont="1" applyBorder="1" applyAlignment="1">
      <alignment horizontal="justify"/>
    </xf>
    <xf numFmtId="0" fontId="3" fillId="0" borderId="0" xfId="9" applyFont="1" applyBorder="1" applyAlignment="1">
      <alignment vertical="top" wrapText="1"/>
    </xf>
    <xf numFmtId="0" fontId="3" fillId="0" borderId="0" xfId="9" applyFont="1" applyBorder="1" applyAlignment="1"/>
    <xf numFmtId="0" fontId="3" fillId="0" borderId="0" xfId="9" applyFont="1" applyBorder="1" applyAlignment="1">
      <alignment horizontal="left"/>
    </xf>
    <xf numFmtId="0" fontId="3" fillId="0" borderId="0" xfId="9" applyFont="1" applyBorder="1"/>
    <xf numFmtId="0" fontId="28" fillId="4" borderId="0" xfId="8" applyFont="1" applyFill="1" applyBorder="1" applyAlignment="1">
      <alignment horizontal="left" wrapText="1"/>
    </xf>
    <xf numFmtId="0" fontId="3" fillId="0" borderId="0" xfId="12" applyFont="1" applyFill="1" applyBorder="1" applyAlignment="1">
      <alignment horizontal="justify"/>
    </xf>
    <xf numFmtId="0" fontId="3" fillId="0" borderId="0" xfId="9" applyFont="1" applyFill="1" applyBorder="1" applyAlignment="1">
      <alignment horizontal="justify" vertical="top" wrapText="1"/>
    </xf>
    <xf numFmtId="0" fontId="3" fillId="0" borderId="0" xfId="9" applyFont="1" applyFill="1" applyBorder="1" applyAlignment="1">
      <alignment horizontal="left" vertical="top" wrapText="1"/>
    </xf>
    <xf numFmtId="3" fontId="5" fillId="3" borderId="0" xfId="3" applyNumberFormat="1" applyFont="1" applyFill="1"/>
    <xf numFmtId="0" fontId="0" fillId="5" borderId="21" xfId="0" applyFill="1" applyBorder="1"/>
    <xf numFmtId="0" fontId="0" fillId="5" borderId="22" xfId="0" applyFill="1" applyBorder="1"/>
    <xf numFmtId="3" fontId="4" fillId="4" borderId="0" xfId="0" applyNumberFormat="1" applyFont="1" applyFill="1" applyBorder="1" applyAlignment="1"/>
    <xf numFmtId="0" fontId="25" fillId="4" borderId="0" xfId="8" applyFill="1" applyAlignment="1" applyProtection="1">
      <alignment horizontal="left" vertical="top" wrapText="1"/>
    </xf>
    <xf numFmtId="0" fontId="0" fillId="0" borderId="0" xfId="0" quotePrefix="1" applyBorder="1" applyAlignment="1">
      <alignment horizontal="center"/>
    </xf>
    <xf numFmtId="0" fontId="4" fillId="3" borderId="2" xfId="3" applyFont="1" applyFill="1" applyBorder="1" applyAlignment="1">
      <alignment vertical="center"/>
    </xf>
    <xf numFmtId="0" fontId="39" fillId="6" borderId="0" xfId="0" applyFont="1" applyFill="1" applyAlignment="1"/>
    <xf numFmtId="3" fontId="3" fillId="0" borderId="0" xfId="0" applyNumberFormat="1" applyFont="1" applyFill="1"/>
    <xf numFmtId="9" fontId="4" fillId="0" borderId="0" xfId="2" applyFont="1" applyFill="1" applyBorder="1" applyAlignment="1">
      <alignment wrapText="1"/>
    </xf>
    <xf numFmtId="0" fontId="57" fillId="0" borderId="0" xfId="3" applyFont="1" applyFill="1"/>
    <xf numFmtId="0" fontId="57" fillId="0" borderId="0" xfId="3" applyFont="1"/>
    <xf numFmtId="0" fontId="31" fillId="0" borderId="0" xfId="3" applyFont="1" applyAlignment="1">
      <alignment wrapText="1"/>
    </xf>
    <xf numFmtId="0" fontId="58" fillId="0" borderId="0" xfId="3" applyFont="1" applyFill="1"/>
    <xf numFmtId="0" fontId="58" fillId="0" borderId="0" xfId="3" applyFont="1"/>
    <xf numFmtId="0" fontId="57" fillId="0" borderId="0" xfId="3" applyFont="1" applyBorder="1"/>
    <xf numFmtId="0" fontId="3" fillId="0" borderId="0" xfId="3" applyFont="1" applyFill="1" applyAlignment="1">
      <alignment horizontal="left" vertical="top" indent="1"/>
    </xf>
    <xf numFmtId="0" fontId="39" fillId="0" borderId="0" xfId="0" quotePrefix="1" applyFont="1" applyBorder="1" applyAlignment="1">
      <alignment horizontal="center"/>
    </xf>
    <xf numFmtId="0" fontId="3" fillId="0" borderId="0" xfId="3" applyFont="1" applyFill="1" applyBorder="1" applyAlignment="1">
      <alignment horizontal="center" vertical="center"/>
    </xf>
    <xf numFmtId="0" fontId="3" fillId="0" borderId="0" xfId="3" applyFont="1" applyFill="1" applyBorder="1" applyAlignment="1">
      <alignment vertical="center"/>
    </xf>
    <xf numFmtId="0" fontId="0" fillId="5" borderId="23" xfId="0" applyFill="1" applyBorder="1"/>
    <xf numFmtId="0" fontId="59" fillId="0" borderId="0" xfId="3" applyFont="1" applyFill="1"/>
    <xf numFmtId="0" fontId="0" fillId="5" borderId="10" xfId="0" applyNumberFormat="1" applyFill="1" applyBorder="1" applyAlignment="1">
      <alignment horizontal="right"/>
    </xf>
    <xf numFmtId="3" fontId="4" fillId="0" borderId="0" xfId="4" applyNumberFormat="1" applyFont="1" applyFill="1" applyAlignment="1">
      <alignment horizontal="right"/>
    </xf>
    <xf numFmtId="0" fontId="39" fillId="3" borderId="0" xfId="0" applyFont="1" applyFill="1" applyAlignment="1">
      <alignment wrapText="1"/>
    </xf>
    <xf numFmtId="0" fontId="4" fillId="0" borderId="0" xfId="0" applyFont="1" applyFill="1" applyAlignment="1">
      <alignment horizontal="left" vertical="top" indent="1"/>
    </xf>
    <xf numFmtId="0" fontId="3" fillId="0" borderId="0" xfId="0" applyFont="1" applyFill="1" applyAlignment="1">
      <alignment horizontal="left" indent="1"/>
    </xf>
    <xf numFmtId="0" fontId="4" fillId="0" borderId="0" xfId="0" applyFont="1" applyFill="1" applyAlignment="1">
      <alignment horizontal="left" indent="1"/>
    </xf>
    <xf numFmtId="166" fontId="4" fillId="0" borderId="0" xfId="2" applyNumberFormat="1" applyFont="1" applyFill="1" applyAlignment="1">
      <alignment horizontal="left" indent="1"/>
    </xf>
    <xf numFmtId="166" fontId="3" fillId="0" borderId="0" xfId="2" applyNumberFormat="1" applyFont="1" applyFill="1" applyAlignment="1">
      <alignment horizontal="left" indent="1"/>
    </xf>
    <xf numFmtId="166" fontId="4" fillId="4" borderId="3" xfId="2" applyNumberFormat="1" applyFont="1" applyFill="1" applyBorder="1" applyAlignment="1"/>
    <xf numFmtId="166" fontId="4" fillId="4" borderId="0" xfId="2" applyNumberFormat="1" applyFont="1" applyFill="1" applyBorder="1" applyAlignment="1"/>
    <xf numFmtId="0" fontId="1" fillId="0" borderId="0" xfId="13" applyAlignment="1">
      <alignment vertical="center" wrapText="1"/>
    </xf>
    <xf numFmtId="0" fontId="62" fillId="0" borderId="0" xfId="13" applyFont="1"/>
    <xf numFmtId="9" fontId="62" fillId="0" borderId="0" xfId="2" applyFont="1"/>
    <xf numFmtId="0" fontId="14" fillId="0" borderId="0" xfId="17" applyFont="1" applyFill="1" applyAlignment="1">
      <alignment horizontal="left" wrapText="1"/>
    </xf>
    <xf numFmtId="0" fontId="3" fillId="0" borderId="1" xfId="3" applyFont="1" applyBorder="1" applyAlignment="1">
      <alignment vertical="center"/>
    </xf>
    <xf numFmtId="0" fontId="3" fillId="0" borderId="0" xfId="3" applyFont="1" applyFill="1" applyAlignment="1">
      <alignment horizontal="left" vertical="top" indent="1"/>
    </xf>
    <xf numFmtId="49" fontId="3" fillId="0" borderId="3" xfId="3" applyNumberFormat="1" applyFont="1" applyBorder="1" applyAlignment="1">
      <alignment horizontal="center" vertical="center" wrapText="1"/>
    </xf>
    <xf numFmtId="0" fontId="3" fillId="0" borderId="0" xfId="3" applyFont="1" applyFill="1" applyBorder="1" applyAlignment="1">
      <alignment horizontal="left" vertical="top" wrapText="1" indent="1"/>
    </xf>
    <xf numFmtId="164" fontId="4" fillId="0" borderId="1" xfId="9" quotePrefix="1" applyNumberFormat="1"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0" xfId="3" applyFont="1" applyFill="1" applyAlignment="1">
      <alignment horizontal="left" vertical="top" wrapText="1" indent="1"/>
    </xf>
    <xf numFmtId="169" fontId="0" fillId="12" borderId="0" xfId="0" applyNumberFormat="1" applyFill="1"/>
    <xf numFmtId="167" fontId="3" fillId="0" borderId="0" xfId="1" applyNumberFormat="1" applyFont="1" applyBorder="1"/>
    <xf numFmtId="0" fontId="0" fillId="5" borderId="0" xfId="0" applyFill="1"/>
    <xf numFmtId="0" fontId="0" fillId="5" borderId="0" xfId="0" applyFill="1" applyBorder="1"/>
    <xf numFmtId="3" fontId="3" fillId="0" borderId="0" xfId="1" applyNumberFormat="1" applyFont="1" applyFill="1" applyAlignment="1">
      <alignment horizontal="right"/>
    </xf>
    <xf numFmtId="0" fontId="39" fillId="0" borderId="0" xfId="0" applyFont="1" applyFill="1"/>
    <xf numFmtId="0" fontId="39" fillId="0" borderId="2" xfId="0" applyFont="1" applyFill="1" applyBorder="1"/>
    <xf numFmtId="0" fontId="39" fillId="0" borderId="0" xfId="0" applyFont="1" applyFill="1" applyBorder="1"/>
    <xf numFmtId="0" fontId="39" fillId="0" borderId="0" xfId="0" quotePrefix="1" applyFont="1" applyFill="1" applyBorder="1" applyAlignment="1">
      <alignment horizontal="center"/>
    </xf>
    <xf numFmtId="0" fontId="0" fillId="5" borderId="10" xfId="0" quotePrefix="1" applyFill="1" applyBorder="1"/>
    <xf numFmtId="1" fontId="3" fillId="0" borderId="0" xfId="3" applyNumberFormat="1" applyFont="1" applyBorder="1"/>
    <xf numFmtId="0" fontId="3" fillId="0" borderId="0" xfId="3" applyFont="1" applyFill="1" applyBorder="1" applyAlignment="1">
      <alignment horizontal="right" wrapText="1"/>
    </xf>
    <xf numFmtId="0" fontId="3" fillId="0" borderId="0" xfId="3" applyFont="1" applyFill="1" applyBorder="1" applyAlignment="1">
      <alignment horizontal="left" wrapText="1" indent="3"/>
    </xf>
    <xf numFmtId="1" fontId="0" fillId="5" borderId="10" xfId="0" applyNumberFormat="1" applyFill="1" applyBorder="1" applyAlignment="1">
      <alignment horizontal="right"/>
    </xf>
    <xf numFmtId="1" fontId="0" fillId="5" borderId="23" xfId="0" applyNumberFormat="1" applyFill="1" applyBorder="1" applyAlignment="1">
      <alignment horizontal="right"/>
    </xf>
    <xf numFmtId="0" fontId="65" fillId="0" borderId="0" xfId="11" applyFont="1" applyFill="1" applyAlignment="1">
      <alignment horizontal="left" wrapText="1"/>
    </xf>
    <xf numFmtId="0" fontId="28" fillId="0" borderId="0" xfId="8" applyFont="1" applyBorder="1" applyAlignment="1" applyProtection="1">
      <alignment vertical="top" wrapText="1"/>
    </xf>
    <xf numFmtId="0" fontId="26" fillId="0" borderId="0" xfId="8" applyFont="1" applyAlignment="1"/>
    <xf numFmtId="168" fontId="39" fillId="3" borderId="0" xfId="0" applyNumberFormat="1" applyFont="1" applyFill="1"/>
    <xf numFmtId="168" fontId="39" fillId="0" borderId="0" xfId="0" applyNumberFormat="1" applyFont="1" applyFill="1"/>
    <xf numFmtId="0" fontId="14" fillId="0" borderId="0" xfId="11" applyFont="1" applyAlignment="1">
      <alignment horizontal="justify" vertical="top" wrapText="1"/>
    </xf>
    <xf numFmtId="0" fontId="28" fillId="0" borderId="0" xfId="8" applyFont="1" applyAlignment="1">
      <alignment vertical="center"/>
    </xf>
    <xf numFmtId="0" fontId="39" fillId="0" borderId="0" xfId="11" applyFont="1"/>
    <xf numFmtId="0" fontId="22" fillId="4" borderId="0" xfId="12" applyFont="1" applyFill="1" applyAlignment="1">
      <alignment horizontal="left" vertical="center"/>
    </xf>
    <xf numFmtId="0" fontId="36" fillId="3" borderId="0" xfId="9" applyFont="1" applyFill="1"/>
    <xf numFmtId="0" fontId="54" fillId="7" borderId="0" xfId="13" applyFont="1" applyFill="1" applyAlignment="1">
      <alignment horizontal="center" vertical="center" wrapText="1"/>
    </xf>
    <xf numFmtId="0" fontId="61" fillId="0" borderId="0" xfId="9" applyFont="1"/>
    <xf numFmtId="17" fontId="61" fillId="0" borderId="0" xfId="9" applyNumberFormat="1" applyFont="1" applyAlignment="1">
      <alignment horizontal="center"/>
    </xf>
    <xf numFmtId="0" fontId="61" fillId="0" borderId="0" xfId="13" applyFont="1" applyAlignment="1">
      <alignment horizontal="center"/>
    </xf>
    <xf numFmtId="168" fontId="62" fillId="0" borderId="0" xfId="13" applyNumberFormat="1" applyFont="1"/>
    <xf numFmtId="0" fontId="37" fillId="0" borderId="0" xfId="13" applyFont="1" applyAlignment="1">
      <alignment horizontal="left" vertical="center" wrapText="1"/>
    </xf>
    <xf numFmtId="17" fontId="37" fillId="0" borderId="0" xfId="13" applyNumberFormat="1" applyFont="1" applyAlignment="1">
      <alignment horizontal="left" vertical="center" wrapText="1"/>
    </xf>
    <xf numFmtId="3" fontId="9" fillId="0" borderId="0" xfId="7" applyNumberFormat="1" applyFont="1" applyAlignment="1">
      <alignment horizontal="right" vertical="center" indent="1"/>
    </xf>
    <xf numFmtId="0" fontId="37" fillId="0" borderId="3" xfId="13" applyFont="1" applyBorder="1" applyAlignment="1">
      <alignment horizontal="left" vertical="center" wrapText="1"/>
    </xf>
    <xf numFmtId="17" fontId="37" fillId="0" borderId="3" xfId="13" applyNumberFormat="1" applyFont="1" applyBorder="1" applyAlignment="1">
      <alignment horizontal="left" vertical="center" wrapText="1"/>
    </xf>
    <xf numFmtId="3" fontId="9" fillId="0" borderId="3" xfId="7" applyNumberFormat="1" applyFont="1" applyBorder="1" applyAlignment="1">
      <alignment horizontal="right" vertical="center" indent="1"/>
    </xf>
    <xf numFmtId="168" fontId="39" fillId="6" borderId="0" xfId="0" applyNumberFormat="1" applyFont="1" applyFill="1"/>
    <xf numFmtId="0" fontId="55" fillId="0" borderId="0" xfId="9" applyFont="1" applyBorder="1" applyAlignment="1">
      <alignment horizontal="left"/>
    </xf>
    <xf numFmtId="0" fontId="28" fillId="4" borderId="0" xfId="8" applyFont="1" applyFill="1" applyAlignment="1" applyProtection="1">
      <alignment horizontal="left" vertical="top" wrapText="1"/>
    </xf>
    <xf numFmtId="0" fontId="3" fillId="0" borderId="0" xfId="9" applyFont="1" applyBorder="1" applyAlignment="1">
      <alignment horizontal="justify" vertical="top" wrapText="1"/>
    </xf>
    <xf numFmtId="0" fontId="3" fillId="4" borderId="0" xfId="12" applyFont="1" applyFill="1" applyBorder="1" applyAlignment="1">
      <alignment horizontal="justify" vertical="top" wrapText="1"/>
    </xf>
    <xf numFmtId="0" fontId="3" fillId="0" borderId="0" xfId="9" applyFont="1" applyFill="1" applyBorder="1" applyAlignment="1">
      <alignment horizontal="justify" vertical="top" wrapText="1"/>
    </xf>
    <xf numFmtId="0" fontId="3" fillId="4" borderId="0" xfId="12" applyFont="1" applyFill="1" applyAlignment="1">
      <alignment horizontal="justify" vertical="top" wrapText="1"/>
    </xf>
    <xf numFmtId="0" fontId="3" fillId="0" borderId="0" xfId="12" applyFont="1" applyFill="1" applyBorder="1" applyAlignment="1">
      <alignment horizontal="justify" vertical="top" wrapText="1"/>
    </xf>
    <xf numFmtId="0" fontId="55" fillId="4" borderId="0" xfId="9" applyFont="1" applyFill="1" applyBorder="1" applyAlignment="1">
      <alignment horizontal="left"/>
    </xf>
    <xf numFmtId="0" fontId="3" fillId="4" borderId="0" xfId="9" applyFont="1" applyFill="1" applyBorder="1" applyAlignment="1">
      <alignment horizontal="justify" wrapText="1"/>
    </xf>
    <xf numFmtId="0" fontId="3" fillId="4" borderId="0" xfId="9" applyFont="1" applyFill="1" applyBorder="1" applyAlignment="1">
      <alignment horizontal="left" wrapText="1"/>
    </xf>
    <xf numFmtId="0" fontId="28" fillId="4" borderId="0" xfId="8" applyFont="1" applyFill="1" applyBorder="1" applyAlignment="1">
      <alignment horizontal="justify" wrapText="1"/>
    </xf>
    <xf numFmtId="0" fontId="55" fillId="0" borderId="0" xfId="9" applyFont="1" applyBorder="1" applyAlignment="1">
      <alignment horizontal="left" vertical="top" wrapText="1"/>
    </xf>
    <xf numFmtId="0" fontId="55" fillId="4" borderId="0" xfId="12" applyFont="1" applyFill="1" applyBorder="1" applyAlignment="1">
      <alignment horizontal="justify"/>
    </xf>
    <xf numFmtId="0" fontId="51" fillId="14" borderId="0" xfId="0" quotePrefix="1" applyFont="1" applyFill="1" applyAlignment="1">
      <alignment horizontal="left" vertical="center" wrapText="1"/>
    </xf>
    <xf numFmtId="0" fontId="47" fillId="14" borderId="0" xfId="0" applyFont="1" applyFill="1" applyAlignment="1">
      <alignment horizontal="center"/>
    </xf>
    <xf numFmtId="0" fontId="48" fillId="14" borderId="0" xfId="0" applyFont="1" applyFill="1" applyAlignment="1">
      <alignment horizontal="center"/>
    </xf>
    <xf numFmtId="0" fontId="46" fillId="9" borderId="13" xfId="0" applyFont="1" applyFill="1" applyBorder="1" applyAlignment="1" applyProtection="1">
      <alignment horizontal="center"/>
    </xf>
    <xf numFmtId="0" fontId="46" fillId="9" borderId="14" xfId="0" applyFont="1" applyFill="1" applyBorder="1" applyAlignment="1" applyProtection="1">
      <alignment horizontal="center"/>
    </xf>
    <xf numFmtId="0" fontId="46" fillId="9" borderId="15" xfId="0" applyFont="1" applyFill="1" applyBorder="1" applyAlignment="1" applyProtection="1">
      <alignment horizontal="center"/>
    </xf>
    <xf numFmtId="0" fontId="47" fillId="10" borderId="13" xfId="0" applyFont="1" applyFill="1" applyBorder="1" applyAlignment="1" applyProtection="1">
      <alignment horizontal="center"/>
    </xf>
    <xf numFmtId="0" fontId="47" fillId="10" borderId="14" xfId="0" applyFont="1" applyFill="1" applyBorder="1" applyAlignment="1" applyProtection="1">
      <alignment horizontal="center"/>
    </xf>
    <xf numFmtId="0" fontId="47" fillId="10" borderId="15" xfId="0" applyFont="1" applyFill="1" applyBorder="1" applyAlignment="1" applyProtection="1">
      <alignment horizontal="center"/>
    </xf>
    <xf numFmtId="0" fontId="49" fillId="9" borderId="16" xfId="0" applyFont="1" applyFill="1" applyBorder="1" applyAlignment="1" applyProtection="1">
      <alignment horizontal="center"/>
    </xf>
    <xf numFmtId="0" fontId="49" fillId="9" borderId="17" xfId="0" applyFont="1" applyFill="1" applyBorder="1" applyAlignment="1" applyProtection="1">
      <alignment horizontal="center"/>
    </xf>
    <xf numFmtId="0" fontId="49" fillId="9" borderId="19" xfId="0" applyFont="1" applyFill="1" applyBorder="1" applyAlignment="1" applyProtection="1">
      <alignment horizontal="center"/>
    </xf>
    <xf numFmtId="0" fontId="49" fillId="9" borderId="20" xfId="0" applyFont="1" applyFill="1" applyBorder="1" applyAlignment="1" applyProtection="1">
      <alignment horizontal="center"/>
    </xf>
    <xf numFmtId="0" fontId="4" fillId="6" borderId="1" xfId="0" quotePrefix="1" applyFont="1" applyFill="1" applyBorder="1" applyAlignment="1">
      <alignment horizontal="center" vertical="center" wrapText="1"/>
    </xf>
    <xf numFmtId="0" fontId="2" fillId="2" borderId="0" xfId="3" applyFont="1" applyFill="1" applyBorder="1" applyAlignment="1">
      <alignment horizontal="center" vertical="center"/>
    </xf>
    <xf numFmtId="17" fontId="3" fillId="6" borderId="0" xfId="0" applyNumberFormat="1" applyFont="1" applyFill="1" applyBorder="1" applyAlignment="1">
      <alignment horizontal="center" vertical="center" wrapText="1"/>
    </xf>
    <xf numFmtId="0" fontId="3" fillId="0" borderId="0" xfId="3" applyFont="1" applyFill="1" applyAlignment="1">
      <alignment horizontal="left" vertical="top" indent="1"/>
    </xf>
    <xf numFmtId="49" fontId="3" fillId="0" borderId="3" xfId="3" applyNumberFormat="1" applyFont="1" applyBorder="1" applyAlignment="1">
      <alignment horizontal="center" vertical="center" wrapText="1"/>
    </xf>
    <xf numFmtId="0" fontId="3" fillId="0" borderId="3" xfId="3" applyFont="1" applyFill="1" applyBorder="1" applyAlignment="1">
      <alignment horizontal="center" vertical="center"/>
    </xf>
    <xf numFmtId="0" fontId="12" fillId="9" borderId="6" xfId="0" applyFont="1" applyFill="1" applyBorder="1" applyAlignment="1" applyProtection="1">
      <alignment horizontal="center"/>
    </xf>
    <xf numFmtId="0" fontId="12" fillId="9" borderId="2" xfId="0" applyFont="1" applyFill="1" applyBorder="1" applyAlignment="1" applyProtection="1">
      <alignment horizontal="center"/>
    </xf>
    <xf numFmtId="0" fontId="12" fillId="9" borderId="11" xfId="0" applyFont="1" applyFill="1" applyBorder="1" applyAlignment="1" applyProtection="1">
      <alignment horizontal="center"/>
    </xf>
    <xf numFmtId="49" fontId="42" fillId="10" borderId="5" xfId="15" applyNumberFormat="1" applyFont="1" applyFill="1" applyBorder="1" applyAlignment="1" applyProtection="1">
      <alignment horizontal="center" vertical="center" wrapText="1"/>
      <protection locked="0"/>
    </xf>
    <xf numFmtId="49" fontId="42" fillId="10" borderId="3" xfId="15" applyNumberFormat="1" applyFont="1" applyFill="1" applyBorder="1" applyAlignment="1" applyProtection="1">
      <alignment horizontal="center" vertical="center" wrapText="1"/>
      <protection locked="0"/>
    </xf>
    <xf numFmtId="49" fontId="42" fillId="10" borderId="10" xfId="15"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2" fillId="10" borderId="5" xfId="15" applyFont="1" applyFill="1" applyBorder="1" applyAlignment="1" applyProtection="1">
      <alignment horizontal="center" vertical="center" wrapText="1"/>
      <protection locked="0"/>
    </xf>
    <xf numFmtId="0" fontId="42" fillId="10" borderId="3" xfId="15" applyFont="1" applyFill="1" applyBorder="1" applyAlignment="1" applyProtection="1">
      <alignment horizontal="center" vertical="center" wrapText="1"/>
      <protection locked="0"/>
    </xf>
    <xf numFmtId="0" fontId="42" fillId="10" borderId="10" xfId="15" applyFont="1" applyFill="1" applyBorder="1" applyAlignment="1" applyProtection="1">
      <alignment horizontal="center" vertical="center" wrapText="1"/>
      <protection locked="0"/>
    </xf>
    <xf numFmtId="0" fontId="4" fillId="0" borderId="1" xfId="0" quotePrefix="1" applyFont="1" applyFill="1" applyBorder="1" applyAlignment="1">
      <alignment horizontal="center" vertical="center" wrapText="1"/>
    </xf>
    <xf numFmtId="0" fontId="12" fillId="9" borderId="8" xfId="0" applyFont="1" applyFill="1" applyBorder="1" applyAlignment="1" applyProtection="1">
      <alignment horizontal="center"/>
    </xf>
    <xf numFmtId="0" fontId="12" fillId="9" borderId="1" xfId="0" applyFont="1" applyFill="1" applyBorder="1" applyAlignment="1" applyProtection="1">
      <alignment horizontal="center"/>
    </xf>
    <xf numFmtId="0" fontId="12" fillId="9" borderId="9" xfId="0" applyFont="1" applyFill="1" applyBorder="1" applyAlignment="1" applyProtection="1">
      <alignment horizontal="center"/>
    </xf>
    <xf numFmtId="0" fontId="14" fillId="0" borderId="0" xfId="0" applyFont="1" applyBorder="1" applyAlignment="1">
      <alignment horizontal="center"/>
    </xf>
    <xf numFmtId="0" fontId="39" fillId="0" borderId="0" xfId="0" quotePrefix="1" applyFont="1" applyBorder="1" applyAlignment="1">
      <alignment horizontal="center"/>
    </xf>
    <xf numFmtId="0" fontId="42" fillId="10" borderId="8" xfId="15" applyFont="1" applyFill="1" applyBorder="1" applyAlignment="1" applyProtection="1">
      <alignment horizontal="center" vertical="center" wrapText="1"/>
      <protection locked="0"/>
    </xf>
    <xf numFmtId="0" fontId="42" fillId="10" borderId="1" xfId="15" applyFont="1" applyFill="1" applyBorder="1" applyAlignment="1" applyProtection="1">
      <alignment horizontal="center" vertical="center" wrapText="1"/>
      <protection locked="0"/>
    </xf>
    <xf numFmtId="0" fontId="42" fillId="10" borderId="9" xfId="15" applyFont="1" applyFill="1" applyBorder="1" applyAlignment="1" applyProtection="1">
      <alignment horizontal="center" vertical="center" wrapText="1"/>
      <protection locked="0"/>
    </xf>
    <xf numFmtId="0" fontId="4" fillId="0" borderId="2" xfId="3" applyFont="1" applyBorder="1" applyAlignment="1">
      <alignment horizontal="center" wrapText="1"/>
    </xf>
    <xf numFmtId="49" fontId="4" fillId="0" borderId="1" xfId="3" applyNumberFormat="1" applyFont="1" applyFill="1" applyBorder="1" applyAlignment="1">
      <alignment horizontal="center" vertical="center" wrapText="1"/>
    </xf>
    <xf numFmtId="164" fontId="4" fillId="0" borderId="1" xfId="3" quotePrefix="1" applyNumberFormat="1" applyFont="1" applyFill="1" applyBorder="1" applyAlignment="1">
      <alignment horizontal="center" vertical="center" wrapText="1"/>
    </xf>
    <xf numFmtId="0" fontId="3" fillId="0" borderId="0" xfId="3" applyFont="1" applyFill="1" applyBorder="1" applyAlignment="1">
      <alignment horizontal="left" vertical="top" wrapText="1" indent="1"/>
    </xf>
    <xf numFmtId="0" fontId="3" fillId="0" borderId="0" xfId="3" applyFont="1" applyFill="1" applyAlignment="1">
      <alignment horizontal="left" vertical="top" wrapText="1" indent="1"/>
    </xf>
    <xf numFmtId="0" fontId="4" fillId="0" borderId="1" xfId="3" applyFont="1" applyFill="1" applyBorder="1" applyAlignment="1">
      <alignment horizontal="center" vertical="center"/>
    </xf>
    <xf numFmtId="164" fontId="4" fillId="0" borderId="1" xfId="9" quotePrefix="1" applyNumberFormat="1" applyFont="1" applyFill="1" applyBorder="1" applyAlignment="1">
      <alignment horizontal="center" vertical="center" wrapText="1"/>
    </xf>
    <xf numFmtId="0" fontId="3" fillId="0" borderId="0" xfId="3" applyFont="1" applyFill="1" applyBorder="1" applyAlignment="1">
      <alignment horizontal="center" vertical="center"/>
    </xf>
    <xf numFmtId="49" fontId="3" fillId="0" borderId="4" xfId="3" applyNumberFormat="1" applyFont="1" applyBorder="1" applyAlignment="1">
      <alignment horizontal="center" vertical="center"/>
    </xf>
    <xf numFmtId="49" fontId="3" fillId="0" borderId="0" xfId="3" applyNumberFormat="1" applyFont="1" applyBorder="1" applyAlignment="1">
      <alignment horizontal="center" vertical="center"/>
    </xf>
    <xf numFmtId="0" fontId="14" fillId="0" borderId="0" xfId="0" applyFont="1" applyAlignment="1">
      <alignment horizontal="center"/>
    </xf>
    <xf numFmtId="49" fontId="3" fillId="0" borderId="3" xfId="3" applyNumberFormat="1" applyFont="1" applyFill="1" applyBorder="1" applyAlignment="1">
      <alignment horizontal="center" vertical="center" wrapText="1"/>
    </xf>
    <xf numFmtId="0" fontId="3" fillId="3" borderId="3" xfId="3" applyFont="1" applyFill="1" applyBorder="1" applyAlignment="1">
      <alignment horizontal="center"/>
    </xf>
    <xf numFmtId="0" fontId="4" fillId="0" borderId="1" xfId="3" applyFont="1" applyBorder="1" applyAlignment="1">
      <alignment horizontal="center" vertical="center" wrapText="1"/>
    </xf>
    <xf numFmtId="17" fontId="3" fillId="0" borderId="3"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4" fillId="3" borderId="1" xfId="3" applyFont="1" applyFill="1" applyBorder="1" applyAlignment="1">
      <alignment horizontal="center" vertical="center"/>
    </xf>
    <xf numFmtId="0" fontId="14" fillId="6" borderId="0" xfId="9" applyFont="1" applyFill="1" applyAlignment="1">
      <alignment horizontal="left" vertical="center" wrapText="1"/>
    </xf>
  </cellXfs>
  <cellStyles count="18">
    <cellStyle name="Comma" xfId="1" builtinId="3"/>
    <cellStyle name="Comma 14" xfId="14" xr:uid="{00000000-0005-0000-0000-000001000000}"/>
    <cellStyle name="Comma 2" xfId="5" xr:uid="{00000000-0005-0000-0000-000002000000}"/>
    <cellStyle name="Good" xfId="15" builtinId="26"/>
    <cellStyle name="Hyperlink" xfId="8" builtinId="8"/>
    <cellStyle name="Normal" xfId="0" builtinId="0"/>
    <cellStyle name="Normal 10 3" xfId="9" xr:uid="{00000000-0005-0000-0000-000006000000}"/>
    <cellStyle name="Normal 2" xfId="3" xr:uid="{00000000-0005-0000-0000-000007000000}"/>
    <cellStyle name="Normal 2 11" xfId="4" xr:uid="{00000000-0005-0000-0000-000008000000}"/>
    <cellStyle name="Normal 2 4" xfId="16" xr:uid="{00000000-0005-0000-0000-000009000000}"/>
    <cellStyle name="Normal 2 4 5" xfId="11" xr:uid="{00000000-0005-0000-0000-00000A000000}"/>
    <cellStyle name="Normal 26 2" xfId="13" xr:uid="{00000000-0005-0000-0000-00000B000000}"/>
    <cellStyle name="Normal 3" xfId="10" xr:uid="{00000000-0005-0000-0000-00000C000000}"/>
    <cellStyle name="Normal 3 4 2 10" xfId="12" xr:uid="{00000000-0005-0000-0000-00000D000000}"/>
    <cellStyle name="Normal 39 2" xfId="17" xr:uid="{00000000-0005-0000-0000-00000E000000}"/>
    <cellStyle name="Normal_Market_Trends tables 300902 2" xfId="7" xr:uid="{00000000-0005-0000-0000-00000F000000}"/>
    <cellStyle name="Percent" xfId="2" builtinId="5"/>
    <cellStyle name="Percent 2" xfId="6" xr:uid="{00000000-0005-0000-0000-000011000000}"/>
  </cellStyles>
  <dxfs count="35">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
      <numFmt numFmtId="170" formatCode="[=-1]&quot;*&quot;;General"/>
    </dxf>
  </dxfs>
  <tableStyles count="0" defaultTableStyle="TableStyleMedium2" defaultPivotStyle="PivotStyleLight16"/>
  <colors>
    <mruColors>
      <color rgb="FF012169"/>
      <color rgb="FF222C65"/>
      <color rgb="FFFFFFCC"/>
      <color rgb="FF0000FF"/>
      <color rgb="FF0000CC"/>
      <color rgb="FFCCECFF"/>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2.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3.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96228527350853"/>
          <c:y val="0.11111122747232376"/>
          <c:w val="0.73041199498957299"/>
          <c:h val="0.7028344369612548"/>
        </c:manualLayout>
      </c:layout>
      <c:barChart>
        <c:barDir val="col"/>
        <c:grouping val="stacked"/>
        <c:varyColors val="0"/>
        <c:ser>
          <c:idx val="1"/>
          <c:order val="0"/>
          <c:tx>
            <c:strRef>
              <c:f>'Charts data'!$C$29</c:f>
              <c:strCache>
                <c:ptCount val="1"/>
                <c:pt idx="0">
                  <c:v>Total assets</c:v>
                </c:pt>
              </c:strCache>
            </c:strRef>
          </c:tx>
          <c:spPr>
            <a:solidFill>
              <a:srgbClr val="00A9E0"/>
            </a:solidFill>
            <a:ln>
              <a:noFill/>
            </a:ln>
            <a:effectLst/>
          </c:spPr>
          <c:invertIfNegative val="0"/>
          <c:cat>
            <c:strRef>
              <c:f>'Charts data'!$D$4:$K$4</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data'!$D$29:$K$29</c:f>
              <c:numCache>
                <c:formatCode>General</c:formatCode>
                <c:ptCount val="8"/>
                <c:pt idx="0">
                  <c:v>1985.7</c:v>
                </c:pt>
                <c:pt idx="1">
                  <c:v>2064.6999999999998</c:v>
                </c:pt>
                <c:pt idx="2">
                  <c:v>2462.1</c:v>
                </c:pt>
                <c:pt idx="3">
                  <c:v>2651.6</c:v>
                </c:pt>
                <c:pt idx="4">
                  <c:v>2849</c:v>
                </c:pt>
                <c:pt idx="5">
                  <c:v>2859.5</c:v>
                </c:pt>
                <c:pt idx="6">
                  <c:v>3345.1</c:v>
                </c:pt>
                <c:pt idx="7">
                  <c:v>3344.6</c:v>
                </c:pt>
              </c:numCache>
            </c:numRef>
          </c:val>
          <c:extLst>
            <c:ext xmlns:c16="http://schemas.microsoft.com/office/drawing/2014/chart" uri="{C3380CC4-5D6E-409C-BE32-E72D297353CC}">
              <c16:uniqueId val="{00000000-16A7-4C1B-BDEE-25CD3FFF95F4}"/>
            </c:ext>
          </c:extLst>
        </c:ser>
        <c:dLbls>
          <c:showLegendKey val="0"/>
          <c:showVal val="0"/>
          <c:showCatName val="0"/>
          <c:showSerName val="0"/>
          <c:showPercent val="0"/>
          <c:showBubbleSize val="0"/>
        </c:dLbls>
        <c:gapWidth val="150"/>
        <c:overlap val="100"/>
        <c:axId val="143687456"/>
        <c:axId val="143687848"/>
      </c:barChart>
      <c:lineChart>
        <c:grouping val="standard"/>
        <c:varyColors val="0"/>
        <c:ser>
          <c:idx val="2"/>
          <c:order val="1"/>
          <c:tx>
            <c:strRef>
              <c:f>'Charts data'!$C$30</c:f>
              <c:strCache>
                <c:ptCount val="1"/>
                <c:pt idx="0">
                  <c:v>Number of entities (RHS)</c:v>
                </c:pt>
              </c:strCache>
            </c:strRef>
          </c:tx>
          <c:spPr>
            <a:ln w="28575" cap="rnd">
              <a:solidFill>
                <a:srgbClr val="012168"/>
              </a:solidFill>
              <a:round/>
            </a:ln>
            <a:effectLst/>
          </c:spPr>
          <c:marker>
            <c:symbol val="none"/>
          </c:marker>
          <c:cat>
            <c:strLit>
              <c:ptCount val="8"/>
              <c:pt idx="0">
                <c:v>Jun 2015</c:v>
              </c:pt>
              <c:pt idx="1">
                <c:v>Jun 2016</c:v>
              </c:pt>
              <c:pt idx="2">
                <c:v>Jun 2017</c:v>
              </c:pt>
              <c:pt idx="3">
                <c:v>Jun 2018</c:v>
              </c:pt>
              <c:pt idx="4">
                <c:v>Jun 2019</c:v>
              </c:pt>
              <c:pt idx="5">
                <c:v>Jun 2020</c:v>
              </c:pt>
              <c:pt idx="6">
                <c:v>Jun 2021</c:v>
              </c:pt>
              <c:pt idx="7">
                <c:v>Jun 2022</c:v>
              </c:pt>
            </c:strLit>
          </c:cat>
          <c:val>
            <c:numRef>
              <c:f>'Charts data'!$D$30:$K$30</c:f>
              <c:numCache>
                <c:formatCode>General</c:formatCode>
                <c:ptCount val="8"/>
                <c:pt idx="0">
                  <c:v>528742</c:v>
                </c:pt>
                <c:pt idx="1">
                  <c:v>547113</c:v>
                </c:pt>
                <c:pt idx="2">
                  <c:v>562243</c:v>
                </c:pt>
                <c:pt idx="3">
                  <c:v>562242</c:v>
                </c:pt>
                <c:pt idx="4">
                  <c:v>564704</c:v>
                </c:pt>
                <c:pt idx="5">
                  <c:v>569103</c:v>
                </c:pt>
                <c:pt idx="6">
                  <c:v>579337</c:v>
                </c:pt>
                <c:pt idx="7">
                  <c:v>604979</c:v>
                </c:pt>
              </c:numCache>
            </c:numRef>
          </c:val>
          <c:smooth val="0"/>
          <c:extLst>
            <c:ext xmlns:c16="http://schemas.microsoft.com/office/drawing/2014/chart" uri="{C3380CC4-5D6E-409C-BE32-E72D297353CC}">
              <c16:uniqueId val="{00000001-16A7-4C1B-BDEE-25CD3FFF95F4}"/>
            </c:ext>
          </c:extLst>
        </c:ser>
        <c:dLbls>
          <c:showLegendKey val="0"/>
          <c:showVal val="0"/>
          <c:showCatName val="0"/>
          <c:showSerName val="0"/>
          <c:showPercent val="0"/>
          <c:showBubbleSize val="0"/>
        </c:dLbls>
        <c:marker val="1"/>
        <c:smooth val="0"/>
        <c:axId val="564526432"/>
        <c:axId val="564524080"/>
      </c:lineChart>
      <c:catAx>
        <c:axId val="14368745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43687848"/>
        <c:crosses val="autoZero"/>
        <c:auto val="1"/>
        <c:lblAlgn val="ctr"/>
        <c:lblOffset val="100"/>
        <c:noMultiLvlLbl val="0"/>
      </c:catAx>
      <c:valAx>
        <c:axId val="143687848"/>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b"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r>
                  <a:rPr lang="en-AU" sz="900" b="0">
                    <a:latin typeface="DIN OT" panose="020B0504020201010104" pitchFamily="34" charset="0"/>
                  </a:rPr>
                  <a:t>$ billion</a:t>
                </a:r>
              </a:p>
            </c:rich>
          </c:tx>
          <c:layout>
            <c:manualLayout>
              <c:xMode val="edge"/>
              <c:yMode val="edge"/>
              <c:x val="5.0281751192024271E-2"/>
              <c:y val="0.11950258723338301"/>
            </c:manualLayout>
          </c:layout>
          <c:overlay val="0"/>
          <c:spPr>
            <a:noFill/>
            <a:ln>
              <a:noFill/>
            </a:ln>
            <a:effectLst/>
          </c:spPr>
          <c:txPr>
            <a:bodyPr rot="-5400000" spcFirstLastPara="1" vertOverflow="ellipsis" vert="horz" wrap="square" anchor="b"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43687456"/>
        <c:crosses val="autoZero"/>
        <c:crossBetween val="between"/>
      </c:valAx>
      <c:valAx>
        <c:axId val="564524080"/>
        <c:scaling>
          <c:orientation val="minMax"/>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6432"/>
        <c:crosses val="max"/>
        <c:crossBetween val="between"/>
      </c:valAx>
      <c:catAx>
        <c:axId val="564526432"/>
        <c:scaling>
          <c:orientation val="minMax"/>
        </c:scaling>
        <c:delete val="1"/>
        <c:axPos val="b"/>
        <c:numFmt formatCode="General" sourceLinked="1"/>
        <c:majorTickMark val="out"/>
        <c:minorTickMark val="none"/>
        <c:tickLblPos val="nextTo"/>
        <c:crossAx val="5645240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6692913385827"/>
          <c:y val="0.1111111111111111"/>
          <c:w val="0.72127062858981983"/>
          <c:h val="0.61587538324490965"/>
        </c:manualLayout>
      </c:layout>
      <c:barChart>
        <c:barDir val="col"/>
        <c:grouping val="stacked"/>
        <c:varyColors val="0"/>
        <c:ser>
          <c:idx val="0"/>
          <c:order val="0"/>
          <c:tx>
            <c:strRef>
              <c:f>'Charts data'!$C$112</c:f>
              <c:strCache>
                <c:ptCount val="1"/>
                <c:pt idx="0">
                  <c:v>Lump sums</c:v>
                </c:pt>
              </c:strCache>
            </c:strRef>
          </c:tx>
          <c:spPr>
            <a:solidFill>
              <a:srgbClr val="012169"/>
            </a:solidFill>
            <a:ln>
              <a:noFill/>
            </a:ln>
            <a:effectLst/>
          </c:spPr>
          <c:invertIfNegative val="0"/>
          <c:cat>
            <c:strLit>
              <c:ptCount val="8"/>
              <c:pt idx="0">
                <c:v>Jun 2015</c:v>
              </c:pt>
              <c:pt idx="1">
                <c:v>Jun 2016</c:v>
              </c:pt>
              <c:pt idx="2">
                <c:v>Jun 2017</c:v>
              </c:pt>
              <c:pt idx="3">
                <c:v>Jun 2018</c:v>
              </c:pt>
              <c:pt idx="4">
                <c:v>Jun 2019</c:v>
              </c:pt>
              <c:pt idx="5">
                <c:v>Jun 2020</c:v>
              </c:pt>
              <c:pt idx="6">
                <c:v>Jun 2021</c:v>
              </c:pt>
              <c:pt idx="7">
                <c:v>Jun 2022</c:v>
              </c:pt>
            </c:strLit>
          </c:cat>
          <c:val>
            <c:numRef>
              <c:f>'Charts data'!$D$112:$K$112</c:f>
              <c:numCache>
                <c:formatCode>General</c:formatCode>
                <c:ptCount val="8"/>
                <c:pt idx="0">
                  <c:v>35345</c:v>
                </c:pt>
                <c:pt idx="1">
                  <c:v>36435</c:v>
                </c:pt>
                <c:pt idx="2">
                  <c:v>45189</c:v>
                </c:pt>
                <c:pt idx="3">
                  <c:v>43936</c:v>
                </c:pt>
                <c:pt idx="4">
                  <c:v>48214</c:v>
                </c:pt>
                <c:pt idx="5">
                  <c:v>71247</c:v>
                </c:pt>
                <c:pt idx="6">
                  <c:v>69598</c:v>
                </c:pt>
                <c:pt idx="7">
                  <c:v>58077</c:v>
                </c:pt>
              </c:numCache>
            </c:numRef>
          </c:val>
          <c:extLst>
            <c:ext xmlns:c16="http://schemas.microsoft.com/office/drawing/2014/chart" uri="{C3380CC4-5D6E-409C-BE32-E72D297353CC}">
              <c16:uniqueId val="{00000000-6CDB-4939-B56B-3D3239C59E73}"/>
            </c:ext>
          </c:extLst>
        </c:ser>
        <c:ser>
          <c:idx val="1"/>
          <c:order val="1"/>
          <c:tx>
            <c:strRef>
              <c:f>'Charts data'!$C$113</c:f>
              <c:strCache>
                <c:ptCount val="1"/>
                <c:pt idx="0">
                  <c:v>Pensions </c:v>
                </c:pt>
              </c:strCache>
            </c:strRef>
          </c:tx>
          <c:spPr>
            <a:solidFill>
              <a:srgbClr val="00A9E0"/>
            </a:solidFill>
            <a:ln>
              <a:noFill/>
            </a:ln>
            <a:effectLst/>
          </c:spPr>
          <c:invertIfNegative val="0"/>
          <c:cat>
            <c:strLit>
              <c:ptCount val="8"/>
              <c:pt idx="0">
                <c:v>Jun 2015</c:v>
              </c:pt>
              <c:pt idx="1">
                <c:v>Jun 2016</c:v>
              </c:pt>
              <c:pt idx="2">
                <c:v>Jun 2017</c:v>
              </c:pt>
              <c:pt idx="3">
                <c:v>Jun 2018</c:v>
              </c:pt>
              <c:pt idx="4">
                <c:v>Jun 2019</c:v>
              </c:pt>
              <c:pt idx="5">
                <c:v>Jun 2020</c:v>
              </c:pt>
              <c:pt idx="6">
                <c:v>Jun 2021</c:v>
              </c:pt>
              <c:pt idx="7">
                <c:v>Jun 2022</c:v>
              </c:pt>
            </c:strLit>
          </c:cat>
          <c:val>
            <c:numRef>
              <c:f>'Charts data'!$D$113:$K$113</c:f>
              <c:numCache>
                <c:formatCode>General</c:formatCode>
                <c:ptCount val="8"/>
                <c:pt idx="0">
                  <c:v>57814</c:v>
                </c:pt>
                <c:pt idx="1">
                  <c:v>61788</c:v>
                </c:pt>
                <c:pt idx="2">
                  <c:v>70714</c:v>
                </c:pt>
                <c:pt idx="3">
                  <c:v>60789</c:v>
                </c:pt>
                <c:pt idx="4">
                  <c:v>61905</c:v>
                </c:pt>
                <c:pt idx="5">
                  <c:v>60343</c:v>
                </c:pt>
                <c:pt idx="6">
                  <c:v>56624</c:v>
                </c:pt>
                <c:pt idx="7">
                  <c:v>58821</c:v>
                </c:pt>
              </c:numCache>
            </c:numRef>
          </c:val>
          <c:extLst>
            <c:ext xmlns:c16="http://schemas.microsoft.com/office/drawing/2014/chart" uri="{C3380CC4-5D6E-409C-BE32-E72D297353CC}">
              <c16:uniqueId val="{00000001-6CDB-4939-B56B-3D3239C59E73}"/>
            </c:ext>
          </c:extLst>
        </c:ser>
        <c:dLbls>
          <c:showLegendKey val="0"/>
          <c:showVal val="0"/>
          <c:showCatName val="0"/>
          <c:showSerName val="0"/>
          <c:showPercent val="0"/>
          <c:showBubbleSize val="0"/>
        </c:dLbls>
        <c:gapWidth val="150"/>
        <c:overlap val="100"/>
        <c:axId val="564524864"/>
        <c:axId val="564526040"/>
      </c:barChart>
      <c:lineChart>
        <c:grouping val="standard"/>
        <c:varyColors val="0"/>
        <c:ser>
          <c:idx val="2"/>
          <c:order val="2"/>
          <c:tx>
            <c:strRef>
              <c:f>'Charts data'!$C$114</c:f>
              <c:strCache>
                <c:ptCount val="1"/>
                <c:pt idx="0">
                  <c:v>Net contribution flows (RHS)</c:v>
                </c:pt>
              </c:strCache>
            </c:strRef>
          </c:tx>
          <c:spPr>
            <a:ln w="28575" cap="rnd">
              <a:solidFill>
                <a:schemeClr val="accent3"/>
              </a:solidFill>
              <a:round/>
            </a:ln>
            <a:effectLst/>
          </c:spPr>
          <c:marker>
            <c:symbol val="none"/>
          </c:marker>
          <c:cat>
            <c:strRef>
              <c:f>'Charts data'!$D$111:$K$111</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data'!$D$114:$K$114</c:f>
              <c:numCache>
                <c:formatCode>General</c:formatCode>
                <c:ptCount val="8"/>
                <c:pt idx="0">
                  <c:v>45788</c:v>
                </c:pt>
                <c:pt idx="1">
                  <c:v>38273</c:v>
                </c:pt>
                <c:pt idx="2">
                  <c:v>44175</c:v>
                </c:pt>
                <c:pt idx="3">
                  <c:v>21257</c:v>
                </c:pt>
                <c:pt idx="4">
                  <c:v>22916</c:v>
                </c:pt>
                <c:pt idx="5">
                  <c:v>10614</c:v>
                </c:pt>
                <c:pt idx="6">
                  <c:v>23589</c:v>
                </c:pt>
                <c:pt idx="7">
                  <c:v>52569</c:v>
                </c:pt>
              </c:numCache>
            </c:numRef>
          </c:val>
          <c:smooth val="0"/>
          <c:extLst>
            <c:ext xmlns:c16="http://schemas.microsoft.com/office/drawing/2014/chart" uri="{C3380CC4-5D6E-409C-BE32-E72D297353CC}">
              <c16:uniqueId val="{00000002-6CDB-4939-B56B-3D3239C59E73}"/>
            </c:ext>
          </c:extLst>
        </c:ser>
        <c:dLbls>
          <c:showLegendKey val="0"/>
          <c:showVal val="0"/>
          <c:showCatName val="0"/>
          <c:showSerName val="0"/>
          <c:showPercent val="0"/>
          <c:showBubbleSize val="0"/>
        </c:dLbls>
        <c:marker val="1"/>
        <c:smooth val="0"/>
        <c:axId val="564526824"/>
        <c:axId val="564525648"/>
      </c:lineChart>
      <c:catAx>
        <c:axId val="5645248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6040"/>
        <c:crosses val="autoZero"/>
        <c:auto val="1"/>
        <c:lblAlgn val="ctr"/>
        <c:lblOffset val="100"/>
        <c:noMultiLvlLbl val="0"/>
      </c:catAx>
      <c:valAx>
        <c:axId val="564526040"/>
        <c:scaling>
          <c:orientation val="minMax"/>
        </c:scaling>
        <c:delete val="0"/>
        <c:axPos val="l"/>
        <c:majorGridlines>
          <c:spPr>
            <a:ln w="9525" cap="flat" cmpd="sng" algn="ctr">
              <a:noFill/>
              <a:round/>
            </a:ln>
            <a:effectLst/>
          </c:spPr>
        </c:majorGridlines>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a:t>
                </a:r>
                <a:r>
                  <a:rPr lang="en-AU" sz="900" b="0" baseline="0">
                    <a:latin typeface="DIN OT" panose="020B0504020201010104" pitchFamily="34" charset="0"/>
                  </a:rPr>
                  <a:t> million</a:t>
                </a:r>
                <a:endParaRPr lang="en-AU" sz="900" b="0">
                  <a:latin typeface="DIN OT" panose="020B0504020201010104" pitchFamily="34" charset="0"/>
                </a:endParaRPr>
              </a:p>
            </c:rich>
          </c:tx>
          <c:layout>
            <c:manualLayout>
              <c:xMode val="edge"/>
              <c:yMode val="edge"/>
              <c:x val="5.3928405392840537E-2"/>
              <c:y val="0.1238081160530633"/>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4864"/>
        <c:crosses val="autoZero"/>
        <c:crossBetween val="between"/>
      </c:valAx>
      <c:valAx>
        <c:axId val="564525648"/>
        <c:scaling>
          <c:orientation val="minMax"/>
        </c:scaling>
        <c:delete val="0"/>
        <c:axPos val="r"/>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 million</a:t>
                </a:r>
              </a:p>
            </c:rich>
          </c:tx>
          <c:layout>
            <c:manualLayout>
              <c:xMode val="edge"/>
              <c:yMode val="edge"/>
              <c:x val="0.93305439330543938"/>
              <c:y val="0.15024816168816571"/>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6824"/>
        <c:crosses val="max"/>
        <c:crossBetween val="between"/>
      </c:valAx>
      <c:catAx>
        <c:axId val="564526824"/>
        <c:scaling>
          <c:orientation val="minMax"/>
        </c:scaling>
        <c:delete val="1"/>
        <c:axPos val="b"/>
        <c:numFmt formatCode="General" sourceLinked="1"/>
        <c:majorTickMark val="out"/>
        <c:minorTickMark val="none"/>
        <c:tickLblPos val="nextTo"/>
        <c:crossAx val="564525648"/>
        <c:crosses val="autoZero"/>
        <c:auto val="1"/>
        <c:lblAlgn val="ctr"/>
        <c:lblOffset val="100"/>
        <c:noMultiLvlLbl val="0"/>
      </c:catAx>
      <c:spPr>
        <a:noFill/>
        <a:ln>
          <a:noFill/>
        </a:ln>
        <a:effectLst/>
      </c:spPr>
    </c:plotArea>
    <c:legend>
      <c:legendPos val="b"/>
      <c:layout>
        <c:manualLayout>
          <c:xMode val="edge"/>
          <c:yMode val="edge"/>
          <c:x val="0.23164038459983144"/>
          <c:y val="0.84507811893835172"/>
          <c:w val="0.56979238085326533"/>
          <c:h val="6.70176592184151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6692913385827"/>
          <c:y val="0.1111111111111111"/>
          <c:w val="0.72641865712731857"/>
          <c:h val="0.68531988188976378"/>
        </c:manualLayout>
      </c:layout>
      <c:barChart>
        <c:barDir val="col"/>
        <c:grouping val="stacked"/>
        <c:varyColors val="0"/>
        <c:ser>
          <c:idx val="1"/>
          <c:order val="0"/>
          <c:tx>
            <c:strRef>
              <c:f>'Charts data'!$C$59</c:f>
              <c:strCache>
                <c:ptCount val="1"/>
                <c:pt idx="0">
                  <c:v>Members' benefits</c:v>
                </c:pt>
              </c:strCache>
            </c:strRef>
          </c:tx>
          <c:spPr>
            <a:solidFill>
              <a:srgbClr val="00A9E0"/>
            </a:solidFill>
            <a:ln>
              <a:noFill/>
            </a:ln>
            <a:effectLst/>
          </c:spPr>
          <c:invertIfNegative val="0"/>
          <c:cat>
            <c:strLit>
              <c:ptCount val="8"/>
              <c:pt idx="0">
                <c:v>Jun 2015</c:v>
              </c:pt>
              <c:pt idx="1">
                <c:v>Jun 2016</c:v>
              </c:pt>
              <c:pt idx="2">
                <c:v>Jun 2017</c:v>
              </c:pt>
              <c:pt idx="3">
                <c:v>Jun 2018</c:v>
              </c:pt>
              <c:pt idx="4">
                <c:v>Jun 2019</c:v>
              </c:pt>
              <c:pt idx="5">
                <c:v>Jun 2020</c:v>
              </c:pt>
              <c:pt idx="6">
                <c:v>Jun 2021</c:v>
              </c:pt>
              <c:pt idx="7">
                <c:v>Jun 2022</c:v>
              </c:pt>
            </c:strLit>
          </c:cat>
          <c:val>
            <c:numRef>
              <c:f>'Charts data'!$D$59:$K$59</c:f>
              <c:numCache>
                <c:formatCode>General</c:formatCode>
                <c:ptCount val="8"/>
                <c:pt idx="0">
                  <c:v>2029.3</c:v>
                </c:pt>
                <c:pt idx="1">
                  <c:v>2121.5</c:v>
                </c:pt>
                <c:pt idx="2">
                  <c:v>2355.6</c:v>
                </c:pt>
                <c:pt idx="3">
                  <c:v>2528.8000000000002</c:v>
                </c:pt>
                <c:pt idx="4">
                  <c:v>2707.2</c:v>
                </c:pt>
                <c:pt idx="5">
                  <c:v>2715.2</c:v>
                </c:pt>
                <c:pt idx="6">
                  <c:v>3163.6</c:v>
                </c:pt>
                <c:pt idx="7">
                  <c:v>3171.9</c:v>
                </c:pt>
              </c:numCache>
            </c:numRef>
          </c:val>
          <c:extLst>
            <c:ext xmlns:c16="http://schemas.microsoft.com/office/drawing/2014/chart" uri="{C3380CC4-5D6E-409C-BE32-E72D297353CC}">
              <c16:uniqueId val="{00000000-1B82-4ECF-A9DB-F5307D42803E}"/>
            </c:ext>
          </c:extLst>
        </c:ser>
        <c:dLbls>
          <c:showLegendKey val="0"/>
          <c:showVal val="0"/>
          <c:showCatName val="0"/>
          <c:showSerName val="0"/>
          <c:showPercent val="0"/>
          <c:showBubbleSize val="0"/>
        </c:dLbls>
        <c:gapWidth val="150"/>
        <c:overlap val="100"/>
        <c:axId val="564527216"/>
        <c:axId val="564525256"/>
      </c:barChart>
      <c:lineChart>
        <c:grouping val="standard"/>
        <c:varyColors val="0"/>
        <c:ser>
          <c:idx val="2"/>
          <c:order val="1"/>
          <c:tx>
            <c:strRef>
              <c:f>'Charts data'!$C$60</c:f>
              <c:strCache>
                <c:ptCount val="1"/>
                <c:pt idx="0">
                  <c:v>Number of member accounts (RHS)</c:v>
                </c:pt>
              </c:strCache>
            </c:strRef>
          </c:tx>
          <c:spPr>
            <a:ln w="28575" cap="rnd">
              <a:solidFill>
                <a:srgbClr val="012168"/>
              </a:solidFill>
              <a:round/>
            </a:ln>
            <a:effectLst/>
          </c:spPr>
          <c:marker>
            <c:symbol val="none"/>
          </c:marker>
          <c:cat>
            <c:strRef>
              <c:f>'Charts data'!$D$58:$K$58</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data'!$D$60:$K$60</c:f>
              <c:numCache>
                <c:formatCode>General</c:formatCode>
                <c:ptCount val="8"/>
                <c:pt idx="0">
                  <c:v>29919</c:v>
                </c:pt>
                <c:pt idx="1">
                  <c:v>28963</c:v>
                </c:pt>
                <c:pt idx="2">
                  <c:v>28417</c:v>
                </c:pt>
                <c:pt idx="3">
                  <c:v>27714</c:v>
                </c:pt>
                <c:pt idx="4">
                  <c:v>27419</c:v>
                </c:pt>
                <c:pt idx="5">
                  <c:v>24356</c:v>
                </c:pt>
                <c:pt idx="6">
                  <c:v>23200</c:v>
                </c:pt>
                <c:pt idx="7">
                  <c:v>23400</c:v>
                </c:pt>
              </c:numCache>
            </c:numRef>
          </c:val>
          <c:smooth val="0"/>
          <c:extLst>
            <c:ext xmlns:c16="http://schemas.microsoft.com/office/drawing/2014/chart" uri="{C3380CC4-5D6E-409C-BE32-E72D297353CC}">
              <c16:uniqueId val="{00000001-1B82-4ECF-A9DB-F5307D42803E}"/>
            </c:ext>
          </c:extLst>
        </c:ser>
        <c:dLbls>
          <c:showLegendKey val="0"/>
          <c:showVal val="0"/>
          <c:showCatName val="0"/>
          <c:showSerName val="0"/>
          <c:showPercent val="0"/>
          <c:showBubbleSize val="0"/>
        </c:dLbls>
        <c:marker val="1"/>
        <c:smooth val="0"/>
        <c:axId val="1230230568"/>
        <c:axId val="1230228608"/>
      </c:lineChart>
      <c:catAx>
        <c:axId val="564527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5256"/>
        <c:crosses val="autoZero"/>
        <c:auto val="1"/>
        <c:lblAlgn val="ctr"/>
        <c:lblOffset val="100"/>
        <c:noMultiLvlLbl val="0"/>
      </c:catAx>
      <c:valAx>
        <c:axId val="564525256"/>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 billion</a:t>
                </a:r>
              </a:p>
            </c:rich>
          </c:tx>
          <c:layout>
            <c:manualLayout>
              <c:xMode val="edge"/>
              <c:yMode val="edge"/>
              <c:x val="6.6857453629107166E-2"/>
              <c:y val="0.14498797025371829"/>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564527216"/>
        <c:crosses val="autoZero"/>
        <c:crossBetween val="between"/>
      </c:valAx>
      <c:valAx>
        <c:axId val="1230228608"/>
        <c:scaling>
          <c:orientation val="minMax"/>
          <c:min val="0"/>
        </c:scaling>
        <c:delete val="0"/>
        <c:axPos val="r"/>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Thousand</a:t>
                </a:r>
                <a:r>
                  <a:rPr lang="en-AU" sz="900">
                    <a:latin typeface="DIN OT" panose="020B0504020201010104" pitchFamily="34" charset="0"/>
                  </a:rPr>
                  <a:t>s</a:t>
                </a:r>
              </a:p>
            </c:rich>
          </c:tx>
          <c:layout>
            <c:manualLayout>
              <c:xMode val="edge"/>
              <c:yMode val="edge"/>
              <c:x val="0.93259275023054533"/>
              <c:y val="0.14509815179352581"/>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30568"/>
        <c:crosses val="max"/>
        <c:crossBetween val="between"/>
      </c:valAx>
      <c:catAx>
        <c:axId val="1230230568"/>
        <c:scaling>
          <c:orientation val="minMax"/>
        </c:scaling>
        <c:delete val="1"/>
        <c:axPos val="b"/>
        <c:numFmt formatCode="General" sourceLinked="1"/>
        <c:majorTickMark val="out"/>
        <c:minorTickMark val="none"/>
        <c:tickLblPos val="nextTo"/>
        <c:crossAx val="12302286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6697588373974"/>
          <c:y val="0.12454511196176045"/>
          <c:w val="0.73612674460260707"/>
          <c:h val="0.68822668484268923"/>
        </c:manualLayout>
      </c:layout>
      <c:barChart>
        <c:barDir val="col"/>
        <c:grouping val="stacked"/>
        <c:varyColors val="0"/>
        <c:ser>
          <c:idx val="1"/>
          <c:order val="0"/>
          <c:tx>
            <c:strRef>
              <c:f>'Charts data'!$C$402</c:f>
              <c:strCache>
                <c:ptCount val="1"/>
                <c:pt idx="0">
                  <c:v>Five year average annualised rate of return</c:v>
                </c:pt>
              </c:strCache>
            </c:strRef>
          </c:tx>
          <c:spPr>
            <a:solidFill>
              <a:srgbClr val="00B0F0"/>
            </a:solidFill>
            <a:ln>
              <a:noFill/>
            </a:ln>
            <a:effectLst/>
          </c:spPr>
          <c:invertIfNegative val="0"/>
          <c:cat>
            <c:strRef>
              <c:f>'Charts data'!$D$400:$I$400</c:f>
              <c:strCache>
                <c:ptCount val="6"/>
                <c:pt idx="0">
                  <c:v>Jun 2015</c:v>
                </c:pt>
                <c:pt idx="1">
                  <c:v>Jun 2016</c:v>
                </c:pt>
                <c:pt idx="2">
                  <c:v>Jun 2017</c:v>
                </c:pt>
                <c:pt idx="3">
                  <c:v>Jun 2018</c:v>
                </c:pt>
                <c:pt idx="4">
                  <c:v>Jun 2019</c:v>
                </c:pt>
                <c:pt idx="5">
                  <c:v>Jun 2020</c:v>
                </c:pt>
              </c:strCache>
            </c:strRef>
          </c:cat>
          <c:val>
            <c:numRef>
              <c:f>'Charts data'!$D$402:$K$402</c:f>
              <c:numCache>
                <c:formatCode>General</c:formatCode>
                <c:ptCount val="8"/>
                <c:pt idx="0">
                  <c:v>8.4599999999999995E-2</c:v>
                </c:pt>
                <c:pt idx="1">
                  <c:v>7.4200000000000002E-2</c:v>
                </c:pt>
                <c:pt idx="2">
                  <c:v>9.0999999999999998E-2</c:v>
                </c:pt>
                <c:pt idx="3">
                  <c:v>8.1799999999999998E-2</c:v>
                </c:pt>
                <c:pt idx="4">
                  <c:v>7.2800000000000004E-2</c:v>
                </c:pt>
                <c:pt idx="5">
                  <c:v>5.2699999999999997E-2</c:v>
                </c:pt>
                <c:pt idx="6">
                  <c:v>7.9799999999999996E-2</c:v>
                </c:pt>
                <c:pt idx="7">
                  <c:v>5.2400000000000002E-2</c:v>
                </c:pt>
              </c:numCache>
            </c:numRef>
          </c:val>
          <c:extLst>
            <c:ext xmlns:c16="http://schemas.microsoft.com/office/drawing/2014/chart" uri="{C3380CC4-5D6E-409C-BE32-E72D297353CC}">
              <c16:uniqueId val="{00000000-55A6-4CA4-9B6B-2BF6EF34B4A0}"/>
            </c:ext>
          </c:extLst>
        </c:ser>
        <c:dLbls>
          <c:showLegendKey val="0"/>
          <c:showVal val="0"/>
          <c:showCatName val="0"/>
          <c:showSerName val="0"/>
          <c:showPercent val="0"/>
          <c:showBubbleSize val="0"/>
        </c:dLbls>
        <c:gapWidth val="150"/>
        <c:overlap val="100"/>
        <c:axId val="1230229000"/>
        <c:axId val="1230227432"/>
      </c:barChart>
      <c:lineChart>
        <c:grouping val="standard"/>
        <c:varyColors val="0"/>
        <c:ser>
          <c:idx val="0"/>
          <c:order val="1"/>
          <c:tx>
            <c:strRef>
              <c:f>'Charts data'!$C$401</c:f>
              <c:strCache>
                <c:ptCount val="1"/>
                <c:pt idx="0">
                  <c:v>Annual rate of return</c:v>
                </c:pt>
              </c:strCache>
            </c:strRef>
          </c:tx>
          <c:spPr>
            <a:ln w="28575" cap="rnd">
              <a:solidFill>
                <a:srgbClr val="012169"/>
              </a:solidFill>
              <a:round/>
            </a:ln>
            <a:effectLst/>
          </c:spPr>
          <c:marker>
            <c:symbol val="none"/>
          </c:marker>
          <c:cat>
            <c:strLit>
              <c:ptCount val="8"/>
              <c:pt idx="0">
                <c:v>Jun 2015</c:v>
              </c:pt>
              <c:pt idx="1">
                <c:v>Jun 2016</c:v>
              </c:pt>
              <c:pt idx="2">
                <c:v>Jun 2017</c:v>
              </c:pt>
              <c:pt idx="3">
                <c:v>Jun 2018</c:v>
              </c:pt>
              <c:pt idx="4">
                <c:v>Jun 2019</c:v>
              </c:pt>
              <c:pt idx="5">
                <c:v>Jun 2020</c:v>
              </c:pt>
              <c:pt idx="6">
                <c:v>Jun 2021</c:v>
              </c:pt>
              <c:pt idx="7">
                <c:v>Jun 2022</c:v>
              </c:pt>
            </c:strLit>
          </c:cat>
          <c:val>
            <c:numRef>
              <c:f>'Charts data'!$D$401:$K$401</c:f>
              <c:numCache>
                <c:formatCode>General</c:formatCode>
                <c:ptCount val="8"/>
                <c:pt idx="0">
                  <c:v>8.8999999999999996E-2</c:v>
                </c:pt>
                <c:pt idx="1">
                  <c:v>2.9000000000000001E-2</c:v>
                </c:pt>
                <c:pt idx="2">
                  <c:v>9.0999999999999998E-2</c:v>
                </c:pt>
                <c:pt idx="3">
                  <c:v>8.5000000000000006E-2</c:v>
                </c:pt>
                <c:pt idx="4">
                  <c:v>7.0999999999999994E-2</c:v>
                </c:pt>
                <c:pt idx="5">
                  <c:v>-8.9999999999999993E-3</c:v>
                </c:pt>
                <c:pt idx="6">
                  <c:v>0.16800000000000001</c:v>
                </c:pt>
                <c:pt idx="7">
                  <c:v>-0.04</c:v>
                </c:pt>
              </c:numCache>
            </c:numRef>
          </c:val>
          <c:smooth val="0"/>
          <c:extLst>
            <c:ext xmlns:c16="http://schemas.microsoft.com/office/drawing/2014/chart" uri="{C3380CC4-5D6E-409C-BE32-E72D297353CC}">
              <c16:uniqueId val="{00000001-55A6-4CA4-9B6B-2BF6EF34B4A0}"/>
            </c:ext>
          </c:extLst>
        </c:ser>
        <c:dLbls>
          <c:showLegendKey val="0"/>
          <c:showVal val="0"/>
          <c:showCatName val="0"/>
          <c:showSerName val="0"/>
          <c:showPercent val="0"/>
          <c:showBubbleSize val="0"/>
        </c:dLbls>
        <c:marker val="1"/>
        <c:smooth val="0"/>
        <c:axId val="1230229000"/>
        <c:axId val="1230227432"/>
      </c:lineChart>
      <c:catAx>
        <c:axId val="123022900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27432"/>
        <c:crosses val="autoZero"/>
        <c:auto val="1"/>
        <c:lblAlgn val="ctr"/>
        <c:lblOffset val="100"/>
        <c:noMultiLvlLbl val="0"/>
      </c:catAx>
      <c:valAx>
        <c:axId val="1230227432"/>
        <c:scaling>
          <c:orientation val="minMax"/>
          <c:max val="0.18000000000000002"/>
          <c:min val="-6.0000000000000012E-2"/>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29000"/>
        <c:crosses val="autoZero"/>
        <c:crossBetween val="between"/>
        <c:majorUnit val="2.0000000000000004E-2"/>
      </c:valAx>
      <c:spPr>
        <a:noFill/>
        <a:ln>
          <a:noFill/>
        </a:ln>
        <a:effectLst/>
      </c:spPr>
    </c:plotArea>
    <c:legend>
      <c:legendPos val="b"/>
      <c:layout>
        <c:manualLayout>
          <c:xMode val="edge"/>
          <c:yMode val="edge"/>
          <c:x val="7.2250606078820306E-2"/>
          <c:y val="0.91168593850201973"/>
          <c:w val="0.84975500096386258"/>
          <c:h val="6.70176592184151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6692913385827"/>
          <c:y val="0.1111111111111111"/>
          <c:w val="0.72127062858981983"/>
          <c:h val="0.61587538324490965"/>
        </c:manualLayout>
      </c:layout>
      <c:barChart>
        <c:barDir val="col"/>
        <c:grouping val="stacked"/>
        <c:varyColors val="0"/>
        <c:ser>
          <c:idx val="0"/>
          <c:order val="0"/>
          <c:tx>
            <c:strRef>
              <c:f>'Charts data'!$C$531</c:f>
              <c:strCache>
                <c:ptCount val="1"/>
                <c:pt idx="0">
                  <c:v>Activity</c:v>
                </c:pt>
              </c:strCache>
            </c:strRef>
          </c:tx>
          <c:spPr>
            <a:solidFill>
              <a:srgbClr val="012169"/>
            </a:solidFill>
            <a:ln>
              <a:noFill/>
            </a:ln>
            <a:effectLst/>
          </c:spPr>
          <c:invertIfNegative val="0"/>
          <c:cat>
            <c:strRef>
              <c:f>'Charts data'!$D$519:$K$519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data'!$D$531:$K$531</c:f>
              <c:numCache>
                <c:formatCode>General</c:formatCode>
                <c:ptCount val="8"/>
                <c:pt idx="0">
                  <c:v>894</c:v>
                </c:pt>
                <c:pt idx="1">
                  <c:v>648</c:v>
                </c:pt>
                <c:pt idx="2">
                  <c:v>710</c:v>
                </c:pt>
                <c:pt idx="3">
                  <c:v>741</c:v>
                </c:pt>
                <c:pt idx="4">
                  <c:v>746</c:v>
                </c:pt>
                <c:pt idx="5">
                  <c:v>697</c:v>
                </c:pt>
                <c:pt idx="6">
                  <c:v>795</c:v>
                </c:pt>
                <c:pt idx="7">
                  <c:v>739</c:v>
                </c:pt>
              </c:numCache>
            </c:numRef>
          </c:val>
          <c:extLst>
            <c:ext xmlns:c16="http://schemas.microsoft.com/office/drawing/2014/chart" uri="{C3380CC4-5D6E-409C-BE32-E72D297353CC}">
              <c16:uniqueId val="{00000000-A057-4918-997C-E72C65FB4563}"/>
            </c:ext>
          </c:extLst>
        </c:ser>
        <c:ser>
          <c:idx val="1"/>
          <c:order val="1"/>
          <c:tx>
            <c:strRef>
              <c:f>'Charts data'!$C$532</c:f>
              <c:strCache>
                <c:ptCount val="1"/>
                <c:pt idx="0">
                  <c:v>Administration</c:v>
                </c:pt>
              </c:strCache>
            </c:strRef>
          </c:tx>
          <c:spPr>
            <a:solidFill>
              <a:srgbClr val="00A9E0"/>
            </a:solidFill>
            <a:ln>
              <a:noFill/>
            </a:ln>
            <a:effectLst/>
          </c:spPr>
          <c:invertIfNegative val="0"/>
          <c:cat>
            <c:strRef>
              <c:f>'Charts data'!$D$519:$K$519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data'!$D$532:$K$532</c:f>
              <c:numCache>
                <c:formatCode>General</c:formatCode>
                <c:ptCount val="8"/>
                <c:pt idx="0">
                  <c:v>3867</c:v>
                </c:pt>
                <c:pt idx="1">
                  <c:v>3804</c:v>
                </c:pt>
                <c:pt idx="2">
                  <c:v>3822</c:v>
                </c:pt>
                <c:pt idx="3">
                  <c:v>3894</c:v>
                </c:pt>
                <c:pt idx="4">
                  <c:v>3796</c:v>
                </c:pt>
                <c:pt idx="5">
                  <c:v>3633</c:v>
                </c:pt>
                <c:pt idx="6">
                  <c:v>4125</c:v>
                </c:pt>
                <c:pt idx="7">
                  <c:v>3894</c:v>
                </c:pt>
              </c:numCache>
            </c:numRef>
          </c:val>
          <c:extLst>
            <c:ext xmlns:c16="http://schemas.microsoft.com/office/drawing/2014/chart" uri="{C3380CC4-5D6E-409C-BE32-E72D297353CC}">
              <c16:uniqueId val="{00000001-A057-4918-997C-E72C65FB4563}"/>
            </c:ext>
          </c:extLst>
        </c:ser>
        <c:ser>
          <c:idx val="2"/>
          <c:order val="2"/>
          <c:tx>
            <c:strRef>
              <c:f>'Charts data'!$C$533</c:f>
              <c:strCache>
                <c:ptCount val="1"/>
                <c:pt idx="0">
                  <c:v>Insurance</c:v>
                </c:pt>
              </c:strCache>
            </c:strRef>
          </c:tx>
          <c:spPr>
            <a:solidFill>
              <a:srgbClr val="253746"/>
            </a:solidFill>
            <a:ln>
              <a:noFill/>
            </a:ln>
            <a:effectLst/>
          </c:spPr>
          <c:invertIfNegative val="0"/>
          <c:cat>
            <c:strRef>
              <c:f>'Charts data'!$D$519:$K$519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data'!$D$533:$K$533</c:f>
              <c:numCache>
                <c:formatCode>General</c:formatCode>
                <c:ptCount val="8"/>
                <c:pt idx="0">
                  <c:v>712</c:v>
                </c:pt>
                <c:pt idx="1">
                  <c:v>705</c:v>
                </c:pt>
                <c:pt idx="2">
                  <c:v>548</c:v>
                </c:pt>
                <c:pt idx="3">
                  <c:v>566</c:v>
                </c:pt>
                <c:pt idx="4">
                  <c:v>196</c:v>
                </c:pt>
                <c:pt idx="5">
                  <c:v>139</c:v>
                </c:pt>
                <c:pt idx="6">
                  <c:v>127</c:v>
                </c:pt>
                <c:pt idx="7">
                  <c:v>108</c:v>
                </c:pt>
              </c:numCache>
            </c:numRef>
          </c:val>
          <c:extLst>
            <c:ext xmlns:c16="http://schemas.microsoft.com/office/drawing/2014/chart" uri="{C3380CC4-5D6E-409C-BE32-E72D297353CC}">
              <c16:uniqueId val="{00000002-A057-4918-997C-E72C65FB4563}"/>
            </c:ext>
          </c:extLst>
        </c:ser>
        <c:ser>
          <c:idx val="3"/>
          <c:order val="3"/>
          <c:tx>
            <c:strRef>
              <c:f>'Charts data'!$C$534</c:f>
              <c:strCache>
                <c:ptCount val="1"/>
                <c:pt idx="0">
                  <c:v>Investment</c:v>
                </c:pt>
              </c:strCache>
            </c:strRef>
          </c:tx>
          <c:spPr>
            <a:solidFill>
              <a:srgbClr val="98A4AE"/>
            </a:solidFill>
            <a:ln>
              <a:noFill/>
            </a:ln>
            <a:effectLst/>
          </c:spPr>
          <c:invertIfNegative val="0"/>
          <c:cat>
            <c:strRef>
              <c:f>'Charts data'!$D$519:$K$519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data'!$D$534:$K$534</c:f>
              <c:numCache>
                <c:formatCode>General</c:formatCode>
                <c:ptCount val="8"/>
                <c:pt idx="0">
                  <c:v>2519</c:v>
                </c:pt>
                <c:pt idx="1">
                  <c:v>2816</c:v>
                </c:pt>
                <c:pt idx="2">
                  <c:v>2918</c:v>
                </c:pt>
                <c:pt idx="3">
                  <c:v>3077</c:v>
                </c:pt>
                <c:pt idx="4">
                  <c:v>2977</c:v>
                </c:pt>
                <c:pt idx="5">
                  <c:v>2912</c:v>
                </c:pt>
                <c:pt idx="6">
                  <c:v>2924</c:v>
                </c:pt>
                <c:pt idx="7">
                  <c:v>3396</c:v>
                </c:pt>
              </c:numCache>
            </c:numRef>
          </c:val>
          <c:extLst>
            <c:ext xmlns:c16="http://schemas.microsoft.com/office/drawing/2014/chart" uri="{C3380CC4-5D6E-409C-BE32-E72D297353CC}">
              <c16:uniqueId val="{00000003-A057-4918-997C-E72C65FB4563}"/>
            </c:ext>
          </c:extLst>
        </c:ser>
        <c:ser>
          <c:idx val="4"/>
          <c:order val="4"/>
          <c:tx>
            <c:strRef>
              <c:f>'Charts data'!$C$535</c:f>
              <c:strCache>
                <c:ptCount val="1"/>
                <c:pt idx="0">
                  <c:v>Other</c:v>
                </c:pt>
              </c:strCache>
            </c:strRef>
          </c:tx>
          <c:spPr>
            <a:solidFill>
              <a:srgbClr val="CCEDF9"/>
            </a:solidFill>
            <a:ln>
              <a:noFill/>
            </a:ln>
            <a:effectLst/>
          </c:spPr>
          <c:invertIfNegative val="0"/>
          <c:cat>
            <c:strRef>
              <c:f>'Charts data'!$D$519:$K$519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data'!$D$535:$K$535</c:f>
              <c:numCache>
                <c:formatCode>General</c:formatCode>
                <c:ptCount val="8"/>
                <c:pt idx="0">
                  <c:v>860</c:v>
                </c:pt>
                <c:pt idx="1">
                  <c:v>1104</c:v>
                </c:pt>
                <c:pt idx="2">
                  <c:v>1152</c:v>
                </c:pt>
                <c:pt idx="3">
                  <c:v>1196</c:v>
                </c:pt>
                <c:pt idx="4">
                  <c:v>1131</c:v>
                </c:pt>
                <c:pt idx="5">
                  <c:v>1103</c:v>
                </c:pt>
                <c:pt idx="6">
                  <c:v>1080</c:v>
                </c:pt>
                <c:pt idx="7">
                  <c:v>1284</c:v>
                </c:pt>
              </c:numCache>
            </c:numRef>
          </c:val>
          <c:extLst>
            <c:ext xmlns:c16="http://schemas.microsoft.com/office/drawing/2014/chart" uri="{C3380CC4-5D6E-409C-BE32-E72D297353CC}">
              <c16:uniqueId val="{00000004-A057-4918-997C-E72C65FB4563}"/>
            </c:ext>
          </c:extLst>
        </c:ser>
        <c:dLbls>
          <c:showLegendKey val="0"/>
          <c:showVal val="0"/>
          <c:showCatName val="0"/>
          <c:showSerName val="0"/>
          <c:showPercent val="0"/>
          <c:showBubbleSize val="0"/>
        </c:dLbls>
        <c:gapWidth val="150"/>
        <c:overlap val="100"/>
        <c:axId val="1230230176"/>
        <c:axId val="1230229392"/>
      </c:barChart>
      <c:lineChart>
        <c:grouping val="standard"/>
        <c:varyColors val="0"/>
        <c:ser>
          <c:idx val="5"/>
          <c:order val="5"/>
          <c:tx>
            <c:v>Total fees paid to member benefits (RHS)</c:v>
          </c:tx>
          <c:spPr>
            <a:ln w="28575" cap="rnd">
              <a:solidFill>
                <a:srgbClr val="012168"/>
              </a:solidFill>
              <a:round/>
            </a:ln>
            <a:effectLst/>
          </c:spPr>
          <c:marker>
            <c:symbol val="none"/>
          </c:marker>
          <c:val>
            <c:numRef>
              <c:f>'Charts data'!$D$446:$K$446</c:f>
              <c:numCache>
                <c:formatCode>General</c:formatCode>
                <c:ptCount val="8"/>
                <c:pt idx="0">
                  <c:v>5.9353030511292964E-3</c:v>
                </c:pt>
                <c:pt idx="1">
                  <c:v>5.8192611968047592E-3</c:v>
                </c:pt>
                <c:pt idx="2">
                  <c:v>5.2966408298649502E-3</c:v>
                </c:pt>
                <c:pt idx="3">
                  <c:v>5.0553478953392506E-3</c:v>
                </c:pt>
                <c:pt idx="4">
                  <c:v>4.3828508943820135E-3</c:v>
                </c:pt>
                <c:pt idx="5">
                  <c:v>4.1918777181243864E-3</c:v>
                </c:pt>
                <c:pt idx="6">
                  <c:v>3.855055698335396E-3</c:v>
                </c:pt>
                <c:pt idx="7">
                  <c:v>4.0393308456783536E-3</c:v>
                </c:pt>
              </c:numCache>
            </c:numRef>
          </c:val>
          <c:smooth val="0"/>
          <c:extLst>
            <c:ext xmlns:c16="http://schemas.microsoft.com/office/drawing/2014/chart" uri="{C3380CC4-5D6E-409C-BE32-E72D297353CC}">
              <c16:uniqueId val="{00000005-A057-4918-997C-E72C65FB4563}"/>
            </c:ext>
          </c:extLst>
        </c:ser>
        <c:dLbls>
          <c:showLegendKey val="0"/>
          <c:showVal val="0"/>
          <c:showCatName val="0"/>
          <c:showSerName val="0"/>
          <c:showPercent val="0"/>
          <c:showBubbleSize val="0"/>
        </c:dLbls>
        <c:marker val="1"/>
        <c:smooth val="0"/>
        <c:axId val="1230229784"/>
        <c:axId val="1230227040"/>
      </c:lineChart>
      <c:catAx>
        <c:axId val="1230230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29392"/>
        <c:crosses val="autoZero"/>
        <c:auto val="1"/>
        <c:lblAlgn val="ctr"/>
        <c:lblOffset val="100"/>
        <c:noMultiLvlLbl val="0"/>
      </c:catAx>
      <c:valAx>
        <c:axId val="1230229392"/>
        <c:scaling>
          <c:orientation val="minMax"/>
        </c:scaling>
        <c:delete val="0"/>
        <c:axPos val="l"/>
        <c:majorGridlines>
          <c:spPr>
            <a:ln w="9525" cap="flat" cmpd="sng" algn="ctr">
              <a:noFill/>
              <a:round/>
            </a:ln>
            <a:effectLst/>
          </c:spPr>
        </c:majorGridlines>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 million</a:t>
                </a:r>
              </a:p>
            </c:rich>
          </c:tx>
          <c:layout>
            <c:manualLayout>
              <c:xMode val="edge"/>
              <c:yMode val="edge"/>
              <c:x val="5.2068805206880522E-2"/>
              <c:y val="0.16535675919393852"/>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30176"/>
        <c:crosses val="autoZero"/>
        <c:crossBetween val="between"/>
      </c:valAx>
      <c:valAx>
        <c:axId val="1230227040"/>
        <c:scaling>
          <c:orientation val="minMax"/>
          <c:min val="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30229784"/>
        <c:crosses val="max"/>
        <c:crossBetween val="between"/>
      </c:valAx>
      <c:catAx>
        <c:axId val="1230229784"/>
        <c:scaling>
          <c:orientation val="minMax"/>
        </c:scaling>
        <c:delete val="1"/>
        <c:axPos val="b"/>
        <c:majorTickMark val="out"/>
        <c:minorTickMark val="none"/>
        <c:tickLblPos val="nextTo"/>
        <c:crossAx val="1230227040"/>
        <c:crosses val="autoZero"/>
        <c:auto val="1"/>
        <c:lblAlgn val="ctr"/>
        <c:lblOffset val="100"/>
        <c:noMultiLvlLbl val="0"/>
      </c:catAx>
      <c:spPr>
        <a:noFill/>
        <a:ln>
          <a:noFill/>
        </a:ln>
        <a:effectLst/>
      </c:spPr>
    </c:plotArea>
    <c:legend>
      <c:legendPos val="b"/>
      <c:layout>
        <c:manualLayout>
          <c:xMode val="edge"/>
          <c:yMode val="edge"/>
          <c:x val="0.14016476168380346"/>
          <c:y val="0.8418020597548157"/>
          <c:w val="0.79583665371430512"/>
          <c:h val="0.11813862263569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361184203944"/>
          <c:y val="0.15719414105494878"/>
          <c:w val="0.72803882382722462"/>
          <c:h val="0.64966943648173014"/>
        </c:manualLayout>
      </c:layout>
      <c:barChart>
        <c:barDir val="col"/>
        <c:grouping val="percentStacked"/>
        <c:varyColors val="0"/>
        <c:ser>
          <c:idx val="1"/>
          <c:order val="1"/>
          <c:tx>
            <c:strRef>
              <c:f>'Charts data'!$C$329</c:f>
              <c:strCache>
                <c:ptCount val="1"/>
                <c:pt idx="0">
                  <c:v>&lt; 25</c:v>
                </c:pt>
              </c:strCache>
            </c:strRef>
          </c:tx>
          <c:spPr>
            <a:solidFill>
              <a:srgbClr val="00A9E0"/>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data'!$D$329:$K$329</c:f>
              <c:numCache>
                <c:formatCode>0%</c:formatCode>
                <c:ptCount val="8"/>
                <c:pt idx="0">
                  <c:v>0.10741944406029595</c:v>
                </c:pt>
                <c:pt idx="1">
                  <c:v>0.10479020478304453</c:v>
                </c:pt>
                <c:pt idx="2">
                  <c:v>0.10581913882593758</c:v>
                </c:pt>
                <c:pt idx="3">
                  <c:v>0.1087396849212303</c:v>
                </c:pt>
                <c:pt idx="4">
                  <c:v>0.1097875569044006</c:v>
                </c:pt>
                <c:pt idx="5">
                  <c:v>0.11619219373953368</c:v>
                </c:pt>
                <c:pt idx="6">
                  <c:v>0.11572713710953393</c:v>
                </c:pt>
                <c:pt idx="7">
                  <c:v>0.11996049205351531</c:v>
                </c:pt>
              </c:numCache>
            </c:numRef>
          </c:val>
          <c:extLst>
            <c:ext xmlns:c16="http://schemas.microsoft.com/office/drawing/2014/chart" uri="{C3380CC4-5D6E-409C-BE32-E72D297353CC}">
              <c16:uniqueId val="{00000000-ED88-48BB-AF03-BBB4EF5BD017}"/>
            </c:ext>
          </c:extLst>
        </c:ser>
        <c:ser>
          <c:idx val="0"/>
          <c:order val="0"/>
          <c:tx>
            <c:strRef>
              <c:f>'Charts data'!$C$328</c:f>
              <c:strCache>
                <c:ptCount val="1"/>
                <c:pt idx="0">
                  <c:v>25 to 34</c:v>
                </c:pt>
              </c:strCache>
            </c:strRef>
          </c:tx>
          <c:spPr>
            <a:solidFill>
              <a:srgbClr val="012169"/>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data'!$D$328:$K$328</c:f>
              <c:numCache>
                <c:formatCode>0%</c:formatCode>
                <c:ptCount val="8"/>
                <c:pt idx="0">
                  <c:v>0.24778730466048957</c:v>
                </c:pt>
                <c:pt idx="1">
                  <c:v>0.24004725762566231</c:v>
                </c:pt>
                <c:pt idx="2">
                  <c:v>0.23364281014694058</c:v>
                </c:pt>
                <c:pt idx="3">
                  <c:v>0.22603150787696924</c:v>
                </c:pt>
                <c:pt idx="4">
                  <c:v>0.2234825493171472</c:v>
                </c:pt>
                <c:pt idx="5">
                  <c:v>0.22190733822834816</c:v>
                </c:pt>
                <c:pt idx="6">
                  <c:v>0.20975543601103025</c:v>
                </c:pt>
                <c:pt idx="7">
                  <c:v>0.2040046691209482</c:v>
                </c:pt>
              </c:numCache>
            </c:numRef>
          </c:val>
          <c:extLst>
            <c:ext xmlns:c16="http://schemas.microsoft.com/office/drawing/2014/chart" uri="{C3380CC4-5D6E-409C-BE32-E72D297353CC}">
              <c16:uniqueId val="{00000001-ED88-48BB-AF03-BBB4EF5BD017}"/>
            </c:ext>
          </c:extLst>
        </c:ser>
        <c:ser>
          <c:idx val="2"/>
          <c:order val="2"/>
          <c:tx>
            <c:strRef>
              <c:f>'Charts data'!$C$330</c:f>
              <c:strCache>
                <c:ptCount val="1"/>
                <c:pt idx="0">
                  <c:v>35 to 44</c:v>
                </c:pt>
              </c:strCache>
            </c:strRef>
          </c:tx>
          <c:spPr>
            <a:solidFill>
              <a:srgbClr val="98A4AE"/>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data'!$D$330:$K$330</c:f>
              <c:numCache>
                <c:formatCode>0%</c:formatCode>
                <c:ptCount val="8"/>
                <c:pt idx="0">
                  <c:v>0.24083805835983957</c:v>
                </c:pt>
                <c:pt idx="1">
                  <c:v>0.23517829013318059</c:v>
                </c:pt>
                <c:pt idx="2">
                  <c:v>0.22976825791359018</c:v>
                </c:pt>
                <c:pt idx="3">
                  <c:v>0.22355588897224307</c:v>
                </c:pt>
                <c:pt idx="4">
                  <c:v>0.21893019726858878</c:v>
                </c:pt>
                <c:pt idx="5">
                  <c:v>0.20481772510627336</c:v>
                </c:pt>
                <c:pt idx="6">
                  <c:v>0.20491840332715519</c:v>
                </c:pt>
                <c:pt idx="7">
                  <c:v>0.20472299542066985</c:v>
                </c:pt>
              </c:numCache>
            </c:numRef>
          </c:val>
          <c:extLst>
            <c:ext xmlns:c16="http://schemas.microsoft.com/office/drawing/2014/chart" uri="{C3380CC4-5D6E-409C-BE32-E72D297353CC}">
              <c16:uniqueId val="{00000002-ED88-48BB-AF03-BBB4EF5BD017}"/>
            </c:ext>
          </c:extLst>
        </c:ser>
        <c:ser>
          <c:idx val="3"/>
          <c:order val="3"/>
          <c:tx>
            <c:strRef>
              <c:f>'Charts data'!$C$331</c:f>
              <c:strCache>
                <c:ptCount val="1"/>
                <c:pt idx="0">
                  <c:v>45 to 49</c:v>
                </c:pt>
              </c:strCache>
            </c:strRef>
          </c:tx>
          <c:spPr>
            <a:solidFill>
              <a:srgbClr val="253746"/>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data'!$D$331:$K$331</c:f>
              <c:numCache>
                <c:formatCode>0%</c:formatCode>
                <c:ptCount val="8"/>
                <c:pt idx="0">
                  <c:v>0.1047918683446273</c:v>
                </c:pt>
                <c:pt idx="1">
                  <c:v>0.10815552054990692</c:v>
                </c:pt>
                <c:pt idx="2">
                  <c:v>0.11035163389136633</c:v>
                </c:pt>
                <c:pt idx="3">
                  <c:v>0.11046511627906977</c:v>
                </c:pt>
                <c:pt idx="4">
                  <c:v>0.10876327769347496</c:v>
                </c:pt>
                <c:pt idx="5">
                  <c:v>0.1002189875048306</c:v>
                </c:pt>
                <c:pt idx="6">
                  <c:v>9.8187242891370194E-2</c:v>
                </c:pt>
                <c:pt idx="7">
                  <c:v>9.4504803807129389E-2</c:v>
                </c:pt>
              </c:numCache>
            </c:numRef>
          </c:val>
          <c:extLst>
            <c:ext xmlns:c16="http://schemas.microsoft.com/office/drawing/2014/chart" uri="{C3380CC4-5D6E-409C-BE32-E72D297353CC}">
              <c16:uniqueId val="{00000003-ED88-48BB-AF03-BBB4EF5BD017}"/>
            </c:ext>
          </c:extLst>
        </c:ser>
        <c:ser>
          <c:idx val="4"/>
          <c:order val="4"/>
          <c:tx>
            <c:strRef>
              <c:f>'Charts data'!$C$332</c:f>
              <c:strCache>
                <c:ptCount val="1"/>
                <c:pt idx="0">
                  <c:v>50 to 54</c:v>
                </c:pt>
              </c:strCache>
            </c:strRef>
          </c:tx>
          <c:spPr>
            <a:solidFill>
              <a:srgbClr val="0072CE"/>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data'!$D$332:$K$332</c:f>
              <c:numCache>
                <c:formatCode>0%</c:formatCode>
                <c:ptCount val="8"/>
                <c:pt idx="0">
                  <c:v>9.431613884663255E-2</c:v>
                </c:pt>
                <c:pt idx="1">
                  <c:v>9.462265501933266E-2</c:v>
                </c:pt>
                <c:pt idx="2">
                  <c:v>9.3903063089407116E-2</c:v>
                </c:pt>
                <c:pt idx="3">
                  <c:v>9.2985746436609146E-2</c:v>
                </c:pt>
                <c:pt idx="4">
                  <c:v>9.2678300455235202E-2</c:v>
                </c:pt>
                <c:pt idx="5">
                  <c:v>9.0300141697797237E-2</c:v>
                </c:pt>
                <c:pt idx="6">
                  <c:v>9.3666651598029019E-2</c:v>
                </c:pt>
                <c:pt idx="7">
                  <c:v>9.4280326838466377E-2</c:v>
                </c:pt>
              </c:numCache>
            </c:numRef>
          </c:val>
          <c:extLst>
            <c:ext xmlns:c16="http://schemas.microsoft.com/office/drawing/2014/chart" uri="{C3380CC4-5D6E-409C-BE32-E72D297353CC}">
              <c16:uniqueId val="{00000004-ED88-48BB-AF03-BBB4EF5BD017}"/>
            </c:ext>
          </c:extLst>
        </c:ser>
        <c:ser>
          <c:idx val="5"/>
          <c:order val="5"/>
          <c:tx>
            <c:strRef>
              <c:f>'Charts data'!$C$333</c:f>
              <c:strCache>
                <c:ptCount val="1"/>
                <c:pt idx="0">
                  <c:v>55 to 59</c:v>
                </c:pt>
              </c:strCache>
            </c:strRef>
          </c:tx>
          <c:spPr>
            <a:solidFill>
              <a:srgbClr val="6BA539"/>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data'!$D$333:$K$333</c:f>
              <c:numCache>
                <c:formatCode>0%</c:formatCode>
                <c:ptCount val="8"/>
                <c:pt idx="0">
                  <c:v>7.7098603236066932E-2</c:v>
                </c:pt>
                <c:pt idx="1">
                  <c:v>8.0588572246885287E-2</c:v>
                </c:pt>
                <c:pt idx="2">
                  <c:v>8.2498720666715403E-2</c:v>
                </c:pt>
                <c:pt idx="3">
                  <c:v>8.4283570892723175E-2</c:v>
                </c:pt>
                <c:pt idx="4">
                  <c:v>8.4408194233687409E-2</c:v>
                </c:pt>
                <c:pt idx="5">
                  <c:v>8.3902271458628538E-2</c:v>
                </c:pt>
                <c:pt idx="6">
                  <c:v>8.4309027620812799E-2</c:v>
                </c:pt>
                <c:pt idx="7">
                  <c:v>8.2338152105593962E-2</c:v>
                </c:pt>
              </c:numCache>
            </c:numRef>
          </c:val>
          <c:extLst>
            <c:ext xmlns:c16="http://schemas.microsoft.com/office/drawing/2014/chart" uri="{C3380CC4-5D6E-409C-BE32-E72D297353CC}">
              <c16:uniqueId val="{00000005-ED88-48BB-AF03-BBB4EF5BD017}"/>
            </c:ext>
          </c:extLst>
        </c:ser>
        <c:ser>
          <c:idx val="6"/>
          <c:order val="6"/>
          <c:tx>
            <c:strRef>
              <c:f>'Charts data'!$C$334</c:f>
              <c:strCache>
                <c:ptCount val="1"/>
                <c:pt idx="0">
                  <c:v>60 to 64</c:v>
                </c:pt>
              </c:strCache>
            </c:strRef>
          </c:tx>
          <c:spPr>
            <a:solidFill>
              <a:srgbClr val="009CA6"/>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data'!$D$334:$K$334</c:f>
              <c:numCache>
                <c:formatCode>0%</c:formatCode>
                <c:ptCount val="8"/>
                <c:pt idx="0">
                  <c:v>5.8428986308947585E-2</c:v>
                </c:pt>
                <c:pt idx="1">
                  <c:v>6.1649720750393815E-2</c:v>
                </c:pt>
                <c:pt idx="2">
                  <c:v>6.3637692813802174E-2</c:v>
                </c:pt>
                <c:pt idx="3">
                  <c:v>6.5866466616654157E-2</c:v>
                </c:pt>
                <c:pt idx="4">
                  <c:v>6.7678300455235207E-2</c:v>
                </c:pt>
                <c:pt idx="5">
                  <c:v>7.1621795697539611E-2</c:v>
                </c:pt>
                <c:pt idx="6">
                  <c:v>7.4047285384928344E-2</c:v>
                </c:pt>
                <c:pt idx="7">
                  <c:v>7.5154889108377476E-2</c:v>
                </c:pt>
              </c:numCache>
            </c:numRef>
          </c:val>
          <c:extLst>
            <c:ext xmlns:c16="http://schemas.microsoft.com/office/drawing/2014/chart" uri="{C3380CC4-5D6E-409C-BE32-E72D297353CC}">
              <c16:uniqueId val="{00000006-ED88-48BB-AF03-BBB4EF5BD017}"/>
            </c:ext>
          </c:extLst>
        </c:ser>
        <c:ser>
          <c:idx val="7"/>
          <c:order val="7"/>
          <c:tx>
            <c:strRef>
              <c:f>'Charts data'!$C$335</c:f>
              <c:strCache>
                <c:ptCount val="1"/>
                <c:pt idx="0">
                  <c:v>65 to 69</c:v>
                </c:pt>
              </c:strCache>
            </c:strRef>
          </c:tx>
          <c:spPr>
            <a:solidFill>
              <a:srgbClr val="E87722"/>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data'!$D$335:$K$335</c:f>
              <c:numCache>
                <c:formatCode>0%</c:formatCode>
                <c:ptCount val="8"/>
                <c:pt idx="0">
                  <c:v>3.4642511409210347E-2</c:v>
                </c:pt>
                <c:pt idx="1">
                  <c:v>3.7161678361735645E-2</c:v>
                </c:pt>
                <c:pt idx="2">
                  <c:v>3.8306893778784996E-2</c:v>
                </c:pt>
                <c:pt idx="3">
                  <c:v>4.1072768192048012E-2</c:v>
                </c:pt>
                <c:pt idx="4">
                  <c:v>4.2981790591805763E-2</c:v>
                </c:pt>
                <c:pt idx="5">
                  <c:v>4.9336596676542575E-2</c:v>
                </c:pt>
                <c:pt idx="6">
                  <c:v>5.2032005786356854E-2</c:v>
                </c:pt>
                <c:pt idx="7">
                  <c:v>5.4547903385112687E-2</c:v>
                </c:pt>
              </c:numCache>
            </c:numRef>
          </c:val>
          <c:extLst>
            <c:ext xmlns:c16="http://schemas.microsoft.com/office/drawing/2014/chart" uri="{C3380CC4-5D6E-409C-BE32-E72D297353CC}">
              <c16:uniqueId val="{00000007-ED88-48BB-AF03-BBB4EF5BD017}"/>
            </c:ext>
          </c:extLst>
        </c:ser>
        <c:ser>
          <c:idx val="8"/>
          <c:order val="8"/>
          <c:tx>
            <c:strRef>
              <c:f>'Charts data'!$C$336</c:f>
              <c:strCache>
                <c:ptCount val="1"/>
                <c:pt idx="0">
                  <c:v>70 to 74</c:v>
                </c:pt>
              </c:strCache>
            </c:strRef>
          </c:tx>
          <c:spPr>
            <a:solidFill>
              <a:srgbClr val="F1B434"/>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data'!$D$336:$K$336</c:f>
              <c:numCache>
                <c:formatCode>0%</c:formatCode>
                <c:ptCount val="8"/>
                <c:pt idx="0">
                  <c:v>1.6802655234407413E-2</c:v>
                </c:pt>
                <c:pt idx="1">
                  <c:v>1.8616640412430187E-2</c:v>
                </c:pt>
                <c:pt idx="2">
                  <c:v>2.1090723006067694E-2</c:v>
                </c:pt>
                <c:pt idx="3">
                  <c:v>2.374343585896474E-2</c:v>
                </c:pt>
                <c:pt idx="4">
                  <c:v>2.5644916540212444E-2</c:v>
                </c:pt>
                <c:pt idx="5">
                  <c:v>3.0915883034909185E-2</c:v>
                </c:pt>
                <c:pt idx="6">
                  <c:v>3.318114009312418E-2</c:v>
                </c:pt>
                <c:pt idx="7">
                  <c:v>3.4569453174104335E-2</c:v>
                </c:pt>
              </c:numCache>
            </c:numRef>
          </c:val>
          <c:extLst>
            <c:ext xmlns:c16="http://schemas.microsoft.com/office/drawing/2014/chart" uri="{C3380CC4-5D6E-409C-BE32-E72D297353CC}">
              <c16:uniqueId val="{00000008-ED88-48BB-AF03-BBB4EF5BD017}"/>
            </c:ext>
          </c:extLst>
        </c:ser>
        <c:ser>
          <c:idx val="9"/>
          <c:order val="9"/>
          <c:tx>
            <c:strRef>
              <c:f>'Charts data'!$C$337</c:f>
              <c:strCache>
                <c:ptCount val="1"/>
                <c:pt idx="0">
                  <c:v>75 to 84</c:v>
                </c:pt>
              </c:strCache>
            </c:strRef>
          </c:tx>
          <c:spPr>
            <a:solidFill>
              <a:srgbClr val="3A4B58"/>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data'!$D$337:$K$337</c:f>
              <c:numCache>
                <c:formatCode>0%</c:formatCode>
                <c:ptCount val="8"/>
                <c:pt idx="0">
                  <c:v>1.1167196791591758E-2</c:v>
                </c:pt>
                <c:pt idx="1">
                  <c:v>1.2816840899326937E-2</c:v>
                </c:pt>
                <c:pt idx="2">
                  <c:v>1.4547847064843921E-2</c:v>
                </c:pt>
                <c:pt idx="3">
                  <c:v>1.6616654163540884E-2</c:v>
                </c:pt>
                <c:pt idx="4">
                  <c:v>1.8816388467374809E-2</c:v>
                </c:pt>
                <c:pt idx="5">
                  <c:v>2.3530422087680879E-2</c:v>
                </c:pt>
                <c:pt idx="6">
                  <c:v>2.6490664978979249E-2</c:v>
                </c:pt>
                <c:pt idx="7">
                  <c:v>2.9855436832181018E-2</c:v>
                </c:pt>
              </c:numCache>
            </c:numRef>
          </c:val>
          <c:extLst>
            <c:ext xmlns:c16="http://schemas.microsoft.com/office/drawing/2014/chart" uri="{C3380CC4-5D6E-409C-BE32-E72D297353CC}">
              <c16:uniqueId val="{00000009-ED88-48BB-AF03-BBB4EF5BD017}"/>
            </c:ext>
          </c:extLst>
        </c:ser>
        <c:ser>
          <c:idx val="10"/>
          <c:order val="10"/>
          <c:tx>
            <c:strRef>
              <c:f>'Charts data'!$C$338</c:f>
              <c:strCache>
                <c:ptCount val="1"/>
                <c:pt idx="0">
                  <c:v>&gt;85</c:v>
                </c:pt>
              </c:strCache>
            </c:strRef>
          </c:tx>
          <c:spPr>
            <a:solidFill>
              <a:srgbClr val="CCEDF9"/>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data'!$D$338:$K$338</c:f>
              <c:numCache>
                <c:formatCode>0%</c:formatCode>
                <c:ptCount val="8"/>
                <c:pt idx="0">
                  <c:v>2.7658691743880515E-3</c:v>
                </c:pt>
                <c:pt idx="1">
                  <c:v>2.971502219676357E-3</c:v>
                </c:pt>
                <c:pt idx="2">
                  <c:v>3.2166094012720226E-3</c:v>
                </c:pt>
                <c:pt idx="3">
                  <c:v>3.5258814703675919E-3</c:v>
                </c:pt>
                <c:pt idx="4">
                  <c:v>3.9453717754172985E-3</c:v>
                </c:pt>
                <c:pt idx="5">
                  <c:v>4.8520760874232469E-3</c:v>
                </c:pt>
                <c:pt idx="6">
                  <c:v>5.4699154649428148E-3</c:v>
                </c:pt>
                <c:pt idx="7">
                  <c:v>5.9261919727036007E-3</c:v>
                </c:pt>
              </c:numCache>
            </c:numRef>
          </c:val>
          <c:extLst>
            <c:ext xmlns:c16="http://schemas.microsoft.com/office/drawing/2014/chart" uri="{C3380CC4-5D6E-409C-BE32-E72D297353CC}">
              <c16:uniqueId val="{0000000A-ED88-48BB-AF03-BBB4EF5BD017}"/>
            </c:ext>
          </c:extLst>
        </c:ser>
        <c:ser>
          <c:idx val="11"/>
          <c:order val="11"/>
          <c:tx>
            <c:strRef>
              <c:f>'Charts data'!$C$339</c:f>
              <c:strCache>
                <c:ptCount val="1"/>
                <c:pt idx="0">
                  <c:v>Age not available</c:v>
                </c:pt>
              </c:strCache>
            </c:strRef>
          </c:tx>
          <c:spPr>
            <a:solidFill>
              <a:srgbClr val="890C58"/>
            </a:solidFill>
            <a:ln>
              <a:noFill/>
            </a:ln>
            <a:effectLst/>
          </c:spPr>
          <c:invertIfNegative val="0"/>
          <c:cat>
            <c:strRef>
              <c:f>'Charts data'!$D$327:$K$327</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data'!$D$339:$K$339</c:f>
              <c:numCache>
                <c:formatCode>0%</c:formatCode>
                <c:ptCount val="8"/>
                <c:pt idx="0">
                  <c:v>3.9759369381828242E-3</c:v>
                </c:pt>
                <c:pt idx="1">
                  <c:v>3.4369182299871116E-3</c:v>
                </c:pt>
                <c:pt idx="2">
                  <c:v>3.1800570217121135E-3</c:v>
                </c:pt>
                <c:pt idx="3">
                  <c:v>3.0757689422355591E-3</c:v>
                </c:pt>
                <c:pt idx="4">
                  <c:v>2.883156297420334E-3</c:v>
                </c:pt>
                <c:pt idx="5">
                  <c:v>2.4475074069303104E-3</c:v>
                </c:pt>
                <c:pt idx="6">
                  <c:v>2.2602956466705845E-3</c:v>
                </c:pt>
                <c:pt idx="7">
                  <c:v>1.3468618119780911E-4</c:v>
                </c:pt>
              </c:numCache>
            </c:numRef>
          </c:val>
          <c:extLst>
            <c:ext xmlns:c16="http://schemas.microsoft.com/office/drawing/2014/chart" uri="{C3380CC4-5D6E-409C-BE32-E72D297353CC}">
              <c16:uniqueId val="{0000000B-ED88-48BB-AF03-BBB4EF5BD017}"/>
            </c:ext>
          </c:extLst>
        </c:ser>
        <c:dLbls>
          <c:showLegendKey val="0"/>
          <c:showVal val="0"/>
          <c:showCatName val="0"/>
          <c:showSerName val="0"/>
          <c:showPercent val="0"/>
          <c:showBubbleSize val="0"/>
        </c:dLbls>
        <c:gapWidth val="150"/>
        <c:overlap val="100"/>
        <c:axId val="1251206280"/>
        <c:axId val="1251206672"/>
      </c:barChart>
      <c:catAx>
        <c:axId val="1251206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51206672"/>
        <c:crosses val="autoZero"/>
        <c:auto val="1"/>
        <c:lblAlgn val="ctr"/>
        <c:lblOffset val="100"/>
        <c:noMultiLvlLbl val="0"/>
      </c:catAx>
      <c:valAx>
        <c:axId val="1251206672"/>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51206280"/>
        <c:crossesAt val="1"/>
        <c:crossBetween val="between"/>
      </c:valAx>
      <c:spPr>
        <a:noFill/>
        <a:ln>
          <a:noFill/>
        </a:ln>
        <a:effectLst/>
      </c:spPr>
    </c:plotArea>
    <c:legend>
      <c:legendPos val="r"/>
      <c:layout>
        <c:manualLayout>
          <c:xMode val="edge"/>
          <c:yMode val="edge"/>
          <c:x val="0.83482912986130542"/>
          <c:y val="9.7928323475694565E-2"/>
          <c:w val="0.15351919208068535"/>
          <c:h val="0.739627224016352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a:latin typeface="DIN OT" panose="020B0504020201010104" pitchFamily="34" charset="0"/>
          <a:cs typeface="Courier New" panose="02070309020205020404" pitchFamily="49"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361184203944"/>
          <c:y val="0.15719414105494878"/>
          <c:w val="0.72803882382722462"/>
          <c:h val="0.64966943648173014"/>
        </c:manualLayout>
      </c:layout>
      <c:barChart>
        <c:barDir val="bar"/>
        <c:grouping val="percentStacked"/>
        <c:varyColors val="0"/>
        <c:ser>
          <c:idx val="1"/>
          <c:order val="1"/>
          <c:tx>
            <c:strRef>
              <c:f>'Charts data'!$C$344</c:f>
              <c:strCache>
                <c:ptCount val="1"/>
                <c:pt idx="0">
                  <c:v>&lt; 25</c:v>
                </c:pt>
              </c:strCache>
            </c:strRef>
          </c:tx>
          <c:spPr>
            <a:solidFill>
              <a:srgbClr val="00A4E0"/>
            </a:solidFill>
            <a:ln>
              <a:noFill/>
            </a:ln>
            <a:effectLst/>
          </c:spPr>
          <c:invertIfNegative val="0"/>
          <c:cat>
            <c:strRef>
              <c:f>'Charts data'!$D$342:$E$342</c:f>
              <c:strCache>
                <c:ptCount val="2"/>
                <c:pt idx="0">
                  <c:v>Members' benefits</c:v>
                </c:pt>
                <c:pt idx="1">
                  <c:v>Number of member accounts</c:v>
                </c:pt>
              </c:strCache>
            </c:strRef>
          </c:cat>
          <c:val>
            <c:numRef>
              <c:f>'Charts data'!$D$344:$E$344</c:f>
              <c:numCache>
                <c:formatCode>0.0%</c:formatCode>
                <c:ptCount val="2"/>
                <c:pt idx="0">
                  <c:v>6.452381901774073E-3</c:v>
                </c:pt>
                <c:pt idx="1">
                  <c:v>0.11996049205351531</c:v>
                </c:pt>
              </c:numCache>
            </c:numRef>
          </c:val>
          <c:extLst>
            <c:ext xmlns:c16="http://schemas.microsoft.com/office/drawing/2014/chart" uri="{C3380CC4-5D6E-409C-BE32-E72D297353CC}">
              <c16:uniqueId val="{00000000-782F-4095-BFBD-4ED7041510C4}"/>
            </c:ext>
          </c:extLst>
        </c:ser>
        <c:ser>
          <c:idx val="0"/>
          <c:order val="0"/>
          <c:tx>
            <c:strRef>
              <c:f>'Charts data'!$C$343</c:f>
              <c:strCache>
                <c:ptCount val="1"/>
                <c:pt idx="0">
                  <c:v>25 to 34</c:v>
                </c:pt>
              </c:strCache>
            </c:strRef>
          </c:tx>
          <c:spPr>
            <a:solidFill>
              <a:srgbClr val="012169"/>
            </a:solidFill>
            <a:ln>
              <a:noFill/>
            </a:ln>
            <a:effectLst/>
          </c:spPr>
          <c:invertIfNegative val="0"/>
          <c:cat>
            <c:strRef>
              <c:f>'Charts data'!$D$342:$E$342</c:f>
              <c:strCache>
                <c:ptCount val="2"/>
                <c:pt idx="0">
                  <c:v>Members' benefits</c:v>
                </c:pt>
                <c:pt idx="1">
                  <c:v>Number of member accounts</c:v>
                </c:pt>
              </c:strCache>
            </c:strRef>
          </c:cat>
          <c:val>
            <c:numRef>
              <c:f>'Charts data'!$D$343:$E$343</c:f>
              <c:numCache>
                <c:formatCode>0.0%</c:formatCode>
                <c:ptCount val="2"/>
                <c:pt idx="0">
                  <c:v>5.8838485506043987E-2</c:v>
                </c:pt>
                <c:pt idx="1">
                  <c:v>0.2040046691209482</c:v>
                </c:pt>
              </c:numCache>
            </c:numRef>
          </c:val>
          <c:extLst>
            <c:ext xmlns:c16="http://schemas.microsoft.com/office/drawing/2014/chart" uri="{C3380CC4-5D6E-409C-BE32-E72D297353CC}">
              <c16:uniqueId val="{00000001-782F-4095-BFBD-4ED7041510C4}"/>
            </c:ext>
          </c:extLst>
        </c:ser>
        <c:ser>
          <c:idx val="2"/>
          <c:order val="2"/>
          <c:tx>
            <c:strRef>
              <c:f>'Charts data'!$C$345</c:f>
              <c:strCache>
                <c:ptCount val="1"/>
                <c:pt idx="0">
                  <c:v>35 to 44</c:v>
                </c:pt>
              </c:strCache>
            </c:strRef>
          </c:tx>
          <c:spPr>
            <a:solidFill>
              <a:srgbClr val="98A4AE"/>
            </a:solidFill>
            <a:ln>
              <a:noFill/>
            </a:ln>
            <a:effectLst/>
          </c:spPr>
          <c:invertIfNegative val="0"/>
          <c:cat>
            <c:strRef>
              <c:f>'Charts data'!$D$342:$E$342</c:f>
              <c:strCache>
                <c:ptCount val="2"/>
                <c:pt idx="0">
                  <c:v>Members' benefits</c:v>
                </c:pt>
                <c:pt idx="1">
                  <c:v>Number of member accounts</c:v>
                </c:pt>
              </c:strCache>
            </c:strRef>
          </c:cat>
          <c:val>
            <c:numRef>
              <c:f>'Charts data'!$D$345:$E$345</c:f>
              <c:numCache>
                <c:formatCode>0.0%</c:formatCode>
                <c:ptCount val="2"/>
                <c:pt idx="0">
                  <c:v>0.14506861631587817</c:v>
                </c:pt>
                <c:pt idx="1">
                  <c:v>0.20472299542066985</c:v>
                </c:pt>
              </c:numCache>
            </c:numRef>
          </c:val>
          <c:extLst>
            <c:ext xmlns:c16="http://schemas.microsoft.com/office/drawing/2014/chart" uri="{C3380CC4-5D6E-409C-BE32-E72D297353CC}">
              <c16:uniqueId val="{00000002-782F-4095-BFBD-4ED7041510C4}"/>
            </c:ext>
          </c:extLst>
        </c:ser>
        <c:ser>
          <c:idx val="3"/>
          <c:order val="3"/>
          <c:tx>
            <c:strRef>
              <c:f>'Charts data'!$C$346</c:f>
              <c:strCache>
                <c:ptCount val="1"/>
                <c:pt idx="0">
                  <c:v>45 to 49</c:v>
                </c:pt>
              </c:strCache>
            </c:strRef>
          </c:tx>
          <c:spPr>
            <a:solidFill>
              <a:srgbClr val="253746"/>
            </a:solidFill>
            <a:ln>
              <a:noFill/>
            </a:ln>
            <a:effectLst/>
          </c:spPr>
          <c:invertIfNegative val="0"/>
          <c:cat>
            <c:strRef>
              <c:f>'Charts data'!$D$342:$E$342</c:f>
              <c:strCache>
                <c:ptCount val="2"/>
                <c:pt idx="0">
                  <c:v>Members' benefits</c:v>
                </c:pt>
                <c:pt idx="1">
                  <c:v>Number of member accounts</c:v>
                </c:pt>
              </c:strCache>
            </c:strRef>
          </c:cat>
          <c:val>
            <c:numRef>
              <c:f>'Charts data'!$D$346:$E$346</c:f>
              <c:numCache>
                <c:formatCode>0.0%</c:formatCode>
                <c:ptCount val="2"/>
                <c:pt idx="0">
                  <c:v>9.9825195288633581E-2</c:v>
                </c:pt>
                <c:pt idx="1">
                  <c:v>9.4504803807129389E-2</c:v>
                </c:pt>
              </c:numCache>
            </c:numRef>
          </c:val>
          <c:extLst>
            <c:ext xmlns:c16="http://schemas.microsoft.com/office/drawing/2014/chart" uri="{C3380CC4-5D6E-409C-BE32-E72D297353CC}">
              <c16:uniqueId val="{00000003-782F-4095-BFBD-4ED7041510C4}"/>
            </c:ext>
          </c:extLst>
        </c:ser>
        <c:ser>
          <c:idx val="4"/>
          <c:order val="4"/>
          <c:tx>
            <c:strRef>
              <c:f>'Charts data'!$C$347</c:f>
              <c:strCache>
                <c:ptCount val="1"/>
                <c:pt idx="0">
                  <c:v>50 to 54</c:v>
                </c:pt>
              </c:strCache>
            </c:strRef>
          </c:tx>
          <c:spPr>
            <a:solidFill>
              <a:srgbClr val="0072CE"/>
            </a:solidFill>
            <a:ln>
              <a:noFill/>
            </a:ln>
            <a:effectLst/>
          </c:spPr>
          <c:invertIfNegative val="0"/>
          <c:cat>
            <c:strRef>
              <c:f>'Charts data'!$D$342:$E$342</c:f>
              <c:strCache>
                <c:ptCount val="2"/>
                <c:pt idx="0">
                  <c:v>Members' benefits</c:v>
                </c:pt>
                <c:pt idx="1">
                  <c:v>Number of member accounts</c:v>
                </c:pt>
              </c:strCache>
            </c:strRef>
          </c:cat>
          <c:val>
            <c:numRef>
              <c:f>'Charts data'!$D$347:$E$347</c:f>
              <c:numCache>
                <c:formatCode>0.0%</c:formatCode>
                <c:ptCount val="2"/>
                <c:pt idx="0">
                  <c:v>0.12559527714285837</c:v>
                </c:pt>
                <c:pt idx="1">
                  <c:v>9.4280326838466377E-2</c:v>
                </c:pt>
              </c:numCache>
            </c:numRef>
          </c:val>
          <c:extLst>
            <c:ext xmlns:c16="http://schemas.microsoft.com/office/drawing/2014/chart" uri="{C3380CC4-5D6E-409C-BE32-E72D297353CC}">
              <c16:uniqueId val="{00000004-782F-4095-BFBD-4ED7041510C4}"/>
            </c:ext>
          </c:extLst>
        </c:ser>
        <c:ser>
          <c:idx val="5"/>
          <c:order val="5"/>
          <c:tx>
            <c:strRef>
              <c:f>'Charts data'!$C$348</c:f>
              <c:strCache>
                <c:ptCount val="1"/>
                <c:pt idx="0">
                  <c:v>55 to 59</c:v>
                </c:pt>
              </c:strCache>
            </c:strRef>
          </c:tx>
          <c:spPr>
            <a:solidFill>
              <a:srgbClr val="6BA539"/>
            </a:solidFill>
            <a:ln>
              <a:noFill/>
            </a:ln>
            <a:effectLst/>
          </c:spPr>
          <c:invertIfNegative val="0"/>
          <c:cat>
            <c:strRef>
              <c:f>'Charts data'!$D$342:$E$342</c:f>
              <c:strCache>
                <c:ptCount val="2"/>
                <c:pt idx="0">
                  <c:v>Members' benefits</c:v>
                </c:pt>
                <c:pt idx="1">
                  <c:v>Number of member accounts</c:v>
                </c:pt>
              </c:strCache>
            </c:strRef>
          </c:cat>
          <c:val>
            <c:numRef>
              <c:f>'Charts data'!$D$348:$E$348</c:f>
              <c:numCache>
                <c:formatCode>0.0%</c:formatCode>
                <c:ptCount val="2"/>
                <c:pt idx="0">
                  <c:v>0.13931982659304032</c:v>
                </c:pt>
                <c:pt idx="1">
                  <c:v>8.2338152105593962E-2</c:v>
                </c:pt>
              </c:numCache>
            </c:numRef>
          </c:val>
          <c:extLst>
            <c:ext xmlns:c16="http://schemas.microsoft.com/office/drawing/2014/chart" uri="{C3380CC4-5D6E-409C-BE32-E72D297353CC}">
              <c16:uniqueId val="{00000005-782F-4095-BFBD-4ED7041510C4}"/>
            </c:ext>
          </c:extLst>
        </c:ser>
        <c:ser>
          <c:idx val="6"/>
          <c:order val="6"/>
          <c:tx>
            <c:strRef>
              <c:f>'Charts data'!$C$349</c:f>
              <c:strCache>
                <c:ptCount val="1"/>
                <c:pt idx="0">
                  <c:v>60 to 64</c:v>
                </c:pt>
              </c:strCache>
            </c:strRef>
          </c:tx>
          <c:spPr>
            <a:solidFill>
              <a:srgbClr val="009CA6"/>
            </a:solidFill>
            <a:ln>
              <a:noFill/>
            </a:ln>
            <a:effectLst/>
          </c:spPr>
          <c:invertIfNegative val="0"/>
          <c:cat>
            <c:strRef>
              <c:f>'Charts data'!$D$342:$E$342</c:f>
              <c:strCache>
                <c:ptCount val="2"/>
                <c:pt idx="0">
                  <c:v>Members' benefits</c:v>
                </c:pt>
                <c:pt idx="1">
                  <c:v>Number of member accounts</c:v>
                </c:pt>
              </c:strCache>
            </c:strRef>
          </c:cat>
          <c:val>
            <c:numRef>
              <c:f>'Charts data'!$D$349:$E$349</c:f>
              <c:numCache>
                <c:formatCode>0.0%</c:formatCode>
                <c:ptCount val="2"/>
                <c:pt idx="0">
                  <c:v>0.1500889458851434</c:v>
                </c:pt>
                <c:pt idx="1">
                  <c:v>7.5154889108377476E-2</c:v>
                </c:pt>
              </c:numCache>
            </c:numRef>
          </c:val>
          <c:extLst>
            <c:ext xmlns:c16="http://schemas.microsoft.com/office/drawing/2014/chart" uri="{C3380CC4-5D6E-409C-BE32-E72D297353CC}">
              <c16:uniqueId val="{00000006-782F-4095-BFBD-4ED7041510C4}"/>
            </c:ext>
          </c:extLst>
        </c:ser>
        <c:ser>
          <c:idx val="7"/>
          <c:order val="7"/>
          <c:tx>
            <c:strRef>
              <c:f>'Charts data'!$C$350</c:f>
              <c:strCache>
                <c:ptCount val="1"/>
                <c:pt idx="0">
                  <c:v>65 to 69</c:v>
                </c:pt>
              </c:strCache>
            </c:strRef>
          </c:tx>
          <c:spPr>
            <a:solidFill>
              <a:srgbClr val="E87722"/>
            </a:solidFill>
            <a:ln>
              <a:noFill/>
            </a:ln>
            <a:effectLst/>
          </c:spPr>
          <c:invertIfNegative val="0"/>
          <c:cat>
            <c:strRef>
              <c:f>'Charts data'!$D$342:$E$342</c:f>
              <c:strCache>
                <c:ptCount val="2"/>
                <c:pt idx="0">
                  <c:v>Members' benefits</c:v>
                </c:pt>
                <c:pt idx="1">
                  <c:v>Number of member accounts</c:v>
                </c:pt>
              </c:strCache>
            </c:strRef>
          </c:cat>
          <c:val>
            <c:numRef>
              <c:f>'Charts data'!$D$350:$E$350</c:f>
              <c:numCache>
                <c:formatCode>0.0%</c:formatCode>
                <c:ptCount val="2"/>
                <c:pt idx="0">
                  <c:v>0.12283921954005395</c:v>
                </c:pt>
                <c:pt idx="1">
                  <c:v>5.4547903385112687E-2</c:v>
                </c:pt>
              </c:numCache>
            </c:numRef>
          </c:val>
          <c:extLst>
            <c:ext xmlns:c16="http://schemas.microsoft.com/office/drawing/2014/chart" uri="{C3380CC4-5D6E-409C-BE32-E72D297353CC}">
              <c16:uniqueId val="{00000007-782F-4095-BFBD-4ED7041510C4}"/>
            </c:ext>
          </c:extLst>
        </c:ser>
        <c:ser>
          <c:idx val="8"/>
          <c:order val="8"/>
          <c:tx>
            <c:strRef>
              <c:f>'Charts data'!$C$351</c:f>
              <c:strCache>
                <c:ptCount val="1"/>
                <c:pt idx="0">
                  <c:v>70 to 74</c:v>
                </c:pt>
              </c:strCache>
            </c:strRef>
          </c:tx>
          <c:spPr>
            <a:solidFill>
              <a:srgbClr val="F1B434"/>
            </a:solidFill>
            <a:ln>
              <a:noFill/>
            </a:ln>
            <a:effectLst/>
          </c:spPr>
          <c:invertIfNegative val="0"/>
          <c:cat>
            <c:strRef>
              <c:f>'Charts data'!$D$342:$E$342</c:f>
              <c:strCache>
                <c:ptCount val="2"/>
                <c:pt idx="0">
                  <c:v>Members' benefits</c:v>
                </c:pt>
                <c:pt idx="1">
                  <c:v>Number of member accounts</c:v>
                </c:pt>
              </c:strCache>
            </c:strRef>
          </c:cat>
          <c:val>
            <c:numRef>
              <c:f>'Charts data'!$D$351:$E$351</c:f>
              <c:numCache>
                <c:formatCode>0.0%</c:formatCode>
                <c:ptCount val="2"/>
                <c:pt idx="0">
                  <c:v>8.0817058744587458E-2</c:v>
                </c:pt>
                <c:pt idx="1">
                  <c:v>3.4569453174104335E-2</c:v>
                </c:pt>
              </c:numCache>
            </c:numRef>
          </c:val>
          <c:extLst>
            <c:ext xmlns:c16="http://schemas.microsoft.com/office/drawing/2014/chart" uri="{C3380CC4-5D6E-409C-BE32-E72D297353CC}">
              <c16:uniqueId val="{00000008-782F-4095-BFBD-4ED7041510C4}"/>
            </c:ext>
          </c:extLst>
        </c:ser>
        <c:ser>
          <c:idx val="9"/>
          <c:order val="9"/>
          <c:tx>
            <c:strRef>
              <c:f>'Charts data'!$C$352</c:f>
              <c:strCache>
                <c:ptCount val="1"/>
                <c:pt idx="0">
                  <c:v>75 to 84</c:v>
                </c:pt>
              </c:strCache>
            </c:strRef>
          </c:tx>
          <c:spPr>
            <a:solidFill>
              <a:srgbClr val="3A4B58"/>
            </a:solidFill>
            <a:ln>
              <a:noFill/>
            </a:ln>
            <a:effectLst/>
          </c:spPr>
          <c:invertIfNegative val="0"/>
          <c:cat>
            <c:strRef>
              <c:f>'Charts data'!$D$342:$E$342</c:f>
              <c:strCache>
                <c:ptCount val="2"/>
                <c:pt idx="0">
                  <c:v>Members' benefits</c:v>
                </c:pt>
                <c:pt idx="1">
                  <c:v>Number of member accounts</c:v>
                </c:pt>
              </c:strCache>
            </c:strRef>
          </c:cat>
          <c:val>
            <c:numRef>
              <c:f>'Charts data'!$D$352:$E$352</c:f>
              <c:numCache>
                <c:formatCode>0.0%</c:formatCode>
                <c:ptCount val="2"/>
                <c:pt idx="0">
                  <c:v>6.3260697409485936E-2</c:v>
                </c:pt>
                <c:pt idx="1">
                  <c:v>2.9855436832181018E-2</c:v>
                </c:pt>
              </c:numCache>
            </c:numRef>
          </c:val>
          <c:extLst>
            <c:ext xmlns:c16="http://schemas.microsoft.com/office/drawing/2014/chart" uri="{C3380CC4-5D6E-409C-BE32-E72D297353CC}">
              <c16:uniqueId val="{00000009-782F-4095-BFBD-4ED7041510C4}"/>
            </c:ext>
          </c:extLst>
        </c:ser>
        <c:ser>
          <c:idx val="10"/>
          <c:order val="10"/>
          <c:tx>
            <c:strRef>
              <c:f>'Charts data'!$C$353</c:f>
              <c:strCache>
                <c:ptCount val="1"/>
                <c:pt idx="0">
                  <c:v>&gt;85</c:v>
                </c:pt>
              </c:strCache>
            </c:strRef>
          </c:tx>
          <c:spPr>
            <a:solidFill>
              <a:srgbClr val="CCEDF9"/>
            </a:solidFill>
            <a:ln>
              <a:noFill/>
            </a:ln>
            <a:effectLst/>
          </c:spPr>
          <c:invertIfNegative val="0"/>
          <c:cat>
            <c:strRef>
              <c:f>'Charts data'!$D$342:$E$342</c:f>
              <c:strCache>
                <c:ptCount val="2"/>
                <c:pt idx="0">
                  <c:v>Members' benefits</c:v>
                </c:pt>
                <c:pt idx="1">
                  <c:v>Number of member accounts</c:v>
                </c:pt>
              </c:strCache>
            </c:strRef>
          </c:cat>
          <c:val>
            <c:numRef>
              <c:f>'Charts data'!$D$353:$E$353</c:f>
              <c:numCache>
                <c:formatCode>0.0%</c:formatCode>
                <c:ptCount val="2"/>
                <c:pt idx="0">
                  <c:v>7.3947923888562318E-3</c:v>
                </c:pt>
                <c:pt idx="1">
                  <c:v>5.9261919727036007E-3</c:v>
                </c:pt>
              </c:numCache>
            </c:numRef>
          </c:val>
          <c:extLst>
            <c:ext xmlns:c16="http://schemas.microsoft.com/office/drawing/2014/chart" uri="{C3380CC4-5D6E-409C-BE32-E72D297353CC}">
              <c16:uniqueId val="{0000000A-782F-4095-BFBD-4ED7041510C4}"/>
            </c:ext>
          </c:extLst>
        </c:ser>
        <c:ser>
          <c:idx val="11"/>
          <c:order val="11"/>
          <c:tx>
            <c:strRef>
              <c:f>'Charts data'!$C$354</c:f>
              <c:strCache>
                <c:ptCount val="1"/>
                <c:pt idx="0">
                  <c:v>Age not available</c:v>
                </c:pt>
              </c:strCache>
            </c:strRef>
          </c:tx>
          <c:spPr>
            <a:solidFill>
              <a:srgbClr val="890C58"/>
            </a:solidFill>
            <a:ln>
              <a:noFill/>
            </a:ln>
            <a:effectLst/>
          </c:spPr>
          <c:invertIfNegative val="0"/>
          <c:cat>
            <c:strRef>
              <c:f>'Charts data'!$D$342:$E$342</c:f>
              <c:strCache>
                <c:ptCount val="2"/>
                <c:pt idx="0">
                  <c:v>Members' benefits</c:v>
                </c:pt>
                <c:pt idx="1">
                  <c:v>Number of member accounts</c:v>
                </c:pt>
              </c:strCache>
            </c:strRef>
          </c:cat>
          <c:val>
            <c:numRef>
              <c:f>'Charts data'!$D$354:$E$354</c:f>
              <c:numCache>
                <c:formatCode>0.0%</c:formatCode>
                <c:ptCount val="2"/>
                <c:pt idx="0">
                  <c:v>4.9950328364454751E-4</c:v>
                </c:pt>
                <c:pt idx="1">
                  <c:v>1.3468618119780911E-4</c:v>
                </c:pt>
              </c:numCache>
            </c:numRef>
          </c:val>
          <c:extLst>
            <c:ext xmlns:c16="http://schemas.microsoft.com/office/drawing/2014/chart" uri="{C3380CC4-5D6E-409C-BE32-E72D297353CC}">
              <c16:uniqueId val="{0000000B-782F-4095-BFBD-4ED7041510C4}"/>
            </c:ext>
          </c:extLst>
        </c:ser>
        <c:dLbls>
          <c:showLegendKey val="0"/>
          <c:showVal val="0"/>
          <c:showCatName val="0"/>
          <c:showSerName val="0"/>
          <c:showPercent val="0"/>
          <c:showBubbleSize val="0"/>
        </c:dLbls>
        <c:gapWidth val="150"/>
        <c:overlap val="100"/>
        <c:axId val="1251205888"/>
        <c:axId val="1251207456"/>
      </c:barChart>
      <c:catAx>
        <c:axId val="12512058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51207456"/>
        <c:crosses val="autoZero"/>
        <c:auto val="1"/>
        <c:lblAlgn val="ctr"/>
        <c:lblOffset val="100"/>
        <c:noMultiLvlLbl val="0"/>
      </c:catAx>
      <c:valAx>
        <c:axId val="1251207456"/>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1251205888"/>
        <c:crossesAt val="1"/>
        <c:crossBetween val="between"/>
      </c:valAx>
      <c:spPr>
        <a:noFill/>
        <a:ln>
          <a:noFill/>
        </a:ln>
        <a:effectLst/>
      </c:spPr>
    </c:plotArea>
    <c:legend>
      <c:legendPos val="r"/>
      <c:layout>
        <c:manualLayout>
          <c:xMode val="edge"/>
          <c:yMode val="edge"/>
          <c:x val="0.84498141412526484"/>
          <c:y val="0.11943369981978059"/>
          <c:w val="0.13877814053731088"/>
          <c:h val="0.669054741363071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a:latin typeface="DIN OT" panose="020B0504020201010104" pitchFamily="34" charset="0"/>
          <a:cs typeface="Courier New" panose="02070309020205020404" pitchFamily="49"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342900</xdr:colOff>
      <xdr:row>16</xdr:row>
      <xdr:rowOff>47625</xdr:rowOff>
    </xdr:from>
    <xdr:to>
      <xdr:col>0</xdr:col>
      <xdr:colOff>6048375</xdr:colOff>
      <xdr:row>28</xdr:row>
      <xdr:rowOff>0</xdr:rowOff>
    </xdr:to>
    <xdr:sp macro="" textlink="">
      <xdr:nvSpPr>
        <xdr:cNvPr id="2" name="WordArt 7">
          <a:extLst>
            <a:ext uri="{FF2B5EF4-FFF2-40B4-BE49-F238E27FC236}">
              <a16:creationId xmlns:a16="http://schemas.microsoft.com/office/drawing/2014/main" id="{00000000-0008-0000-0000-000002000000}"/>
            </a:ext>
          </a:extLst>
        </xdr:cNvPr>
        <xdr:cNvSpPr>
          <a:spLocks noChangeArrowheads="1" noChangeShapeType="1"/>
        </xdr:cNvSpPr>
      </xdr:nvSpPr>
      <xdr:spPr bwMode="auto">
        <a:xfrm>
          <a:off x="342900" y="3514725"/>
          <a:ext cx="5705475" cy="195262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3566307</xdr:colOff>
      <xdr:row>0</xdr:row>
      <xdr:rowOff>123825</xdr:rowOff>
    </xdr:from>
    <xdr:to>
      <xdr:col>0</xdr:col>
      <xdr:colOff>6001536</xdr:colOff>
      <xdr:row>4</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6307" y="123825"/>
          <a:ext cx="2430467" cy="633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4171950</xdr:colOff>
      <xdr:row>7</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938713" y="191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AU"/>
        </a:p>
      </xdr:txBody>
    </xdr:sp>
    <xdr:clientData/>
  </xdr:oneCellAnchor>
  <xdr:twoCellAnchor>
    <xdr:from>
      <xdr:col>0</xdr:col>
      <xdr:colOff>76200</xdr:colOff>
      <xdr:row>3</xdr:row>
      <xdr:rowOff>66675</xdr:rowOff>
    </xdr:from>
    <xdr:to>
      <xdr:col>1</xdr:col>
      <xdr:colOff>247650</xdr:colOff>
      <xdr:row>3</xdr:row>
      <xdr:rowOff>238125</xdr:rowOff>
    </xdr:to>
    <xdr:pic>
      <xdr:nvPicPr>
        <xdr:cNvPr id="5" name="Picture 4" descr="Creative Commons Licens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14388"/>
          <a:ext cx="93821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47624</xdr:rowOff>
    </xdr:from>
    <xdr:to>
      <xdr:col>6</xdr:col>
      <xdr:colOff>638175</xdr:colOff>
      <xdr:row>29</xdr:row>
      <xdr:rowOff>43124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33</xdr:row>
      <xdr:rowOff>57150</xdr:rowOff>
    </xdr:from>
    <xdr:to>
      <xdr:col>7</xdr:col>
      <xdr:colOff>19050</xdr:colOff>
      <xdr:row>54</xdr:row>
      <xdr:rowOff>47625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57</xdr:row>
      <xdr:rowOff>9525</xdr:rowOff>
    </xdr:from>
    <xdr:to>
      <xdr:col>6</xdr:col>
      <xdr:colOff>609600</xdr:colOff>
      <xdr:row>77</xdr:row>
      <xdr:rowOff>171450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xdr:colOff>
      <xdr:row>138</xdr:row>
      <xdr:rowOff>38100</xdr:rowOff>
    </xdr:from>
    <xdr:to>
      <xdr:col>7</xdr:col>
      <xdr:colOff>9524</xdr:colOff>
      <xdr:row>159</xdr:row>
      <xdr:rowOff>33600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163</xdr:row>
      <xdr:rowOff>47625</xdr:rowOff>
    </xdr:from>
    <xdr:to>
      <xdr:col>7</xdr:col>
      <xdr:colOff>47625</xdr:colOff>
      <xdr:row>184</xdr:row>
      <xdr:rowOff>47887</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85</xdr:row>
      <xdr:rowOff>19050</xdr:rowOff>
    </xdr:from>
    <xdr:to>
      <xdr:col>6</xdr:col>
      <xdr:colOff>638175</xdr:colOff>
      <xdr:row>106</xdr:row>
      <xdr:rowOff>14550</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314325</xdr:colOff>
      <xdr:row>113</xdr:row>
      <xdr:rowOff>19049</xdr:rowOff>
    </xdr:from>
    <xdr:to>
      <xdr:col>6</xdr:col>
      <xdr:colOff>590550</xdr:colOff>
      <xdr:row>134</xdr:row>
      <xdr:rowOff>14549</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142875</xdr:rowOff>
        </xdr:from>
        <xdr:to>
          <xdr:col>0</xdr:col>
          <xdr:colOff>0</xdr:colOff>
          <xdr:row>10</xdr:row>
          <xdr:rowOff>142875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2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400050</xdr:colOff>
      <xdr:row>26</xdr:row>
      <xdr:rowOff>38100</xdr:rowOff>
    </xdr:from>
    <xdr:ext cx="5743575" cy="295275"/>
    <xdr:pic>
      <xdr:nvPicPr>
        <xdr:cNvPr id="3" name="Picture 2">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12744450"/>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 Yenno" refreshedDate="44951.693725578705" createdVersion="6" refreshedVersion="8" minRefreshableVersion="3" recordCount="840" xr:uid="{00000000-000A-0000-FFFF-FFFF12000000}">
  <cacheSource type="worksheet">
    <worksheetSource name="Tab_RSE7C"/>
  </cacheSource>
  <cacheFields count="15">
    <cacheField name="TABLE_ID" numFmtId="0">
      <sharedItems/>
    </cacheField>
    <cacheField name="FUNDTYPE_ALL" numFmtId="0">
      <sharedItems count="13">
        <s v="Total industry"/>
        <s v="Entities with more than four/six members ^"/>
        <s v="Corporate funds"/>
        <s v="Industry funds"/>
        <s v="Public sector funds"/>
        <s v="Retail funds"/>
        <s v="Public sector" u="1"/>
        <s v="Retail" u="1"/>
        <s v="Entities with more than four members" u="1"/>
        <s v="Entities with more than four/six members *" u="1"/>
        <s v="Industry" u="1"/>
        <s v="Total" u="1"/>
        <s v="Corporate" u="1"/>
      </sharedItems>
    </cacheField>
    <cacheField name="RSE_MEMBER_AGE" numFmtId="0">
      <sharedItems count="13">
        <s v="aLT25"/>
        <s v="a25_to_34"/>
        <s v="a35_to_44"/>
        <s v="a45_to_49"/>
        <s v="a50_to_54"/>
        <s v="a55_to_59"/>
        <s v="a60_to_64"/>
        <s v="a65_to_69"/>
        <s v="a70_to_74"/>
        <s v="a75_to_84"/>
        <s v="aGT85"/>
        <s v="Age_not_available"/>
        <s v="TOTAL"/>
      </sharedItems>
    </cacheField>
    <cacheField name="RSE_MEMBER_GENDER" numFmtId="0">
      <sharedItems count="4">
        <s v="Female"/>
        <s v="Male"/>
        <s v="Gender_NA"/>
        <s v="TOTAL"/>
      </sharedItems>
    </cacheField>
    <cacheField name="LINE_ITEM" numFmtId="0">
      <sharedItems count="3">
        <s v="Number of member accounts"/>
        <s v="Members' benefits"/>
        <s v="Average member balance"/>
      </sharedItems>
    </cacheField>
    <cacheField name="LINE_ITEM_CODE" numFmtId="0">
      <sharedItems/>
    </cacheField>
    <cacheField name="Tab_Row_No" numFmtId="0">
      <sharedItems containsSemiMixedTypes="0" containsString="0" containsNumber="1" containsInteger="1" minValue="1" maxValue="3"/>
    </cacheField>
    <cacheField name="Jun 2015" numFmtId="0">
      <sharedItems containsString="0" containsBlank="1" containsNumber="1" containsInteger="1" minValue="0" maxValue="1491415"/>
    </cacheField>
    <cacheField name="Jun 2016" numFmtId="0">
      <sharedItems containsString="0" containsBlank="1" containsNumber="1" containsInteger="1" minValue="0" maxValue="1559820"/>
    </cacheField>
    <cacheField name="Jun 2017" numFmtId="0">
      <sharedItems containsString="0" containsBlank="1" containsNumber="1" containsInteger="1" minValue="0" maxValue="1727510"/>
    </cacheField>
    <cacheField name="Jun 2018" numFmtId="0">
      <sharedItems containsString="0" containsBlank="1" containsNumber="1" containsInteger="1" minValue="0" maxValue="1874055"/>
    </cacheField>
    <cacheField name="Jun 2019" numFmtId="0">
      <sharedItems containsString="0" containsBlank="1" containsNumber="1" containsInteger="1" minValue="0" maxValue="2018321"/>
    </cacheField>
    <cacheField name="Jun 2020" numFmtId="0">
      <sharedItems containsString="0" containsBlank="1" containsNumber="1" containsInteger="1" minValue="0" maxValue="2023914"/>
    </cacheField>
    <cacheField name="Jun 2021" numFmtId="0">
      <sharedItems containsString="0" containsBlank="1" containsNumber="1" containsInteger="1" minValue="0" maxValue="2347826"/>
    </cacheField>
    <cacheField name="Jun 2022" numFmtId="0">
      <sharedItems containsString="0" containsBlank="1" containsNumber="1" containsInteger="1" minValue="0" maxValue="233231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 Yenno" refreshedDate="44951.69469837963" createdVersion="6" refreshedVersion="8" minRefreshableVersion="3" recordCount="100" xr:uid="{00000000-000A-0000-FFFF-FFFF14000000}">
  <cacheSource type="worksheet">
    <worksheetSource name="Tab_RSE7A"/>
  </cacheSource>
  <cacheFields count="13">
    <cacheField name="TABLE_ID" numFmtId="0">
      <sharedItems/>
    </cacheField>
    <cacheField name="FUNDTYPE_ALL" numFmtId="0">
      <sharedItems count="11">
        <s v="Entities with more than four/six members ^"/>
        <s v="Corporate funds"/>
        <s v="Industry funds"/>
        <s v="Public sector funds"/>
        <s v="Retail funds"/>
        <s v="Entities with more than four/six members *" u="1"/>
        <s v="Entities with more than four members" u="1"/>
        <s v="Industry" u="1"/>
        <s v="Retail" u="1"/>
        <s v="Public sector" u="1"/>
        <s v="Corporate" u="1"/>
      </sharedItems>
    </cacheField>
    <cacheField name="LINE_ITEM" numFmtId="0">
      <sharedItems count="20">
        <s v="Number of member accounts at beginning of the period"/>
        <s v="Number of new member accounts"/>
        <s v="Number of new member accounts - Inward rollovers"/>
        <s v="Number of new member accounts - SFT"/>
        <s v="Number of closed member accounts"/>
        <s v="Number of closed member accounts - Consolidation"/>
        <s v="Number of closed member accounts - Outward rollovers"/>
        <s v="Number of closed member accounts - SFT"/>
        <s v="Number of closed member accounts - Condition of release"/>
        <s v="Number of closed member accounts - Other"/>
        <s v="Number of member accounts at the end of the period"/>
        <s v="Members' benefits at beginning of the year"/>
        <s v="Members' benefits at the end of the year"/>
        <s v="Members' benefits of new accounts"/>
        <s v="Members' benefits of closed accounts"/>
        <s v="Members' benefits of closed accounts - Consolidation"/>
        <s v="Members' benefits of closed accounts - Outward rollovers"/>
        <s v="Members' benefits of closed accounts - SFT"/>
        <s v="Members' benefits of closed accounts - Condition of release"/>
        <s v="Members' benefits of closed accounts - Other"/>
      </sharedItems>
    </cacheField>
    <cacheField name="LINE_ITEM_CODE" numFmtId="0">
      <sharedItems count="10">
        <s v="RSE_MEM_ACCNTS_AT_BEG_OF_YEAR"/>
        <s v="RSE_NEW_MEM_ACCNTS"/>
        <s v="RSE_NEW_MEM_ACCNTS_ROLOVERS"/>
        <s v="RSE_NEW_MEM_ACCNTS_SFT"/>
        <s v="RSE_CLOSED_MEM_ACCNTS"/>
        <s v="RSE_MEM_ACCNT_MOVEMENT_CLOSED"/>
        <s v="MEMBER_ACCOUNTS"/>
        <s v="RSE_MEM_BENS_AT_BEG_OF_YEAR"/>
        <s v="MEMBER_BNFT"/>
        <s v="RSE_MEMBER_BENEFIT_MOVEMENT"/>
      </sharedItems>
    </cacheField>
    <cacheField name="Tab_Row_No" numFmtId="0">
      <sharedItems containsSemiMixedTypes="0" containsString="0" containsNumber="1" containsInteger="1" minValue="1" maxValue="20"/>
    </cacheField>
    <cacheField name="Jun 2015" numFmtId="0">
      <sharedItems containsSemiMixedTypes="0" containsString="0" containsNumber="1" containsInteger="1" minValue="0" maxValue="1491415"/>
    </cacheField>
    <cacheField name="Jun 2016" numFmtId="0">
      <sharedItems containsSemiMixedTypes="0" containsString="0" containsNumber="1" containsInteger="1" minValue="1" maxValue="1559820"/>
    </cacheField>
    <cacheField name="Jun 2017" numFmtId="0">
      <sharedItems containsSemiMixedTypes="0" containsString="0" containsNumber="1" containsInteger="1" minValue="0" maxValue="1727510"/>
    </cacheField>
    <cacheField name="Jun 2018" numFmtId="0">
      <sharedItems containsString="0" containsBlank="1" containsNumber="1" containsInteger="1" minValue="0" maxValue="1874055"/>
    </cacheField>
    <cacheField name="Jun 2019" numFmtId="0">
      <sharedItems containsSemiMixedTypes="0" containsString="0" containsNumber="1" containsInteger="1" minValue="0" maxValue="2018321"/>
    </cacheField>
    <cacheField name="Jun 2020" numFmtId="0">
      <sharedItems containsSemiMixedTypes="0" containsString="0" containsNumber="1" containsInteger="1" minValue="0" maxValue="2023914"/>
    </cacheField>
    <cacheField name="Jun 2021" numFmtId="0">
      <sharedItems containsSemiMixedTypes="0" containsString="0" containsNumber="1" containsInteger="1" minValue="0" maxValue="2347826"/>
    </cacheField>
    <cacheField name="Jun 2022" numFmtId="0">
      <sharedItems containsSemiMixedTypes="0" containsString="0" containsNumber="1" containsInteger="1" minValue="0" maxValue="234667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 Yenno" refreshedDate="44951.695480208335" createdVersion="6" refreshedVersion="8" minRefreshableVersion="3" recordCount="270" xr:uid="{00000000-000A-0000-FFFF-FFFF15000000}">
  <cacheSource type="worksheet">
    <worksheetSource name="Tab_RSE4"/>
  </cacheSource>
  <cacheFields count="15">
    <cacheField name="TABLE_ID" numFmtId="0">
      <sharedItems/>
    </cacheField>
    <cacheField name="FUNDTYPE_ALL" numFmtId="0">
      <sharedItems count="11">
        <s v="Entities with more than four/six members ^"/>
        <s v="Corporate funds"/>
        <s v="Industry funds"/>
        <s v="Public sector funds"/>
        <s v="Retail funds"/>
        <s v="Public sector" u="1"/>
        <s v="Retail" u="1"/>
        <s v="Entities with more than four members" u="1"/>
        <s v="Entities with more than four/six members *" u="1"/>
        <s v="Industry" u="1"/>
        <s v="Corporate" u="1"/>
      </sharedItems>
    </cacheField>
    <cacheField name="SOURCE_OF_PAYMENT" numFmtId="0">
      <sharedItems count="6">
        <s v="Member"/>
        <s v="Employer_sponsor"/>
        <s v="Reserve"/>
        <s v="RSE_licensee"/>
        <s v="Other"/>
        <s v="TOTAL"/>
      </sharedItems>
    </cacheField>
    <cacheField name="TYPE_OF_FEE" numFmtId="0">
      <sharedItems count="9">
        <s v="Administration_fee"/>
        <s v="Advice_fee"/>
        <s v="Exit_fee"/>
        <s v="Insurance_fee"/>
        <s v="Investment_fee"/>
        <s v="Switching_fee"/>
        <s v="Activity_fee"/>
        <s v="Other_fee"/>
        <s v="TOTAL"/>
      </sharedItems>
    </cacheField>
    <cacheField name="LINE_ITEM" numFmtId="0">
      <sharedItems count="1">
        <s v="Fees paid to funds by source of payment - Total"/>
      </sharedItems>
    </cacheField>
    <cacheField name="LINE_ITEM_CODE" numFmtId="0">
      <sharedItems/>
    </cacheField>
    <cacheField name="Tab_Row_No" numFmtId="0">
      <sharedItems containsSemiMixedTypes="0" containsString="0" containsNumber="1" containsInteger="1" minValue="1" maxValue="1"/>
    </cacheField>
    <cacheField name="Jun 2015" numFmtId="0">
      <sharedItems containsSemiMixedTypes="0" containsString="0" containsNumber="1" containsInteger="1" minValue="0" maxValue="8852"/>
    </cacheField>
    <cacheField name="Jun 2016" numFmtId="0">
      <sharedItems containsSemiMixedTypes="0" containsString="0" containsNumber="1" containsInteger="1" minValue="0" maxValue="9077"/>
    </cacheField>
    <cacheField name="Jun 2017" numFmtId="0">
      <sharedItems containsSemiMixedTypes="0" containsString="0" containsNumber="1" containsInteger="1" minValue="0" maxValue="9150"/>
    </cacheField>
    <cacheField name="Jun 2018" numFmtId="0">
      <sharedItems containsSemiMixedTypes="0" containsString="0" containsNumber="1" containsInteger="1" minValue="0" maxValue="9474"/>
    </cacheField>
    <cacheField name="Jun 2019" numFmtId="0">
      <sharedItems containsSemiMixedTypes="0" containsString="0" containsNumber="1" containsInteger="1" minValue="0" maxValue="8846"/>
    </cacheField>
    <cacheField name="Jun 2020" numFmtId="0">
      <sharedItems containsSemiMixedTypes="0" containsString="0" containsNumber="1" containsInteger="1" minValue="0" maxValue="8484"/>
    </cacheField>
    <cacheField name="Jun 2021" numFmtId="0">
      <sharedItems containsSemiMixedTypes="0" containsString="0" containsNumber="1" containsInteger="1" minValue="0" maxValue="9051"/>
    </cacheField>
    <cacheField name="Jun 2022" numFmtId="0">
      <sharedItems containsSemiMixedTypes="0" containsString="0" containsNumber="1" containsInteger="1" minValue="0" maxValue="942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 Yenno" refreshedDate="44951.704367939812" createdVersion="6" refreshedVersion="8" minRefreshableVersion="3" recordCount="257" xr:uid="{00000000-000A-0000-FFFF-FFFF13000000}">
  <cacheSource type="worksheet">
    <worksheetSource name="Tab_RSE2"/>
  </cacheSource>
  <cacheFields count="13">
    <cacheField name="TABLE_ID" numFmtId="0">
      <sharedItems/>
    </cacheField>
    <cacheField name="FUNDTYPE_ALL" numFmtId="0">
      <sharedItems count="15">
        <s v="Total industry"/>
        <s v="Self-managed superannuation funds"/>
        <s v="Small APRA funds"/>
        <s v="Entities with more than four/six members ^"/>
        <s v="Corporate funds"/>
        <s v="Industry funds"/>
        <s v="Public sector funds"/>
        <s v="Retail funds"/>
        <s v="Public sector" u="1"/>
        <s v="Retail" u="1"/>
        <s v="Entities with more than four members" u="1"/>
        <s v="Entities with more than four/six members *" u="1"/>
        <s v="Industry" u="1"/>
        <s v="Total" u="1"/>
        <s v="Corporate" u="1"/>
      </sharedItems>
    </cacheField>
    <cacheField name="LINE_ITEM" numFmtId="0">
      <sharedItems count="61">
        <s v="Total assets at beginning of the financial year"/>
        <s v="Total contributions"/>
        <s v="Employer contributions"/>
        <s v="Member contributions"/>
        <s v="Contribution tax and surcharge"/>
        <s v="Net benefit transfers"/>
        <s v="Inward benefit transfers"/>
        <s v="Outward benefit transfers"/>
        <s v="Benefit payments"/>
        <s v="Lump sum benefit payments"/>
        <s v="Pension benefit payments"/>
        <s v="Other members' benefit flows"/>
        <s v="Net contribution flows"/>
        <s v="Net insurance flows"/>
        <s v="Investment income"/>
        <s v="Investment expenses"/>
        <s v="Net investment income"/>
        <s v="Operating income"/>
        <s v="Admin and operating expenses"/>
        <s v="Other changes"/>
        <s v="Net growth"/>
        <s v="Total assets at end of the financial year"/>
        <s v="Number of entities"/>
        <s v="Net assets at beginning of year"/>
        <s v="Net cash flows"/>
        <s v="Cash flow adjusted net assets"/>
        <s v="Net earnings"/>
        <s v="Income tax expense/benefit"/>
        <s v="Net earnings after tax"/>
        <s v="Net assets"/>
        <s v="Administration and operating expenses ratio"/>
        <s v="Investment expenses ratio"/>
        <s v="Rate of return"/>
        <s v="ROR 5yr"/>
        <s v="ROR 10yr"/>
        <s v="ROR Percentile 75th"/>
        <s v="ROR Percentile 25th"/>
        <s v="Investment expenses ratio - More than 4" u="1"/>
        <s v="Net assets at beginning of year - More than 4" u="1"/>
        <s v="Net assets at beginning of year - Fund type" u="1"/>
        <s v="Net assets - Fund type" u="1"/>
        <s v="Investment expenses ratio - Fund type" u="1"/>
        <s v="Rate of return - Fund type" u="1"/>
        <s v="Administration and operating expenses ratio - More than 4" u="1"/>
        <s v="Rate of return - More than 4" u="1"/>
        <s v="Net cash flows - Fund type" u="1"/>
        <s v="Net cash flows - More than 4" u="1"/>
        <s v="Income tax expense/benefit - More than 4" u="1"/>
        <s v="Cash flow adjusted net assets - More than 4" u="1"/>
        <s v="Income tax expense/benefit - Fund type" u="1"/>
        <s v="ROR 10yr - Fund type" u="1"/>
        <s v="ROR 5yr - Fund type" u="1"/>
        <s v="ROR Percentile 25th - Fund type - Entity level" u="1"/>
        <s v="ROR Percentile 75th - Fund type - Entity level" u="1"/>
        <s v="Cash flow adjusted net assets - Fund type" u="1"/>
        <s v="Net earnings after tax - Fund type" u="1"/>
        <s v="Net earnings after tax - More than 4" u="1"/>
        <s v="Net assets - More than 4" u="1"/>
        <s v="Net earnings - More than 4" u="1"/>
        <s v="Net earnings - Fund type" u="1"/>
        <s v="Administration and operating expenses ratio - Fund type" u="1"/>
      </sharedItems>
    </cacheField>
    <cacheField name="LINE_ITEM_CODE" numFmtId="0">
      <sharedItems/>
    </cacheField>
    <cacheField name="Tab_Row_No" numFmtId="0">
      <sharedItems containsSemiMixedTypes="0" containsString="0" containsNumber="1" containsInteger="1" minValue="1" maxValue="36"/>
    </cacheField>
    <cacheField name="Jun 2015" numFmtId="0">
      <sharedItems containsSemiMixedTypes="0" containsString="0" containsNumber="1" minValue="-4330" maxValue="1927052"/>
    </cacheField>
    <cacheField name="Jun 2016" numFmtId="0">
      <sharedItems containsSemiMixedTypes="0" containsString="0" containsNumber="1" minValue="-5599" maxValue="2010133"/>
    </cacheField>
    <cacheField name="Jun 2017" numFmtId="0">
      <sharedItems containsSemiMixedTypes="0" containsString="0" containsNumber="1" minValue="-8556" maxValue="2407753"/>
    </cacheField>
    <cacheField name="Jun 2018" numFmtId="0">
      <sharedItems containsSemiMixedTypes="0" containsString="0" containsNumber="1" minValue="-12711" maxValue="2599353"/>
    </cacheField>
    <cacheField name="Jun 2019" numFmtId="0">
      <sharedItems containsSemiMixedTypes="0" containsString="0" containsNumber="1" minValue="-35795" maxValue="2791162"/>
    </cacheField>
    <cacheField name="Jun 2020" numFmtId="0">
      <sharedItems containsSemiMixedTypes="0" containsString="0" containsNumber="1" minValue="-32537" maxValue="2798282"/>
    </cacheField>
    <cacheField name="Jun 2021" numFmtId="0">
      <sharedItems containsSemiMixedTypes="0" containsString="0" containsNumber="1" minValue="-11264" maxValue="3274312"/>
    </cacheField>
    <cacheField name="Jun 2022" numFmtId="0">
      <sharedItems containsSemiMixedTypes="0" containsString="0" containsNumber="1" minValue="-103835" maxValue="32816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0">
  <r>
    <s v="RSE7C_T"/>
    <x v="0"/>
    <x v="0"/>
    <x v="0"/>
    <x v="0"/>
    <s v="RSE_MEM_ACCS_AGE_GEN"/>
    <n v="1"/>
    <n v="1438"/>
    <n v="1376"/>
    <n v="1368"/>
    <n v="1367"/>
    <n v="1367"/>
    <n v="1285"/>
    <n v="1232"/>
    <n v="1282"/>
  </r>
  <r>
    <s v="RSE7C_T"/>
    <x v="0"/>
    <x v="0"/>
    <x v="1"/>
    <x v="0"/>
    <s v="RSE_MEM_ACCS_AGE_GEN"/>
    <n v="1"/>
    <n v="1561"/>
    <n v="1514"/>
    <n v="1507"/>
    <n v="1522"/>
    <n v="1520"/>
    <n v="1411"/>
    <n v="1316"/>
    <n v="1375"/>
  </r>
  <r>
    <s v="RSE7C_T"/>
    <x v="0"/>
    <x v="0"/>
    <x v="2"/>
    <x v="0"/>
    <s v="RSE_MEM_ACCS_AGE_GEN"/>
    <n v="1"/>
    <n v="108"/>
    <n v="36"/>
    <n v="20"/>
    <n v="11"/>
    <n v="8"/>
    <n v="10"/>
    <n v="12"/>
    <n v="14"/>
  </r>
  <r>
    <s v="RSE7C_T"/>
    <x v="0"/>
    <x v="0"/>
    <x v="3"/>
    <x v="0"/>
    <s v="RSE_MEM_ACCS_AGE_GEN"/>
    <n v="1"/>
    <n v="3107"/>
    <n v="2927"/>
    <n v="2895"/>
    <n v="2899"/>
    <n v="2894"/>
    <n v="2706"/>
    <n v="2560"/>
    <n v="2672"/>
  </r>
  <r>
    <s v="RSE7C_T"/>
    <x v="0"/>
    <x v="1"/>
    <x v="0"/>
    <x v="0"/>
    <s v="RSE_MEM_ACCS_AGE_GEN"/>
    <n v="1"/>
    <n v="3224"/>
    <n v="3065"/>
    <n v="2941"/>
    <n v="2787"/>
    <n v="2723"/>
    <n v="2412"/>
    <n v="2197"/>
    <n v="2162"/>
  </r>
  <r>
    <s v="RSE7C_T"/>
    <x v="0"/>
    <x v="1"/>
    <x v="1"/>
    <x v="0"/>
    <s v="RSE_MEM_ACCS_AGE_GEN"/>
    <n v="1"/>
    <n v="3804"/>
    <n v="3587"/>
    <n v="3414"/>
    <n v="3219"/>
    <n v="3152"/>
    <n v="2737"/>
    <n v="2423"/>
    <n v="2360"/>
  </r>
  <r>
    <s v="RSE7C_T"/>
    <x v="0"/>
    <x v="1"/>
    <x v="2"/>
    <x v="0"/>
    <s v="RSE_MEM_ACCS_AGE_GEN"/>
    <n v="1"/>
    <n v="139"/>
    <n v="53"/>
    <n v="36"/>
    <n v="21"/>
    <n v="16"/>
    <n v="19"/>
    <n v="20"/>
    <n v="22"/>
  </r>
  <r>
    <s v="RSE7C_T"/>
    <x v="0"/>
    <x v="1"/>
    <x v="3"/>
    <x v="0"/>
    <s v="RSE_MEM_ACCS_AGE_GEN"/>
    <n v="1"/>
    <n v="7167"/>
    <n v="6705"/>
    <n v="6392"/>
    <n v="6026"/>
    <n v="5891"/>
    <n v="5168"/>
    <n v="4640"/>
    <n v="4544"/>
  </r>
  <r>
    <s v="RSE7C_T"/>
    <x v="0"/>
    <x v="2"/>
    <x v="0"/>
    <x v="0"/>
    <s v="RSE_MEM_ACCS_AGE_GEN"/>
    <n v="1"/>
    <n v="3135"/>
    <n v="2994"/>
    <n v="2887"/>
    <n v="2757"/>
    <n v="2689"/>
    <n v="2242"/>
    <n v="2153"/>
    <n v="2182"/>
  </r>
  <r>
    <s v="RSE7C_T"/>
    <x v="0"/>
    <x v="2"/>
    <x v="1"/>
    <x v="0"/>
    <s v="RSE_MEM_ACCS_AGE_GEN"/>
    <n v="1"/>
    <n v="3766"/>
    <n v="3552"/>
    <n v="3382"/>
    <n v="3192"/>
    <n v="3073"/>
    <n v="2518"/>
    <n v="2370"/>
    <n v="2366"/>
  </r>
  <r>
    <s v="RSE7C_T"/>
    <x v="0"/>
    <x v="2"/>
    <x v="2"/>
    <x v="0"/>
    <s v="RSE_MEM_ACCS_AGE_GEN"/>
    <n v="1"/>
    <n v="66"/>
    <n v="22"/>
    <n v="17"/>
    <n v="10"/>
    <n v="9"/>
    <n v="10"/>
    <n v="10"/>
    <n v="12"/>
  </r>
  <r>
    <s v="RSE7C_T"/>
    <x v="0"/>
    <x v="2"/>
    <x v="3"/>
    <x v="0"/>
    <s v="RSE_MEM_ACCS_AGE_GEN"/>
    <n v="1"/>
    <n v="6966"/>
    <n v="6569"/>
    <n v="6286"/>
    <n v="5960"/>
    <n v="5771"/>
    <n v="4770"/>
    <n v="4533"/>
    <n v="4560"/>
  </r>
  <r>
    <s v="RSE7C_T"/>
    <x v="0"/>
    <x v="3"/>
    <x v="0"/>
    <x v="0"/>
    <s v="RSE_MEM_ACCS_AGE_GEN"/>
    <n v="1"/>
    <n v="1369"/>
    <n v="1386"/>
    <n v="1396"/>
    <n v="1372"/>
    <n v="1340"/>
    <n v="1109"/>
    <n v="1038"/>
    <n v="1014"/>
  </r>
  <r>
    <s v="RSE7C_T"/>
    <x v="0"/>
    <x v="3"/>
    <x v="1"/>
    <x v="0"/>
    <s v="RSE_MEM_ACCS_AGE_GEN"/>
    <n v="1"/>
    <n v="1640"/>
    <n v="1628"/>
    <n v="1618"/>
    <n v="1571"/>
    <n v="1524"/>
    <n v="1223"/>
    <n v="1131"/>
    <n v="1087"/>
  </r>
  <r>
    <s v="RSE7C_T"/>
    <x v="0"/>
    <x v="3"/>
    <x v="2"/>
    <x v="0"/>
    <s v="RSE_MEM_ACCS_AGE_GEN"/>
    <n v="1"/>
    <n v="22"/>
    <n v="7"/>
    <n v="5"/>
    <n v="3"/>
    <n v="3"/>
    <n v="3"/>
    <n v="3"/>
    <n v="3"/>
  </r>
  <r>
    <s v="RSE7C_T"/>
    <x v="0"/>
    <x v="3"/>
    <x v="3"/>
    <x v="0"/>
    <s v="RSE_MEM_ACCS_AGE_GEN"/>
    <n v="1"/>
    <n v="3031"/>
    <n v="3021"/>
    <n v="3019"/>
    <n v="2945"/>
    <n v="2867"/>
    <n v="2334"/>
    <n v="2172"/>
    <n v="2105"/>
  </r>
  <r>
    <s v="RSE7C_T"/>
    <x v="0"/>
    <x v="4"/>
    <x v="0"/>
    <x v="0"/>
    <s v="RSE_MEM_ACCS_AGE_GEN"/>
    <n v="1"/>
    <n v="1232"/>
    <n v="1206"/>
    <n v="1181"/>
    <n v="1148"/>
    <n v="1137"/>
    <n v="998"/>
    <n v="991"/>
    <n v="1018"/>
  </r>
  <r>
    <s v="RSE7C_T"/>
    <x v="0"/>
    <x v="4"/>
    <x v="1"/>
    <x v="0"/>
    <s v="RSE_MEM_ACCS_AGE_GEN"/>
    <n v="1"/>
    <n v="1479"/>
    <n v="1432"/>
    <n v="1385"/>
    <n v="1329"/>
    <n v="1304"/>
    <n v="1102"/>
    <n v="1079"/>
    <n v="1080"/>
  </r>
  <r>
    <s v="RSE7C_T"/>
    <x v="0"/>
    <x v="4"/>
    <x v="2"/>
    <x v="0"/>
    <s v="RSE_MEM_ACCS_AGE_GEN"/>
    <n v="1"/>
    <n v="17"/>
    <n v="5"/>
    <n v="3"/>
    <n v="2"/>
    <n v="2"/>
    <n v="2"/>
    <n v="2"/>
    <n v="3"/>
  </r>
  <r>
    <s v="RSE7C_T"/>
    <x v="0"/>
    <x v="4"/>
    <x v="3"/>
    <x v="0"/>
    <s v="RSE_MEM_ACCS_AGE_GEN"/>
    <n v="1"/>
    <n v="2728"/>
    <n v="2643"/>
    <n v="2569"/>
    <n v="2479"/>
    <n v="2443"/>
    <n v="2103"/>
    <n v="2072"/>
    <n v="2100"/>
  </r>
  <r>
    <s v="RSE7C_T"/>
    <x v="0"/>
    <x v="5"/>
    <x v="0"/>
    <x v="0"/>
    <s v="RSE_MEM_ACCS_AGE_GEN"/>
    <n v="1"/>
    <n v="999"/>
    <n v="1019"/>
    <n v="1030"/>
    <n v="1029"/>
    <n v="1023"/>
    <n v="915"/>
    <n v="880"/>
    <n v="884"/>
  </r>
  <r>
    <s v="RSE7C_T"/>
    <x v="0"/>
    <x v="5"/>
    <x v="1"/>
    <x v="0"/>
    <s v="RSE_MEM_ACCS_AGE_GEN"/>
    <n v="1"/>
    <n v="1218"/>
    <n v="1228"/>
    <n v="1225"/>
    <n v="1217"/>
    <n v="1201"/>
    <n v="1038"/>
    <n v="983"/>
    <n v="948"/>
  </r>
  <r>
    <s v="RSE7C_T"/>
    <x v="0"/>
    <x v="5"/>
    <x v="2"/>
    <x v="0"/>
    <s v="RSE_MEM_ACCS_AGE_GEN"/>
    <n v="1"/>
    <n v="13"/>
    <n v="3"/>
    <n v="2"/>
    <n v="1"/>
    <n v="1"/>
    <n v="2"/>
    <n v="2"/>
    <n v="2"/>
  </r>
  <r>
    <s v="RSE7C_T"/>
    <x v="0"/>
    <x v="5"/>
    <x v="3"/>
    <x v="0"/>
    <s v="RSE_MEM_ACCS_AGE_GEN"/>
    <n v="1"/>
    <n v="2230"/>
    <n v="2251"/>
    <n v="2257"/>
    <n v="2247"/>
    <n v="2225"/>
    <n v="1954"/>
    <n v="1865"/>
    <n v="1834"/>
  </r>
  <r>
    <s v="RSE7C_T"/>
    <x v="0"/>
    <x v="6"/>
    <x v="0"/>
    <x v="0"/>
    <s v="RSE_MEM_ACCS_AGE_GEN"/>
    <n v="1"/>
    <n v="745"/>
    <n v="768"/>
    <n v="785"/>
    <n v="799"/>
    <n v="815"/>
    <n v="773"/>
    <n v="766"/>
    <n v="802"/>
  </r>
  <r>
    <s v="RSE7C_T"/>
    <x v="0"/>
    <x v="6"/>
    <x v="1"/>
    <x v="0"/>
    <s v="RSE_MEM_ACCS_AGE_GEN"/>
    <n v="1"/>
    <n v="937"/>
    <n v="952"/>
    <n v="954"/>
    <n v="957"/>
    <n v="969"/>
    <n v="893"/>
    <n v="870"/>
    <n v="871"/>
  </r>
  <r>
    <s v="RSE7C_T"/>
    <x v="0"/>
    <x v="6"/>
    <x v="2"/>
    <x v="0"/>
    <s v="RSE_MEM_ACCS_AGE_GEN"/>
    <n v="1"/>
    <n v="8"/>
    <n v="2"/>
    <n v="2"/>
    <n v="1"/>
    <n v="1"/>
    <n v="1"/>
    <n v="1"/>
    <n v="1"/>
  </r>
  <r>
    <s v="RSE7C_T"/>
    <x v="0"/>
    <x v="6"/>
    <x v="3"/>
    <x v="0"/>
    <s v="RSE_MEM_ACCS_AGE_GEN"/>
    <n v="1"/>
    <n v="1690"/>
    <n v="1722"/>
    <n v="1741"/>
    <n v="1756"/>
    <n v="1784"/>
    <n v="1668"/>
    <n v="1638"/>
    <n v="1674"/>
  </r>
  <r>
    <s v="RSE7C_T"/>
    <x v="0"/>
    <x v="7"/>
    <x v="0"/>
    <x v="0"/>
    <s v="RSE_MEM_ACCS_AGE_GEN"/>
    <n v="1"/>
    <n v="441"/>
    <n v="461"/>
    <n v="470"/>
    <n v="497"/>
    <n v="520"/>
    <n v="533"/>
    <n v="540"/>
    <n v="581"/>
  </r>
  <r>
    <s v="RSE7C_T"/>
    <x v="0"/>
    <x v="7"/>
    <x v="1"/>
    <x v="0"/>
    <s v="RSE_MEM_ACCS_AGE_GEN"/>
    <n v="1"/>
    <n v="556"/>
    <n v="575"/>
    <n v="578"/>
    <n v="597"/>
    <n v="613"/>
    <n v="616"/>
    <n v="611"/>
    <n v="633"/>
  </r>
  <r>
    <s v="RSE7C_T"/>
    <x v="0"/>
    <x v="7"/>
    <x v="2"/>
    <x v="0"/>
    <s v="RSE_MEM_ACCS_AGE_GEN"/>
    <n v="1"/>
    <n v="5"/>
    <n v="2"/>
    <n v="1"/>
    <n v="0"/>
    <n v="0"/>
    <n v="1"/>
    <n v="1"/>
    <n v="1"/>
  </r>
  <r>
    <s v="RSE7C_T"/>
    <x v="0"/>
    <x v="7"/>
    <x v="3"/>
    <x v="0"/>
    <s v="RSE_MEM_ACCS_AGE_GEN"/>
    <n v="1"/>
    <n v="1002"/>
    <n v="1038"/>
    <n v="1048"/>
    <n v="1095"/>
    <n v="1133"/>
    <n v="1149"/>
    <n v="1151"/>
    <n v="1215"/>
  </r>
  <r>
    <s v="RSE7C_T"/>
    <x v="0"/>
    <x v="8"/>
    <x v="0"/>
    <x v="0"/>
    <s v="RSE_MEM_ACCS_AGE_GEN"/>
    <n v="1"/>
    <n v="210"/>
    <n v="228"/>
    <n v="257"/>
    <n v="283"/>
    <n v="305"/>
    <n v="328"/>
    <n v="340"/>
    <n v="366"/>
  </r>
  <r>
    <s v="RSE7C_T"/>
    <x v="0"/>
    <x v="8"/>
    <x v="1"/>
    <x v="0"/>
    <s v="RSE_MEM_ACCS_AGE_GEN"/>
    <n v="1"/>
    <n v="275"/>
    <n v="291"/>
    <n v="320"/>
    <n v="349"/>
    <n v="371"/>
    <n v="391"/>
    <n v="394"/>
    <n v="405"/>
  </r>
  <r>
    <s v="RSE7C_T"/>
    <x v="0"/>
    <x v="8"/>
    <x v="2"/>
    <x v="0"/>
    <s v="RSE_MEM_ACCS_AGE_GEN"/>
    <n v="1"/>
    <n v="2"/>
    <n v="0"/>
    <n v="0"/>
    <n v="0"/>
    <n v="0"/>
    <n v="0"/>
    <n v="0"/>
    <n v="0"/>
  </r>
  <r>
    <s v="RSE7C_T"/>
    <x v="0"/>
    <x v="8"/>
    <x v="3"/>
    <x v="0"/>
    <s v="RSE_MEM_ACCS_AGE_GEN"/>
    <n v="1"/>
    <n v="486"/>
    <n v="520"/>
    <n v="577"/>
    <n v="633"/>
    <n v="676"/>
    <n v="720"/>
    <n v="734"/>
    <n v="770"/>
  </r>
  <r>
    <s v="RSE7C_T"/>
    <x v="0"/>
    <x v="9"/>
    <x v="0"/>
    <x v="0"/>
    <s v="RSE_MEM_ACCS_AGE_GEN"/>
    <n v="1"/>
    <n v="131"/>
    <n v="149"/>
    <n v="169"/>
    <n v="193"/>
    <n v="220"/>
    <n v="248"/>
    <n v="270"/>
    <n v="313"/>
  </r>
  <r>
    <s v="RSE7C_T"/>
    <x v="0"/>
    <x v="9"/>
    <x v="1"/>
    <x v="0"/>
    <s v="RSE_MEM_ACCS_AGE_GEN"/>
    <n v="1"/>
    <n v="191"/>
    <n v="209"/>
    <n v="229"/>
    <n v="250"/>
    <n v="276"/>
    <n v="300"/>
    <n v="316"/>
    <n v="352"/>
  </r>
  <r>
    <s v="RSE7C_T"/>
    <x v="0"/>
    <x v="9"/>
    <x v="2"/>
    <x v="0"/>
    <s v="RSE_MEM_ACCS_AGE_GEN"/>
    <n v="1"/>
    <n v="1"/>
    <n v="0"/>
    <n v="0"/>
    <n v="0"/>
    <n v="0"/>
    <n v="0"/>
    <n v="0"/>
    <n v="0"/>
  </r>
  <r>
    <s v="RSE7C_T"/>
    <x v="0"/>
    <x v="9"/>
    <x v="3"/>
    <x v="0"/>
    <s v="RSE_MEM_ACCS_AGE_GEN"/>
    <n v="1"/>
    <n v="323"/>
    <n v="358"/>
    <n v="398"/>
    <n v="443"/>
    <n v="496"/>
    <n v="548"/>
    <n v="586"/>
    <n v="665"/>
  </r>
  <r>
    <s v="RSE7C_T"/>
    <x v="0"/>
    <x v="10"/>
    <x v="0"/>
    <x v="0"/>
    <s v="RSE_MEM_ACCS_AGE_GEN"/>
    <n v="1"/>
    <n v="40"/>
    <n v="43"/>
    <n v="45"/>
    <n v="47"/>
    <n v="51"/>
    <n v="55"/>
    <n v="60"/>
    <n v="66"/>
  </r>
  <r>
    <s v="RSE7C_T"/>
    <x v="0"/>
    <x v="10"/>
    <x v="1"/>
    <x v="0"/>
    <s v="RSE_MEM_ACCS_AGE_GEN"/>
    <n v="1"/>
    <n v="39"/>
    <n v="40"/>
    <n v="43"/>
    <n v="48"/>
    <n v="53"/>
    <n v="58"/>
    <n v="61"/>
    <n v="66"/>
  </r>
  <r>
    <s v="RSE7C_T"/>
    <x v="0"/>
    <x v="10"/>
    <x v="2"/>
    <x v="0"/>
    <s v="RSE_MEM_ACCS_AGE_GEN"/>
    <n v="1"/>
    <n v="0"/>
    <n v="0"/>
    <n v="0"/>
    <n v="0"/>
    <n v="0"/>
    <n v="0"/>
    <n v="0"/>
    <n v="0"/>
  </r>
  <r>
    <s v="RSE7C_T"/>
    <x v="0"/>
    <x v="10"/>
    <x v="3"/>
    <x v="0"/>
    <s v="RSE_MEM_ACCS_AGE_GEN"/>
    <n v="1"/>
    <n v="80"/>
    <n v="83"/>
    <n v="88"/>
    <n v="94"/>
    <n v="104"/>
    <n v="113"/>
    <n v="121"/>
    <n v="132"/>
  </r>
  <r>
    <s v="RSE7C_T"/>
    <x v="0"/>
    <x v="11"/>
    <x v="0"/>
    <x v="0"/>
    <s v="RSE_MEM_ACCS_AGE_GEN"/>
    <n v="1"/>
    <n v="14"/>
    <n v="8"/>
    <n v="6"/>
    <n v="5"/>
    <n v="4"/>
    <n v="1"/>
    <n v="1"/>
    <n v="0"/>
  </r>
  <r>
    <s v="RSE7C_T"/>
    <x v="0"/>
    <x v="11"/>
    <x v="1"/>
    <x v="0"/>
    <s v="RSE_MEM_ACCS_AGE_GEN"/>
    <n v="1"/>
    <n v="25"/>
    <n v="17"/>
    <n v="10"/>
    <n v="8"/>
    <n v="7"/>
    <n v="1"/>
    <n v="1"/>
    <n v="1"/>
  </r>
  <r>
    <s v="RSE7C_T"/>
    <x v="0"/>
    <x v="11"/>
    <x v="2"/>
    <x v="0"/>
    <s v="RSE_MEM_ACCS_AGE_GEN"/>
    <n v="1"/>
    <n v="76"/>
    <n v="70"/>
    <n v="71"/>
    <n v="69"/>
    <n v="66"/>
    <n v="54"/>
    <n v="49"/>
    <n v="2"/>
  </r>
  <r>
    <s v="RSE7C_T"/>
    <x v="0"/>
    <x v="11"/>
    <x v="3"/>
    <x v="0"/>
    <s v="RSE_MEM_ACCS_AGE_GEN"/>
    <n v="1"/>
    <n v="115"/>
    <n v="96"/>
    <n v="87"/>
    <n v="82"/>
    <n v="76"/>
    <n v="57"/>
    <n v="50"/>
    <n v="3"/>
  </r>
  <r>
    <s v="RSE7C_T"/>
    <x v="0"/>
    <x v="12"/>
    <x v="0"/>
    <x v="0"/>
    <s v="RSE_MEM_ACCS_AGE_GEN"/>
    <n v="1"/>
    <n v="12977"/>
    <n v="12705"/>
    <n v="12535"/>
    <n v="12282"/>
    <n v="12193"/>
    <n v="10899"/>
    <n v="10468"/>
    <n v="10671"/>
  </r>
  <r>
    <s v="RSE7C_T"/>
    <x v="0"/>
    <x v="12"/>
    <x v="1"/>
    <x v="0"/>
    <s v="RSE_MEM_ACCS_AGE_GEN"/>
    <n v="1"/>
    <n v="15491"/>
    <n v="15025"/>
    <n v="14665"/>
    <n v="14258"/>
    <n v="14061"/>
    <n v="12289"/>
    <n v="11554"/>
    <n v="11543"/>
  </r>
  <r>
    <s v="RSE7C_T"/>
    <x v="0"/>
    <x v="12"/>
    <x v="2"/>
    <x v="0"/>
    <s v="RSE_MEM_ACCS_AGE_GEN"/>
    <n v="1"/>
    <n v="456"/>
    <n v="202"/>
    <n v="158"/>
    <n v="119"/>
    <n v="106"/>
    <n v="101"/>
    <n v="100"/>
    <n v="61"/>
  </r>
  <r>
    <s v="RSE7C_T"/>
    <x v="0"/>
    <x v="12"/>
    <x v="3"/>
    <x v="0"/>
    <s v="RSE_MEM_ACCS_AGE_GEN"/>
    <n v="1"/>
    <n v="28924"/>
    <n v="27932"/>
    <n v="27358"/>
    <n v="26660"/>
    <n v="26360"/>
    <n v="23289"/>
    <n v="22121"/>
    <n v="22274"/>
  </r>
  <r>
    <s v="RSE7C_T"/>
    <x v="0"/>
    <x v="0"/>
    <x v="0"/>
    <x v="1"/>
    <s v="RSE_MEM_BENS_AGE_GEN"/>
    <n v="2"/>
    <n v="6679"/>
    <n v="6373"/>
    <n v="6540"/>
    <n v="6757"/>
    <n v="6995"/>
    <n v="6198"/>
    <n v="6775"/>
    <n v="6815"/>
  </r>
  <r>
    <s v="RSE7C_T"/>
    <x v="0"/>
    <x v="0"/>
    <x v="1"/>
    <x v="1"/>
    <s v="RSE_MEM_BENS_AGE_GEN"/>
    <n v="2"/>
    <n v="10376"/>
    <n v="9993"/>
    <n v="9734"/>
    <n v="9872"/>
    <n v="9731"/>
    <n v="8202"/>
    <n v="8321"/>
    <n v="8197"/>
  </r>
  <r>
    <s v="RSE7C_T"/>
    <x v="0"/>
    <x v="0"/>
    <x v="2"/>
    <x v="1"/>
    <s v="RSE_MEM_BENS_AGE_GEN"/>
    <n v="2"/>
    <n v="164"/>
    <n v="65"/>
    <n v="58"/>
    <n v="208"/>
    <n v="47"/>
    <n v="36"/>
    <n v="37"/>
    <n v="37"/>
  </r>
  <r>
    <s v="RSE7C_T"/>
    <x v="0"/>
    <x v="0"/>
    <x v="3"/>
    <x v="1"/>
    <s v="RSE_MEM_BENS_AGE_GEN"/>
    <n v="2"/>
    <n v="17219"/>
    <n v="16430"/>
    <n v="16332"/>
    <n v="16836"/>
    <n v="16772"/>
    <n v="14436"/>
    <n v="15133"/>
    <n v="15049"/>
  </r>
  <r>
    <s v="RSE7C_T"/>
    <x v="0"/>
    <x v="1"/>
    <x v="0"/>
    <x v="1"/>
    <s v="RSE_MEM_BENS_AGE_GEN"/>
    <n v="2"/>
    <n v="46197"/>
    <n v="47706"/>
    <n v="53190"/>
    <n v="56352"/>
    <n v="59260"/>
    <n v="55114"/>
    <n v="61598"/>
    <n v="59430"/>
  </r>
  <r>
    <s v="RSE7C_T"/>
    <x v="0"/>
    <x v="1"/>
    <x v="1"/>
    <x v="1"/>
    <s v="RSE_MEM_BENS_AGE_GEN"/>
    <n v="2"/>
    <n v="59007"/>
    <n v="60780"/>
    <n v="72472"/>
    <n v="77160"/>
    <n v="80433"/>
    <n v="74409"/>
    <n v="80924"/>
    <n v="77550"/>
  </r>
  <r>
    <s v="RSE7C_T"/>
    <x v="0"/>
    <x v="1"/>
    <x v="2"/>
    <x v="1"/>
    <s v="RSE_MEM_BENS_AGE_GEN"/>
    <n v="2"/>
    <n v="707"/>
    <n v="309"/>
    <n v="258"/>
    <n v="204"/>
    <n v="213"/>
    <n v="185"/>
    <n v="222"/>
    <n v="250"/>
  </r>
  <r>
    <s v="RSE7C_T"/>
    <x v="0"/>
    <x v="1"/>
    <x v="3"/>
    <x v="1"/>
    <s v="RSE_MEM_BENS_AGE_GEN"/>
    <n v="2"/>
    <n v="105911"/>
    <n v="108795"/>
    <n v="125920"/>
    <n v="133716"/>
    <n v="139907"/>
    <n v="129708"/>
    <n v="142744"/>
    <n v="137230"/>
  </r>
  <r>
    <s v="RSE7C_T"/>
    <x v="0"/>
    <x v="2"/>
    <x v="0"/>
    <x v="1"/>
    <s v="RSE_MEM_BENS_AGE_GEN"/>
    <n v="2"/>
    <n v="97252"/>
    <n v="100044"/>
    <n v="106684"/>
    <n v="114619"/>
    <n v="123878"/>
    <n v="122774"/>
    <n v="143436"/>
    <n v="141023"/>
  </r>
  <r>
    <s v="RSE7C_T"/>
    <x v="0"/>
    <x v="2"/>
    <x v="1"/>
    <x v="1"/>
    <s v="RSE_MEM_BENS_AGE_GEN"/>
    <n v="2"/>
    <n v="140185"/>
    <n v="143289"/>
    <n v="151379"/>
    <n v="163501"/>
    <n v="174507"/>
    <n v="169168"/>
    <n v="201025"/>
    <n v="197028"/>
  </r>
  <r>
    <s v="RSE7C_T"/>
    <x v="0"/>
    <x v="2"/>
    <x v="2"/>
    <x v="1"/>
    <s v="RSE_MEM_BENS_AGE_GEN"/>
    <n v="2"/>
    <n v="701"/>
    <n v="291"/>
    <n v="207"/>
    <n v="166"/>
    <n v="188"/>
    <n v="200"/>
    <n v="254"/>
    <n v="296"/>
  </r>
  <r>
    <s v="RSE7C_T"/>
    <x v="0"/>
    <x v="2"/>
    <x v="3"/>
    <x v="1"/>
    <s v="RSE_MEM_BENS_AGE_GEN"/>
    <n v="2"/>
    <n v="238139"/>
    <n v="243625"/>
    <n v="258270"/>
    <n v="278286"/>
    <n v="298573"/>
    <n v="292142"/>
    <n v="344714"/>
    <n v="338346"/>
  </r>
  <r>
    <s v="RSE7C_T"/>
    <x v="0"/>
    <x v="3"/>
    <x v="0"/>
    <x v="1"/>
    <s v="RSE_MEM_BENS_AGE_GEN"/>
    <n v="2"/>
    <n v="61303"/>
    <n v="66103"/>
    <n v="77216"/>
    <n v="84031"/>
    <n v="90135"/>
    <n v="89222"/>
    <n v="100777"/>
    <n v="96643"/>
  </r>
  <r>
    <s v="RSE7C_T"/>
    <x v="0"/>
    <x v="3"/>
    <x v="1"/>
    <x v="1"/>
    <s v="RSE_MEM_BENS_AGE_GEN"/>
    <n v="2"/>
    <n v="95549"/>
    <n v="100217"/>
    <n v="112695"/>
    <n v="121834"/>
    <n v="129078"/>
    <n v="124867"/>
    <n v="143802"/>
    <n v="136085"/>
  </r>
  <r>
    <s v="RSE7C_T"/>
    <x v="0"/>
    <x v="3"/>
    <x v="2"/>
    <x v="1"/>
    <s v="RSE_MEM_BENS_AGE_GEN"/>
    <n v="2"/>
    <n v="336"/>
    <n v="122"/>
    <n v="70"/>
    <n v="56"/>
    <n v="55"/>
    <n v="65"/>
    <n v="86"/>
    <n v="97"/>
  </r>
  <r>
    <s v="RSE7C_T"/>
    <x v="0"/>
    <x v="3"/>
    <x v="3"/>
    <x v="1"/>
    <s v="RSE_MEM_BENS_AGE_GEN"/>
    <n v="2"/>
    <n v="157188"/>
    <n v="166442"/>
    <n v="189981"/>
    <n v="205921"/>
    <n v="219268"/>
    <n v="214153"/>
    <n v="244664"/>
    <n v="232824"/>
  </r>
  <r>
    <s v="RSE7C_T"/>
    <x v="0"/>
    <x v="4"/>
    <x v="0"/>
    <x v="1"/>
    <s v="RSE_MEM_BENS_AGE_GEN"/>
    <n v="2"/>
    <n v="76322"/>
    <n v="79420"/>
    <n v="87054"/>
    <n v="92397"/>
    <n v="99643"/>
    <n v="101396"/>
    <n v="120060"/>
    <n v="121324"/>
  </r>
  <r>
    <s v="RSE7C_T"/>
    <x v="0"/>
    <x v="4"/>
    <x v="1"/>
    <x v="1"/>
    <s v="RSE_MEM_BENS_AGE_GEN"/>
    <n v="2"/>
    <n v="124068"/>
    <n v="125733"/>
    <n v="131136"/>
    <n v="136801"/>
    <n v="144896"/>
    <n v="143396"/>
    <n v="172807"/>
    <n v="171522"/>
  </r>
  <r>
    <s v="RSE7C_T"/>
    <x v="0"/>
    <x v="4"/>
    <x v="2"/>
    <x v="1"/>
    <s v="RSE_MEM_BENS_AGE_GEN"/>
    <n v="2"/>
    <n v="338"/>
    <n v="130"/>
    <n v="62"/>
    <n v="51"/>
    <n v="48"/>
    <n v="51"/>
    <n v="70"/>
    <n v="82"/>
  </r>
  <r>
    <s v="RSE7C_T"/>
    <x v="0"/>
    <x v="4"/>
    <x v="3"/>
    <x v="1"/>
    <s v="RSE_MEM_BENS_AGE_GEN"/>
    <n v="2"/>
    <n v="200729"/>
    <n v="205283"/>
    <n v="218251"/>
    <n v="229249"/>
    <n v="244587"/>
    <n v="244843"/>
    <n v="292937"/>
    <n v="292928"/>
  </r>
  <r>
    <s v="RSE7C_T"/>
    <x v="0"/>
    <x v="5"/>
    <x v="0"/>
    <x v="1"/>
    <s v="RSE_MEM_BENS_AGE_GEN"/>
    <n v="2"/>
    <n v="87293"/>
    <n v="93450"/>
    <n v="105164"/>
    <n v="113247"/>
    <n v="121120"/>
    <n v="121608"/>
    <n v="137446"/>
    <n v="134822"/>
  </r>
  <r>
    <s v="RSE7C_T"/>
    <x v="0"/>
    <x v="5"/>
    <x v="1"/>
    <x v="1"/>
    <s v="RSE_MEM_BENS_AGE_GEN"/>
    <n v="2"/>
    <n v="138738"/>
    <n v="145499"/>
    <n v="158640"/>
    <n v="169888"/>
    <n v="178903"/>
    <n v="175224"/>
    <n v="197948"/>
    <n v="190030"/>
  </r>
  <r>
    <s v="RSE7C_T"/>
    <x v="0"/>
    <x v="5"/>
    <x v="2"/>
    <x v="1"/>
    <s v="RSE_MEM_BENS_AGE_GEN"/>
    <n v="2"/>
    <n v="263"/>
    <n v="103"/>
    <n v="55"/>
    <n v="47"/>
    <n v="49"/>
    <n v="55"/>
    <n v="76"/>
    <n v="87"/>
  </r>
  <r>
    <s v="RSE7C_T"/>
    <x v="0"/>
    <x v="5"/>
    <x v="3"/>
    <x v="1"/>
    <s v="RSE_MEM_BENS_AGE_GEN"/>
    <n v="2"/>
    <n v="226293"/>
    <n v="239052"/>
    <n v="263859"/>
    <n v="283182"/>
    <n v="300071"/>
    <n v="296886"/>
    <n v="335470"/>
    <n v="324938"/>
  </r>
  <r>
    <s v="RSE7C_T"/>
    <x v="0"/>
    <x v="6"/>
    <x v="0"/>
    <x v="1"/>
    <s v="RSE_MEM_BENS_AGE_GEN"/>
    <n v="2"/>
    <n v="89240"/>
    <n v="95044"/>
    <n v="108645"/>
    <n v="117671"/>
    <n v="126167"/>
    <n v="128346"/>
    <n v="148049"/>
    <n v="148618"/>
  </r>
  <r>
    <s v="RSE7C_T"/>
    <x v="0"/>
    <x v="6"/>
    <x v="1"/>
    <x v="1"/>
    <s v="RSE_MEM_BENS_AGE_GEN"/>
    <n v="2"/>
    <n v="135997"/>
    <n v="141094"/>
    <n v="152720"/>
    <n v="163237"/>
    <n v="175311"/>
    <n v="177305"/>
    <n v="203752"/>
    <n v="201373"/>
  </r>
  <r>
    <s v="RSE7C_T"/>
    <x v="0"/>
    <x v="6"/>
    <x v="2"/>
    <x v="1"/>
    <s v="RSE_MEM_BENS_AGE_GEN"/>
    <n v="2"/>
    <n v="160"/>
    <n v="67"/>
    <n v="38"/>
    <n v="38"/>
    <n v="44"/>
    <n v="46"/>
    <n v="58"/>
    <n v="65"/>
  </r>
  <r>
    <s v="RSE7C_T"/>
    <x v="0"/>
    <x v="6"/>
    <x v="3"/>
    <x v="1"/>
    <s v="RSE_MEM_BENS_AGE_GEN"/>
    <n v="2"/>
    <n v="225397"/>
    <n v="236204"/>
    <n v="261403"/>
    <n v="280947"/>
    <n v="301522"/>
    <n v="305696"/>
    <n v="351858"/>
    <n v="350055"/>
  </r>
  <r>
    <s v="RSE7C_T"/>
    <x v="0"/>
    <x v="7"/>
    <x v="0"/>
    <x v="1"/>
    <s v="RSE_MEM_BENS_AGE_GEN"/>
    <n v="2"/>
    <n v="66240"/>
    <n v="70607"/>
    <n v="81427"/>
    <n v="91166"/>
    <n v="101122"/>
    <n v="105561"/>
    <n v="123684"/>
    <n v="127450"/>
  </r>
  <r>
    <s v="RSE7C_T"/>
    <x v="0"/>
    <x v="7"/>
    <x v="1"/>
    <x v="1"/>
    <s v="RSE_MEM_BENS_AGE_GEN"/>
    <n v="2"/>
    <n v="93141"/>
    <n v="98129"/>
    <n v="113510"/>
    <n v="124591"/>
    <n v="134431"/>
    <n v="136909"/>
    <n v="157187"/>
    <n v="159011"/>
  </r>
  <r>
    <s v="RSE7C_T"/>
    <x v="0"/>
    <x v="7"/>
    <x v="2"/>
    <x v="1"/>
    <s v="RSE_MEM_BENS_AGE_GEN"/>
    <n v="2"/>
    <n v="51"/>
    <n v="36"/>
    <n v="20"/>
    <n v="17"/>
    <n v="24"/>
    <n v="22"/>
    <n v="35"/>
    <n v="40"/>
  </r>
  <r>
    <s v="RSE7C_T"/>
    <x v="0"/>
    <x v="7"/>
    <x v="3"/>
    <x v="1"/>
    <s v="RSE_MEM_BENS_AGE_GEN"/>
    <n v="2"/>
    <n v="159432"/>
    <n v="168772"/>
    <n v="194958"/>
    <n v="215773"/>
    <n v="235576"/>
    <n v="242492"/>
    <n v="280907"/>
    <n v="286500"/>
  </r>
  <r>
    <s v="RSE7C_T"/>
    <x v="0"/>
    <x v="8"/>
    <x v="0"/>
    <x v="1"/>
    <s v="RSE_MEM_BENS_AGE_GEN"/>
    <n v="2"/>
    <n v="34836"/>
    <n v="37816"/>
    <n v="45889"/>
    <n v="53607"/>
    <n v="61043"/>
    <n v="65365"/>
    <n v="78780"/>
    <n v="80741"/>
  </r>
  <r>
    <s v="RSE7C_T"/>
    <x v="0"/>
    <x v="8"/>
    <x v="1"/>
    <x v="1"/>
    <s v="RSE_MEM_BENS_AGE_GEN"/>
    <n v="2"/>
    <n v="51683"/>
    <n v="55531"/>
    <n v="67722"/>
    <n v="78053"/>
    <n v="86783"/>
    <n v="92168"/>
    <n v="106752"/>
    <n v="107732"/>
  </r>
  <r>
    <s v="RSE7C_T"/>
    <x v="0"/>
    <x v="8"/>
    <x v="2"/>
    <x v="1"/>
    <s v="RSE_MEM_BENS_AGE_GEN"/>
    <n v="2"/>
    <n v="10"/>
    <n v="10"/>
    <n v="8"/>
    <n v="5"/>
    <n v="11"/>
    <n v="9"/>
    <n v="13"/>
    <n v="18"/>
  </r>
  <r>
    <s v="RSE7C_T"/>
    <x v="0"/>
    <x v="8"/>
    <x v="3"/>
    <x v="1"/>
    <s v="RSE_MEM_BENS_AGE_GEN"/>
    <n v="2"/>
    <n v="86530"/>
    <n v="93358"/>
    <n v="113618"/>
    <n v="131665"/>
    <n v="147837"/>
    <n v="157541"/>
    <n v="185546"/>
    <n v="188491"/>
  </r>
  <r>
    <s v="RSE7C_T"/>
    <x v="0"/>
    <x v="9"/>
    <x v="0"/>
    <x v="1"/>
    <s v="RSE_MEM_BENS_AGE_GEN"/>
    <n v="2"/>
    <n v="19257"/>
    <n v="22293"/>
    <n v="26368"/>
    <n v="31631"/>
    <n v="37823"/>
    <n v="43135"/>
    <n v="54306"/>
    <n v="61880"/>
  </r>
  <r>
    <s v="RSE7C_T"/>
    <x v="0"/>
    <x v="9"/>
    <x v="1"/>
    <x v="1"/>
    <s v="RSE_MEM_BENS_AGE_GEN"/>
    <n v="2"/>
    <n v="32174"/>
    <n v="35350"/>
    <n v="40560"/>
    <n v="47593"/>
    <n v="55749"/>
    <n v="62151"/>
    <n v="75573"/>
    <n v="85653"/>
  </r>
  <r>
    <s v="RSE7C_T"/>
    <x v="0"/>
    <x v="9"/>
    <x v="2"/>
    <x v="1"/>
    <s v="RSE_MEM_BENS_AGE_GEN"/>
    <n v="2"/>
    <n v="9"/>
    <n v="4"/>
    <n v="4"/>
    <n v="9"/>
    <n v="13"/>
    <n v="13"/>
    <n v="10"/>
    <n v="12"/>
  </r>
  <r>
    <s v="RSE7C_T"/>
    <x v="0"/>
    <x v="9"/>
    <x v="3"/>
    <x v="1"/>
    <s v="RSE_MEM_BENS_AGE_GEN"/>
    <n v="2"/>
    <n v="51440"/>
    <n v="57648"/>
    <n v="66932"/>
    <n v="79234"/>
    <n v="93585"/>
    <n v="105299"/>
    <n v="129889"/>
    <n v="147544"/>
  </r>
  <r>
    <s v="RSE7C_T"/>
    <x v="0"/>
    <x v="10"/>
    <x v="0"/>
    <x v="1"/>
    <s v="RSE_MEM_BENS_AGE_GEN"/>
    <n v="2"/>
    <n v="5472"/>
    <n v="5771"/>
    <n v="3978"/>
    <n v="4544"/>
    <n v="5058"/>
    <n v="5711"/>
    <n v="6794"/>
    <n v="7817"/>
  </r>
  <r>
    <s v="RSE7C_T"/>
    <x v="0"/>
    <x v="10"/>
    <x v="1"/>
    <x v="1"/>
    <s v="RSE_MEM_BENS_AGE_GEN"/>
    <n v="2"/>
    <n v="9715"/>
    <n v="9595"/>
    <n v="4885"/>
    <n v="5592"/>
    <n v="6232"/>
    <n v="6800"/>
    <n v="8238"/>
    <n v="9429"/>
  </r>
  <r>
    <s v="RSE7C_T"/>
    <x v="0"/>
    <x v="10"/>
    <x v="2"/>
    <x v="1"/>
    <s v="RSE_MEM_BENS_AGE_GEN"/>
    <n v="2"/>
    <n v="1"/>
    <n v="7"/>
    <n v="0"/>
    <n v="1"/>
    <n v="3"/>
    <n v="1"/>
    <n v="2"/>
    <n v="1"/>
  </r>
  <r>
    <s v="RSE7C_T"/>
    <x v="0"/>
    <x v="10"/>
    <x v="3"/>
    <x v="1"/>
    <s v="RSE_MEM_BENS_AGE_GEN"/>
    <n v="2"/>
    <n v="15188"/>
    <n v="15373"/>
    <n v="8863"/>
    <n v="10137"/>
    <n v="11293"/>
    <n v="12512"/>
    <n v="15034"/>
    <n v="17247"/>
  </r>
  <r>
    <s v="RSE7C_T"/>
    <x v="0"/>
    <x v="11"/>
    <x v="0"/>
    <x v="1"/>
    <s v="RSE_MEM_BENS_AGE_GEN"/>
    <n v="2"/>
    <n v="20"/>
    <n v="14"/>
    <n v="15"/>
    <n v="16"/>
    <n v="12"/>
    <n v="9"/>
    <n v="21"/>
    <n v="18"/>
  </r>
  <r>
    <s v="RSE7C_T"/>
    <x v="0"/>
    <x v="11"/>
    <x v="1"/>
    <x v="1"/>
    <s v="RSE_MEM_BENS_AGE_GEN"/>
    <n v="2"/>
    <n v="34"/>
    <n v="27"/>
    <n v="27"/>
    <n v="24"/>
    <n v="14"/>
    <n v="10"/>
    <n v="10"/>
    <n v="7"/>
  </r>
  <r>
    <s v="RSE7C_T"/>
    <x v="0"/>
    <x v="11"/>
    <x v="2"/>
    <x v="1"/>
    <s v="RSE_MEM_BENS_AGE_GEN"/>
    <n v="2"/>
    <n v="7897"/>
    <n v="8795"/>
    <n v="9079"/>
    <n v="9070"/>
    <n v="9304"/>
    <n v="8186"/>
    <n v="8898"/>
    <n v="1140"/>
  </r>
  <r>
    <s v="RSE7C_T"/>
    <x v="0"/>
    <x v="11"/>
    <x v="3"/>
    <x v="1"/>
    <s v="RSE_MEM_BENS_AGE_GEN"/>
    <n v="2"/>
    <n v="7950"/>
    <n v="8837"/>
    <n v="9121"/>
    <n v="9110"/>
    <n v="9330"/>
    <n v="8205"/>
    <n v="8929"/>
    <n v="1165"/>
  </r>
  <r>
    <s v="RSE7C_T"/>
    <x v="0"/>
    <x v="12"/>
    <x v="0"/>
    <x v="1"/>
    <s v="RSE_MEM_BENS_AGE_GEN"/>
    <n v="2"/>
    <n v="590112"/>
    <n v="624643"/>
    <n v="702170"/>
    <n v="766038"/>
    <n v="832255"/>
    <n v="844439"/>
    <n v="981726"/>
    <n v="986578"/>
  </r>
  <r>
    <s v="RSE7C_T"/>
    <x v="0"/>
    <x v="12"/>
    <x v="1"/>
    <x v="1"/>
    <s v="RSE_MEM_BENS_AGE_GEN"/>
    <n v="2"/>
    <n v="890667"/>
    <n v="925237"/>
    <n v="1015482"/>
    <n v="1098147"/>
    <n v="1176067"/>
    <n v="1170608"/>
    <n v="1356339"/>
    <n v="1343616"/>
  </r>
  <r>
    <s v="RSE7C_T"/>
    <x v="0"/>
    <x v="12"/>
    <x v="2"/>
    <x v="1"/>
    <s v="RSE_MEM_BENS_AGE_GEN"/>
    <n v="2"/>
    <n v="10636"/>
    <n v="9939"/>
    <n v="9858"/>
    <n v="9871"/>
    <n v="9998"/>
    <n v="8867"/>
    <n v="9760"/>
    <n v="2123"/>
  </r>
  <r>
    <s v="RSE7C_T"/>
    <x v="0"/>
    <x v="12"/>
    <x v="3"/>
    <x v="1"/>
    <s v="RSE_MEM_BENS_AGE_GEN"/>
    <n v="2"/>
    <n v="1491415"/>
    <n v="1559820"/>
    <n v="1727510"/>
    <n v="1874055"/>
    <n v="2018321"/>
    <n v="2023914"/>
    <n v="2347826"/>
    <n v="2332317"/>
  </r>
  <r>
    <s v="RSE7C_T"/>
    <x v="0"/>
    <x v="0"/>
    <x v="0"/>
    <x v="2"/>
    <s v="RSE_AVG_MEM_ACC_BAL_AGE_GEN"/>
    <n v="3"/>
    <n v="4644"/>
    <n v="4631"/>
    <n v="4780"/>
    <n v="4943"/>
    <n v="5116"/>
    <n v="4825"/>
    <n v="5501"/>
    <n v="5315"/>
  </r>
  <r>
    <s v="RSE7C_T"/>
    <x v="0"/>
    <x v="0"/>
    <x v="1"/>
    <x v="2"/>
    <s v="RSE_AVG_MEM_ACC_BAL_AGE_GEN"/>
    <n v="3"/>
    <n v="6646"/>
    <n v="6599"/>
    <n v="6461"/>
    <n v="6488"/>
    <n v="6404"/>
    <n v="5812"/>
    <n v="6323"/>
    <n v="5960"/>
  </r>
  <r>
    <s v="RSE7C_T"/>
    <x v="0"/>
    <x v="0"/>
    <x v="3"/>
    <x v="2"/>
    <s v="RSE_AVG_MEM_ACC_BAL_AGE_GEN"/>
    <n v="3"/>
    <n v="5542"/>
    <n v="5614"/>
    <n v="5642"/>
    <n v="5807"/>
    <n v="5795"/>
    <n v="5335"/>
    <n v="5912"/>
    <n v="5633"/>
  </r>
  <r>
    <s v="RSE7C_T"/>
    <x v="0"/>
    <x v="1"/>
    <x v="0"/>
    <x v="2"/>
    <s v="RSE_AVG_MEM_ACC_BAL_AGE_GEN"/>
    <n v="3"/>
    <n v="14329"/>
    <n v="15563"/>
    <n v="18083"/>
    <n v="20223"/>
    <n v="21765"/>
    <n v="22850"/>
    <n v="28042"/>
    <n v="27489"/>
  </r>
  <r>
    <s v="RSE7C_T"/>
    <x v="0"/>
    <x v="1"/>
    <x v="1"/>
    <x v="2"/>
    <s v="RSE_AVG_MEM_ACC_BAL_AGE_GEN"/>
    <n v="3"/>
    <n v="15513"/>
    <n v="16945"/>
    <n v="21225"/>
    <n v="23973"/>
    <n v="25520"/>
    <n v="27182"/>
    <n v="33392"/>
    <n v="32856"/>
  </r>
  <r>
    <s v="RSE7C_T"/>
    <x v="0"/>
    <x v="1"/>
    <x v="3"/>
    <x v="2"/>
    <s v="RSE_AVG_MEM_ACC_BAL_AGE_GEN"/>
    <n v="3"/>
    <n v="14778"/>
    <n v="16226"/>
    <n v="19700"/>
    <n v="22190"/>
    <n v="23749"/>
    <n v="25096"/>
    <n v="30766"/>
    <n v="30198"/>
  </r>
  <r>
    <s v="RSE7C_T"/>
    <x v="0"/>
    <x v="2"/>
    <x v="0"/>
    <x v="2"/>
    <s v="RSE_AVG_MEM_ACC_BAL_AGE_GEN"/>
    <n v="3"/>
    <n v="31022"/>
    <n v="33413"/>
    <n v="36956"/>
    <n v="41572"/>
    <n v="46075"/>
    <n v="54765"/>
    <n v="66623"/>
    <n v="64618"/>
  </r>
  <r>
    <s v="RSE7C_T"/>
    <x v="0"/>
    <x v="2"/>
    <x v="1"/>
    <x v="2"/>
    <s v="RSE_AVG_MEM_ACC_BAL_AGE_GEN"/>
    <n v="3"/>
    <n v="37224"/>
    <n v="40341"/>
    <n v="44754"/>
    <n v="51217"/>
    <n v="56792"/>
    <n v="67179"/>
    <n v="84837"/>
    <n v="83290"/>
  </r>
  <r>
    <s v="RSE7C_T"/>
    <x v="0"/>
    <x v="2"/>
    <x v="3"/>
    <x v="2"/>
    <s v="RSE_AVG_MEM_ACC_BAL_AGE_GEN"/>
    <n v="3"/>
    <n v="34184"/>
    <n v="37089"/>
    <n v="41086"/>
    <n v="46695"/>
    <n v="51740"/>
    <n v="61247"/>
    <n v="76050"/>
    <n v="74197"/>
  </r>
  <r>
    <s v="RSE7C_T"/>
    <x v="0"/>
    <x v="3"/>
    <x v="0"/>
    <x v="2"/>
    <s v="RSE_AVG_MEM_ACC_BAL_AGE_GEN"/>
    <n v="3"/>
    <n v="44789"/>
    <n v="47687"/>
    <n v="55312"/>
    <n v="61269"/>
    <n v="67243"/>
    <n v="80449"/>
    <n v="97071"/>
    <n v="95329"/>
  </r>
  <r>
    <s v="RSE7C_T"/>
    <x v="0"/>
    <x v="3"/>
    <x v="1"/>
    <x v="2"/>
    <s v="RSE_AVG_MEM_ACC_BAL_AGE_GEN"/>
    <n v="3"/>
    <n v="58265"/>
    <n v="61541"/>
    <n v="69636"/>
    <n v="77551"/>
    <n v="84722"/>
    <n v="102138"/>
    <n v="127182"/>
    <n v="125155"/>
  </r>
  <r>
    <s v="RSE7C_T"/>
    <x v="0"/>
    <x v="3"/>
    <x v="3"/>
    <x v="2"/>
    <s v="RSE_AVG_MEM_ACC_BAL_AGE_GEN"/>
    <n v="3"/>
    <n v="51861"/>
    <n v="55088"/>
    <n v="62922"/>
    <n v="69913"/>
    <n v="76493"/>
    <n v="91745"/>
    <n v="112659"/>
    <n v="110630"/>
  </r>
  <r>
    <s v="RSE7C_T"/>
    <x v="0"/>
    <x v="4"/>
    <x v="0"/>
    <x v="2"/>
    <s v="RSE_AVG_MEM_ACC_BAL_AGE_GEN"/>
    <n v="3"/>
    <n v="61964"/>
    <n v="65834"/>
    <n v="73737"/>
    <n v="80492"/>
    <n v="87634"/>
    <n v="101560"/>
    <n v="121108"/>
    <n v="119205"/>
  </r>
  <r>
    <s v="RSE7C_T"/>
    <x v="0"/>
    <x v="4"/>
    <x v="1"/>
    <x v="2"/>
    <s v="RSE_AVG_MEM_ACC_BAL_AGE_GEN"/>
    <n v="3"/>
    <n v="83875"/>
    <n v="87827"/>
    <n v="94695"/>
    <n v="102941"/>
    <n v="111115"/>
    <n v="130066"/>
    <n v="160187"/>
    <n v="158860"/>
  </r>
  <r>
    <s v="RSE7C_T"/>
    <x v="0"/>
    <x v="4"/>
    <x v="3"/>
    <x v="2"/>
    <s v="RSE_AVG_MEM_ACC_BAL_AGE_GEN"/>
    <n v="3"/>
    <n v="73580"/>
    <n v="77675"/>
    <n v="84960"/>
    <n v="92481"/>
    <n v="100123"/>
    <n v="116438"/>
    <n v="141356"/>
    <n v="139482"/>
  </r>
  <r>
    <s v="RSE7C_T"/>
    <x v="0"/>
    <x v="5"/>
    <x v="0"/>
    <x v="2"/>
    <s v="RSE_AVG_MEM_ACC_BAL_AGE_GEN"/>
    <n v="3"/>
    <n v="87351"/>
    <n v="91688"/>
    <n v="102094"/>
    <n v="110106"/>
    <n v="118408"/>
    <n v="132915"/>
    <n v="156150"/>
    <n v="152508"/>
  </r>
  <r>
    <s v="RSE7C_T"/>
    <x v="0"/>
    <x v="5"/>
    <x v="1"/>
    <x v="2"/>
    <s v="RSE_AVG_MEM_ACC_BAL_AGE_GEN"/>
    <n v="3"/>
    <n v="113914"/>
    <n v="118496"/>
    <n v="129541"/>
    <n v="139632"/>
    <n v="148970"/>
    <n v="168813"/>
    <n v="201375"/>
    <n v="200440"/>
  </r>
  <r>
    <s v="RSE7C_T"/>
    <x v="0"/>
    <x v="5"/>
    <x v="3"/>
    <x v="2"/>
    <s v="RSE_AVG_MEM_ACC_BAL_AGE_GEN"/>
    <n v="3"/>
    <n v="101478"/>
    <n v="106218"/>
    <n v="116899"/>
    <n v="126044"/>
    <n v="134853"/>
    <n v="151906"/>
    <n v="179891"/>
    <n v="177182"/>
  </r>
  <r>
    <s v="RSE7C_T"/>
    <x v="0"/>
    <x v="6"/>
    <x v="0"/>
    <x v="2"/>
    <s v="RSE_AVG_MEM_ACC_BAL_AGE_GEN"/>
    <n v="3"/>
    <n v="119816"/>
    <n v="123792"/>
    <n v="138331"/>
    <n v="147362"/>
    <n v="154896"/>
    <n v="165986"/>
    <n v="193150"/>
    <n v="185264"/>
  </r>
  <r>
    <s v="RSE7C_T"/>
    <x v="0"/>
    <x v="6"/>
    <x v="1"/>
    <x v="2"/>
    <s v="RSE_AVG_MEM_ACC_BAL_AGE_GEN"/>
    <n v="3"/>
    <n v="145085"/>
    <n v="148154"/>
    <n v="160031"/>
    <n v="170618"/>
    <n v="180944"/>
    <n v="198482"/>
    <n v="234174"/>
    <n v="231254"/>
  </r>
  <r>
    <s v="RSE7C_T"/>
    <x v="0"/>
    <x v="6"/>
    <x v="3"/>
    <x v="2"/>
    <s v="RSE_AVG_MEM_ACC_BAL_AGE_GEN"/>
    <n v="3"/>
    <n v="133364"/>
    <n v="137159"/>
    <n v="150126"/>
    <n v="159970"/>
    <n v="168988"/>
    <n v="183313"/>
    <n v="214851"/>
    <n v="209082"/>
  </r>
  <r>
    <s v="RSE7C_T"/>
    <x v="0"/>
    <x v="7"/>
    <x v="0"/>
    <x v="2"/>
    <s v="RSE_AVG_MEM_ACC_BAL_AGE_GEN"/>
    <n v="3"/>
    <n v="150206"/>
    <n v="153181"/>
    <n v="173418"/>
    <n v="183412"/>
    <n v="194621"/>
    <n v="198163"/>
    <n v="229155"/>
    <n v="219233"/>
  </r>
  <r>
    <s v="RSE7C_T"/>
    <x v="0"/>
    <x v="7"/>
    <x v="1"/>
    <x v="2"/>
    <s v="RSE_AVG_MEM_ACC_BAL_AGE_GEN"/>
    <n v="3"/>
    <n v="167555"/>
    <n v="170585"/>
    <n v="196502"/>
    <n v="208564"/>
    <n v="219388"/>
    <n v="222337"/>
    <n v="257340"/>
    <n v="251378"/>
  </r>
  <r>
    <s v="RSE7C_T"/>
    <x v="0"/>
    <x v="7"/>
    <x v="3"/>
    <x v="2"/>
    <s v="RSE_AVG_MEM_ACC_BAL_AGE_GEN"/>
    <n v="3"/>
    <n v="159152"/>
    <n v="162536"/>
    <n v="186040"/>
    <n v="197066"/>
    <n v="207958"/>
    <n v="211043"/>
    <n v="244028"/>
    <n v="235881"/>
  </r>
  <r>
    <s v="RSE7C_T"/>
    <x v="0"/>
    <x v="8"/>
    <x v="0"/>
    <x v="2"/>
    <s v="RSE_AVG_MEM_ACC_BAL_AGE_GEN"/>
    <n v="3"/>
    <n v="166101"/>
    <n v="165783"/>
    <n v="178682"/>
    <n v="189111"/>
    <n v="199890"/>
    <n v="199097"/>
    <n v="231734"/>
    <n v="220897"/>
  </r>
  <r>
    <s v="RSE7C_T"/>
    <x v="0"/>
    <x v="8"/>
    <x v="1"/>
    <x v="2"/>
    <s v="RSE_AVG_MEM_ACC_BAL_AGE_GEN"/>
    <n v="3"/>
    <n v="188224"/>
    <n v="190556"/>
    <n v="211805"/>
    <n v="223426"/>
    <n v="234041"/>
    <n v="235651"/>
    <n v="271256"/>
    <n v="266292"/>
  </r>
  <r>
    <s v="RSE7C_T"/>
    <x v="0"/>
    <x v="8"/>
    <x v="3"/>
    <x v="2"/>
    <s v="RSE_AVG_MEM_ACC_BAL_AGE_GEN"/>
    <n v="3"/>
    <n v="178079"/>
    <n v="179576"/>
    <n v="196963"/>
    <n v="207991"/>
    <n v="218563"/>
    <n v="218894"/>
    <n v="252862"/>
    <n v="244674"/>
  </r>
  <r>
    <s v="RSE7C_T"/>
    <x v="0"/>
    <x v="9"/>
    <x v="0"/>
    <x v="2"/>
    <s v="RSE_AVG_MEM_ACC_BAL_AGE_GEN"/>
    <n v="3"/>
    <n v="147059"/>
    <n v="149289"/>
    <n v="155823"/>
    <n v="164205"/>
    <n v="172175"/>
    <n v="174037"/>
    <n v="200914"/>
    <n v="197862"/>
  </r>
  <r>
    <s v="RSE7C_T"/>
    <x v="0"/>
    <x v="9"/>
    <x v="1"/>
    <x v="2"/>
    <s v="RSE_AVG_MEM_ACC_BAL_AGE_GEN"/>
    <n v="3"/>
    <n v="168078"/>
    <n v="169304"/>
    <n v="177236"/>
    <n v="190430"/>
    <n v="202044"/>
    <n v="207212"/>
    <n v="239441"/>
    <n v="243306"/>
  </r>
  <r>
    <s v="RSE7C_T"/>
    <x v="0"/>
    <x v="9"/>
    <x v="3"/>
    <x v="2"/>
    <s v="RSE_AVG_MEM_ACC_BAL_AGE_GEN"/>
    <n v="3"/>
    <n v="159261"/>
    <n v="160895"/>
    <n v="168091"/>
    <n v="178995"/>
    <n v="188792"/>
    <n v="192181"/>
    <n v="221634"/>
    <n v="221897"/>
  </r>
  <r>
    <s v="RSE7C_T"/>
    <x v="0"/>
    <x v="10"/>
    <x v="0"/>
    <x v="2"/>
    <s v="RSE_AVG_MEM_ACC_BAL_AGE_GEN"/>
    <n v="3"/>
    <n v="136198"/>
    <n v="133620"/>
    <n v="87656"/>
    <n v="97618"/>
    <n v="99017"/>
    <n v="103107"/>
    <n v="113567"/>
    <n v="118319"/>
  </r>
  <r>
    <s v="RSE7C_T"/>
    <x v="0"/>
    <x v="10"/>
    <x v="1"/>
    <x v="2"/>
    <s v="RSE_AVG_MEM_ACC_BAL_AGE_GEN"/>
    <n v="3"/>
    <n v="246352"/>
    <n v="241450"/>
    <n v="113939"/>
    <n v="116905"/>
    <n v="116826"/>
    <n v="118134"/>
    <n v="134318"/>
    <n v="142792"/>
  </r>
  <r>
    <s v="RSE7C_T"/>
    <x v="0"/>
    <x v="10"/>
    <x v="3"/>
    <x v="2"/>
    <s v="RSE_AVG_MEM_ACC_BAL_AGE_GEN"/>
    <n v="3"/>
    <n v="190114"/>
    <n v="185162"/>
    <n v="100362"/>
    <n v="107348"/>
    <n v="108090"/>
    <n v="110602"/>
    <n v="123795"/>
    <n v="130529"/>
  </r>
  <r>
    <s v="RSE7C_T"/>
    <x v="0"/>
    <x v="12"/>
    <x v="0"/>
    <x v="2"/>
    <s v="RSE_AVG_MEM_ACC_BAL_AGE_GEN"/>
    <n v="3"/>
    <n v="45473"/>
    <n v="49164"/>
    <n v="56015"/>
    <n v="62372"/>
    <n v="68258"/>
    <n v="77479"/>
    <n v="93786"/>
    <n v="92458"/>
  </r>
  <r>
    <s v="RSE7C_T"/>
    <x v="0"/>
    <x v="12"/>
    <x v="1"/>
    <x v="2"/>
    <s v="RSE_AVG_MEM_ACC_BAL_AGE_GEN"/>
    <n v="3"/>
    <n v="57495"/>
    <n v="61578"/>
    <n v="69247"/>
    <n v="77017"/>
    <n v="83641"/>
    <n v="95257"/>
    <n v="117394"/>
    <n v="116402"/>
  </r>
  <r>
    <s v="RSE7C_T"/>
    <x v="0"/>
    <x v="12"/>
    <x v="3"/>
    <x v="2"/>
    <s v="RSE_AVG_MEM_ACC_BAL_AGE_GEN"/>
    <n v="3"/>
    <n v="51563"/>
    <n v="55843"/>
    <n v="63146"/>
    <n v="70296"/>
    <n v="76567"/>
    <n v="86903"/>
    <n v="106134"/>
    <n v="104710"/>
  </r>
  <r>
    <s v="RSE7C_MT4"/>
    <x v="1"/>
    <x v="0"/>
    <x v="0"/>
    <x v="0"/>
    <s v="RSE_MEM_ACCS_AGE_GEN"/>
    <n v="1"/>
    <n v="1438"/>
    <n v="1376"/>
    <n v="1368"/>
    <n v="1367"/>
    <n v="1367"/>
    <n v="1285"/>
    <n v="1232"/>
    <n v="1282"/>
  </r>
  <r>
    <s v="RSE7C_MT4"/>
    <x v="1"/>
    <x v="0"/>
    <x v="1"/>
    <x v="0"/>
    <s v="RSE_MEM_ACCS_AGE_GEN"/>
    <n v="1"/>
    <n v="1561"/>
    <n v="1514"/>
    <n v="1507"/>
    <n v="1522"/>
    <n v="1520"/>
    <n v="1411"/>
    <n v="1316"/>
    <n v="1375"/>
  </r>
  <r>
    <s v="RSE7C_MT4"/>
    <x v="1"/>
    <x v="0"/>
    <x v="2"/>
    <x v="0"/>
    <s v="RSE_MEM_ACCS_AGE_GEN"/>
    <n v="1"/>
    <n v="108"/>
    <n v="36"/>
    <n v="20"/>
    <n v="11"/>
    <n v="8"/>
    <n v="10"/>
    <n v="12"/>
    <n v="14"/>
  </r>
  <r>
    <s v="RSE7C_MT4"/>
    <x v="1"/>
    <x v="0"/>
    <x v="3"/>
    <x v="0"/>
    <s v="RSE_MEM_ACCS_AGE_GEN"/>
    <n v="1"/>
    <n v="3107"/>
    <n v="2927"/>
    <n v="2895"/>
    <n v="2899"/>
    <n v="2894"/>
    <n v="2706"/>
    <n v="2560"/>
    <n v="2672"/>
  </r>
  <r>
    <s v="RSE7C_MT4"/>
    <x v="1"/>
    <x v="1"/>
    <x v="0"/>
    <x v="0"/>
    <s v="RSE_MEM_ACCS_AGE_GEN"/>
    <n v="1"/>
    <n v="3224"/>
    <n v="3065"/>
    <n v="2941"/>
    <n v="2787"/>
    <n v="2723"/>
    <n v="2412"/>
    <n v="2197"/>
    <n v="2162"/>
  </r>
  <r>
    <s v="RSE7C_MT4"/>
    <x v="1"/>
    <x v="1"/>
    <x v="1"/>
    <x v="0"/>
    <s v="RSE_MEM_ACCS_AGE_GEN"/>
    <n v="1"/>
    <n v="3804"/>
    <n v="3587"/>
    <n v="3414"/>
    <n v="3219"/>
    <n v="3152"/>
    <n v="2737"/>
    <n v="2423"/>
    <n v="2360"/>
  </r>
  <r>
    <s v="RSE7C_MT4"/>
    <x v="1"/>
    <x v="1"/>
    <x v="2"/>
    <x v="0"/>
    <s v="RSE_MEM_ACCS_AGE_GEN"/>
    <n v="1"/>
    <n v="139"/>
    <n v="53"/>
    <n v="36"/>
    <n v="21"/>
    <n v="16"/>
    <n v="19"/>
    <n v="20"/>
    <n v="22"/>
  </r>
  <r>
    <s v="RSE7C_MT4"/>
    <x v="1"/>
    <x v="1"/>
    <x v="3"/>
    <x v="0"/>
    <s v="RSE_MEM_ACCS_AGE_GEN"/>
    <n v="1"/>
    <n v="7167"/>
    <n v="6705"/>
    <n v="6392"/>
    <n v="6026"/>
    <n v="5891"/>
    <n v="5168"/>
    <n v="4640"/>
    <n v="4544"/>
  </r>
  <r>
    <s v="RSE7C_MT4"/>
    <x v="1"/>
    <x v="2"/>
    <x v="0"/>
    <x v="0"/>
    <s v="RSE_MEM_ACCS_AGE_GEN"/>
    <n v="1"/>
    <n v="3135"/>
    <n v="2994"/>
    <n v="2887"/>
    <n v="2757"/>
    <n v="2689"/>
    <n v="2242"/>
    <n v="2153"/>
    <n v="2182"/>
  </r>
  <r>
    <s v="RSE7C_MT4"/>
    <x v="1"/>
    <x v="2"/>
    <x v="1"/>
    <x v="0"/>
    <s v="RSE_MEM_ACCS_AGE_GEN"/>
    <n v="1"/>
    <n v="3766"/>
    <n v="3552"/>
    <n v="3382"/>
    <n v="3192"/>
    <n v="3073"/>
    <n v="2518"/>
    <n v="2370"/>
    <n v="2366"/>
  </r>
  <r>
    <s v="RSE7C_MT4"/>
    <x v="1"/>
    <x v="2"/>
    <x v="2"/>
    <x v="0"/>
    <s v="RSE_MEM_ACCS_AGE_GEN"/>
    <n v="1"/>
    <n v="66"/>
    <n v="22"/>
    <n v="17"/>
    <n v="10"/>
    <n v="9"/>
    <n v="10"/>
    <n v="10"/>
    <n v="12"/>
  </r>
  <r>
    <s v="RSE7C_MT4"/>
    <x v="1"/>
    <x v="2"/>
    <x v="3"/>
    <x v="0"/>
    <s v="RSE_MEM_ACCS_AGE_GEN"/>
    <n v="1"/>
    <n v="6966"/>
    <n v="6569"/>
    <n v="6286"/>
    <n v="5960"/>
    <n v="5771"/>
    <n v="4770"/>
    <n v="4533"/>
    <n v="4560"/>
  </r>
  <r>
    <s v="RSE7C_MT4"/>
    <x v="1"/>
    <x v="3"/>
    <x v="0"/>
    <x v="0"/>
    <s v="RSE_MEM_ACCS_AGE_GEN"/>
    <n v="1"/>
    <n v="1369"/>
    <n v="1386"/>
    <n v="1396"/>
    <n v="1372"/>
    <n v="1340"/>
    <n v="1109"/>
    <n v="1038"/>
    <n v="1014"/>
  </r>
  <r>
    <s v="RSE7C_MT4"/>
    <x v="1"/>
    <x v="3"/>
    <x v="1"/>
    <x v="0"/>
    <s v="RSE_MEM_ACCS_AGE_GEN"/>
    <n v="1"/>
    <n v="1640"/>
    <n v="1628"/>
    <n v="1618"/>
    <n v="1571"/>
    <n v="1524"/>
    <n v="1223"/>
    <n v="1131"/>
    <n v="1087"/>
  </r>
  <r>
    <s v="RSE7C_MT4"/>
    <x v="1"/>
    <x v="3"/>
    <x v="2"/>
    <x v="0"/>
    <s v="RSE_MEM_ACCS_AGE_GEN"/>
    <n v="1"/>
    <n v="22"/>
    <n v="7"/>
    <n v="5"/>
    <n v="3"/>
    <n v="3"/>
    <n v="3"/>
    <n v="3"/>
    <n v="3"/>
  </r>
  <r>
    <s v="RSE7C_MT4"/>
    <x v="1"/>
    <x v="3"/>
    <x v="3"/>
    <x v="0"/>
    <s v="RSE_MEM_ACCS_AGE_GEN"/>
    <n v="1"/>
    <n v="3031"/>
    <n v="3021"/>
    <n v="3019"/>
    <n v="2945"/>
    <n v="2867"/>
    <n v="2334"/>
    <n v="2172"/>
    <n v="2105"/>
  </r>
  <r>
    <s v="RSE7C_MT4"/>
    <x v="1"/>
    <x v="4"/>
    <x v="0"/>
    <x v="0"/>
    <s v="RSE_MEM_ACCS_AGE_GEN"/>
    <n v="1"/>
    <n v="1232"/>
    <n v="1206"/>
    <n v="1181"/>
    <n v="1148"/>
    <n v="1137"/>
    <n v="998"/>
    <n v="991"/>
    <n v="1018"/>
  </r>
  <r>
    <s v="RSE7C_MT4"/>
    <x v="1"/>
    <x v="4"/>
    <x v="1"/>
    <x v="0"/>
    <s v="RSE_MEM_ACCS_AGE_GEN"/>
    <n v="1"/>
    <n v="1479"/>
    <n v="1432"/>
    <n v="1385"/>
    <n v="1329"/>
    <n v="1304"/>
    <n v="1102"/>
    <n v="1079"/>
    <n v="1080"/>
  </r>
  <r>
    <s v="RSE7C_MT4"/>
    <x v="1"/>
    <x v="4"/>
    <x v="2"/>
    <x v="0"/>
    <s v="RSE_MEM_ACCS_AGE_GEN"/>
    <n v="1"/>
    <n v="17"/>
    <n v="5"/>
    <n v="3"/>
    <n v="2"/>
    <n v="2"/>
    <n v="2"/>
    <n v="2"/>
    <n v="3"/>
  </r>
  <r>
    <s v="RSE7C_MT4"/>
    <x v="1"/>
    <x v="4"/>
    <x v="3"/>
    <x v="0"/>
    <s v="RSE_MEM_ACCS_AGE_GEN"/>
    <n v="1"/>
    <n v="2728"/>
    <n v="2643"/>
    <n v="2569"/>
    <n v="2479"/>
    <n v="2443"/>
    <n v="2103"/>
    <n v="2072"/>
    <n v="2100"/>
  </r>
  <r>
    <s v="RSE7C_MT4"/>
    <x v="1"/>
    <x v="5"/>
    <x v="0"/>
    <x v="0"/>
    <s v="RSE_MEM_ACCS_AGE_GEN"/>
    <n v="1"/>
    <n v="999"/>
    <n v="1019"/>
    <n v="1030"/>
    <n v="1029"/>
    <n v="1023"/>
    <n v="915"/>
    <n v="880"/>
    <n v="884"/>
  </r>
  <r>
    <s v="RSE7C_MT4"/>
    <x v="1"/>
    <x v="5"/>
    <x v="1"/>
    <x v="0"/>
    <s v="RSE_MEM_ACCS_AGE_GEN"/>
    <n v="1"/>
    <n v="1218"/>
    <n v="1228"/>
    <n v="1225"/>
    <n v="1217"/>
    <n v="1201"/>
    <n v="1038"/>
    <n v="983"/>
    <n v="948"/>
  </r>
  <r>
    <s v="RSE7C_MT4"/>
    <x v="1"/>
    <x v="5"/>
    <x v="2"/>
    <x v="0"/>
    <s v="RSE_MEM_ACCS_AGE_GEN"/>
    <n v="1"/>
    <n v="13"/>
    <n v="3"/>
    <n v="2"/>
    <n v="1"/>
    <n v="1"/>
    <n v="2"/>
    <n v="2"/>
    <n v="2"/>
  </r>
  <r>
    <s v="RSE7C_MT4"/>
    <x v="1"/>
    <x v="5"/>
    <x v="3"/>
    <x v="0"/>
    <s v="RSE_MEM_ACCS_AGE_GEN"/>
    <n v="1"/>
    <n v="2230"/>
    <n v="2251"/>
    <n v="2257"/>
    <n v="2247"/>
    <n v="2225"/>
    <n v="1954"/>
    <n v="1865"/>
    <n v="1834"/>
  </r>
  <r>
    <s v="RSE7C_MT4"/>
    <x v="1"/>
    <x v="6"/>
    <x v="0"/>
    <x v="0"/>
    <s v="RSE_MEM_ACCS_AGE_GEN"/>
    <n v="1"/>
    <n v="745"/>
    <n v="768"/>
    <n v="785"/>
    <n v="799"/>
    <n v="815"/>
    <n v="773"/>
    <n v="766"/>
    <n v="802"/>
  </r>
  <r>
    <s v="RSE7C_MT4"/>
    <x v="1"/>
    <x v="6"/>
    <x v="1"/>
    <x v="0"/>
    <s v="RSE_MEM_ACCS_AGE_GEN"/>
    <n v="1"/>
    <n v="937"/>
    <n v="952"/>
    <n v="954"/>
    <n v="957"/>
    <n v="969"/>
    <n v="893"/>
    <n v="870"/>
    <n v="871"/>
  </r>
  <r>
    <s v="RSE7C_MT4"/>
    <x v="1"/>
    <x v="6"/>
    <x v="2"/>
    <x v="0"/>
    <s v="RSE_MEM_ACCS_AGE_GEN"/>
    <n v="1"/>
    <n v="8"/>
    <n v="2"/>
    <n v="2"/>
    <n v="1"/>
    <n v="1"/>
    <n v="1"/>
    <n v="1"/>
    <n v="1"/>
  </r>
  <r>
    <s v="RSE7C_MT4"/>
    <x v="1"/>
    <x v="6"/>
    <x v="3"/>
    <x v="0"/>
    <s v="RSE_MEM_ACCS_AGE_GEN"/>
    <n v="1"/>
    <n v="1690"/>
    <n v="1722"/>
    <n v="1741"/>
    <n v="1756"/>
    <n v="1784"/>
    <n v="1668"/>
    <n v="1638"/>
    <n v="1674"/>
  </r>
  <r>
    <s v="RSE7C_MT4"/>
    <x v="1"/>
    <x v="7"/>
    <x v="0"/>
    <x v="0"/>
    <s v="RSE_MEM_ACCS_AGE_GEN"/>
    <n v="1"/>
    <n v="441"/>
    <n v="461"/>
    <n v="470"/>
    <n v="497"/>
    <n v="520"/>
    <n v="533"/>
    <n v="540"/>
    <n v="581"/>
  </r>
  <r>
    <s v="RSE7C_MT4"/>
    <x v="1"/>
    <x v="7"/>
    <x v="1"/>
    <x v="0"/>
    <s v="RSE_MEM_ACCS_AGE_GEN"/>
    <n v="1"/>
    <n v="556"/>
    <n v="575"/>
    <n v="578"/>
    <n v="597"/>
    <n v="613"/>
    <n v="616"/>
    <n v="611"/>
    <n v="633"/>
  </r>
  <r>
    <s v="RSE7C_MT4"/>
    <x v="1"/>
    <x v="7"/>
    <x v="2"/>
    <x v="0"/>
    <s v="RSE_MEM_ACCS_AGE_GEN"/>
    <n v="1"/>
    <n v="5"/>
    <n v="2"/>
    <n v="1"/>
    <n v="0"/>
    <n v="0"/>
    <n v="1"/>
    <n v="1"/>
    <n v="1"/>
  </r>
  <r>
    <s v="RSE7C_MT4"/>
    <x v="1"/>
    <x v="7"/>
    <x v="3"/>
    <x v="0"/>
    <s v="RSE_MEM_ACCS_AGE_GEN"/>
    <n v="1"/>
    <n v="1002"/>
    <n v="1038"/>
    <n v="1048"/>
    <n v="1095"/>
    <n v="1133"/>
    <n v="1149"/>
    <n v="1151"/>
    <n v="1215"/>
  </r>
  <r>
    <s v="RSE7C_MT4"/>
    <x v="1"/>
    <x v="8"/>
    <x v="0"/>
    <x v="0"/>
    <s v="RSE_MEM_ACCS_AGE_GEN"/>
    <n v="1"/>
    <n v="210"/>
    <n v="228"/>
    <n v="257"/>
    <n v="283"/>
    <n v="305"/>
    <n v="328"/>
    <n v="340"/>
    <n v="366"/>
  </r>
  <r>
    <s v="RSE7C_MT4"/>
    <x v="1"/>
    <x v="8"/>
    <x v="1"/>
    <x v="0"/>
    <s v="RSE_MEM_ACCS_AGE_GEN"/>
    <n v="1"/>
    <n v="275"/>
    <n v="291"/>
    <n v="320"/>
    <n v="349"/>
    <n v="371"/>
    <n v="391"/>
    <n v="394"/>
    <n v="405"/>
  </r>
  <r>
    <s v="RSE7C_MT4"/>
    <x v="1"/>
    <x v="8"/>
    <x v="2"/>
    <x v="0"/>
    <s v="RSE_MEM_ACCS_AGE_GEN"/>
    <n v="1"/>
    <n v="2"/>
    <n v="0"/>
    <n v="0"/>
    <n v="0"/>
    <n v="0"/>
    <n v="0"/>
    <n v="0"/>
    <n v="0"/>
  </r>
  <r>
    <s v="RSE7C_MT4"/>
    <x v="1"/>
    <x v="8"/>
    <x v="3"/>
    <x v="0"/>
    <s v="RSE_MEM_ACCS_AGE_GEN"/>
    <n v="1"/>
    <n v="486"/>
    <n v="520"/>
    <n v="577"/>
    <n v="633"/>
    <n v="676"/>
    <n v="720"/>
    <n v="734"/>
    <n v="770"/>
  </r>
  <r>
    <s v="RSE7C_MT4"/>
    <x v="1"/>
    <x v="9"/>
    <x v="0"/>
    <x v="0"/>
    <s v="RSE_MEM_ACCS_AGE_GEN"/>
    <n v="1"/>
    <n v="131"/>
    <n v="149"/>
    <n v="169"/>
    <n v="193"/>
    <n v="220"/>
    <n v="248"/>
    <n v="270"/>
    <n v="313"/>
  </r>
  <r>
    <s v="RSE7C_MT4"/>
    <x v="1"/>
    <x v="9"/>
    <x v="1"/>
    <x v="0"/>
    <s v="RSE_MEM_ACCS_AGE_GEN"/>
    <n v="1"/>
    <n v="191"/>
    <n v="209"/>
    <n v="229"/>
    <n v="250"/>
    <n v="276"/>
    <n v="300"/>
    <n v="316"/>
    <n v="352"/>
  </r>
  <r>
    <s v="RSE7C_MT4"/>
    <x v="1"/>
    <x v="9"/>
    <x v="2"/>
    <x v="0"/>
    <s v="RSE_MEM_ACCS_AGE_GEN"/>
    <n v="1"/>
    <n v="1"/>
    <n v="0"/>
    <n v="0"/>
    <n v="0"/>
    <n v="0"/>
    <n v="0"/>
    <n v="0"/>
    <n v="0"/>
  </r>
  <r>
    <s v="RSE7C_MT4"/>
    <x v="1"/>
    <x v="9"/>
    <x v="3"/>
    <x v="0"/>
    <s v="RSE_MEM_ACCS_AGE_GEN"/>
    <n v="1"/>
    <n v="323"/>
    <n v="358"/>
    <n v="398"/>
    <n v="443"/>
    <n v="496"/>
    <n v="548"/>
    <n v="586"/>
    <n v="665"/>
  </r>
  <r>
    <s v="RSE7C_MT4"/>
    <x v="1"/>
    <x v="10"/>
    <x v="0"/>
    <x v="0"/>
    <s v="RSE_MEM_ACCS_AGE_GEN"/>
    <n v="1"/>
    <n v="40"/>
    <n v="43"/>
    <n v="45"/>
    <n v="47"/>
    <n v="51"/>
    <n v="55"/>
    <n v="60"/>
    <n v="66"/>
  </r>
  <r>
    <s v="RSE7C_MT4"/>
    <x v="1"/>
    <x v="10"/>
    <x v="1"/>
    <x v="0"/>
    <s v="RSE_MEM_ACCS_AGE_GEN"/>
    <n v="1"/>
    <n v="39"/>
    <n v="40"/>
    <n v="43"/>
    <n v="48"/>
    <n v="53"/>
    <n v="58"/>
    <n v="61"/>
    <n v="66"/>
  </r>
  <r>
    <s v="RSE7C_MT4"/>
    <x v="1"/>
    <x v="10"/>
    <x v="2"/>
    <x v="0"/>
    <s v="RSE_MEM_ACCS_AGE_GEN"/>
    <n v="1"/>
    <n v="0"/>
    <n v="0"/>
    <n v="0"/>
    <n v="0"/>
    <n v="0"/>
    <n v="0"/>
    <n v="0"/>
    <n v="0"/>
  </r>
  <r>
    <s v="RSE7C_MT4"/>
    <x v="1"/>
    <x v="10"/>
    <x v="3"/>
    <x v="0"/>
    <s v="RSE_MEM_ACCS_AGE_GEN"/>
    <n v="1"/>
    <n v="80"/>
    <n v="83"/>
    <n v="88"/>
    <n v="94"/>
    <n v="104"/>
    <n v="113"/>
    <n v="121"/>
    <n v="132"/>
  </r>
  <r>
    <s v="RSE7C_MT4"/>
    <x v="1"/>
    <x v="11"/>
    <x v="0"/>
    <x v="0"/>
    <s v="RSE_MEM_ACCS_AGE_GEN"/>
    <n v="1"/>
    <n v="14"/>
    <n v="8"/>
    <n v="6"/>
    <n v="5"/>
    <n v="4"/>
    <n v="1"/>
    <n v="1"/>
    <n v="0"/>
  </r>
  <r>
    <s v="RSE7C_MT4"/>
    <x v="1"/>
    <x v="11"/>
    <x v="1"/>
    <x v="0"/>
    <s v="RSE_MEM_ACCS_AGE_GEN"/>
    <n v="1"/>
    <n v="25"/>
    <n v="17"/>
    <n v="10"/>
    <n v="8"/>
    <n v="7"/>
    <n v="1"/>
    <n v="1"/>
    <n v="1"/>
  </r>
  <r>
    <s v="RSE7C_MT4"/>
    <x v="1"/>
    <x v="11"/>
    <x v="2"/>
    <x v="0"/>
    <s v="RSE_MEM_ACCS_AGE_GEN"/>
    <n v="1"/>
    <n v="76"/>
    <n v="70"/>
    <n v="71"/>
    <n v="69"/>
    <n v="66"/>
    <n v="54"/>
    <n v="49"/>
    <n v="2"/>
  </r>
  <r>
    <s v="RSE7C_MT4"/>
    <x v="1"/>
    <x v="11"/>
    <x v="3"/>
    <x v="0"/>
    <s v="RSE_MEM_ACCS_AGE_GEN"/>
    <n v="1"/>
    <n v="115"/>
    <n v="96"/>
    <n v="87"/>
    <n v="82"/>
    <n v="76"/>
    <n v="57"/>
    <n v="50"/>
    <n v="3"/>
  </r>
  <r>
    <s v="RSE7C_MT4"/>
    <x v="1"/>
    <x v="12"/>
    <x v="0"/>
    <x v="0"/>
    <s v="RSE_MEM_ACCS_AGE_GEN"/>
    <n v="1"/>
    <n v="12977"/>
    <n v="12705"/>
    <n v="12535"/>
    <n v="12282"/>
    <n v="12193"/>
    <n v="10899"/>
    <n v="10468"/>
    <n v="10671"/>
  </r>
  <r>
    <s v="RSE7C_MT4"/>
    <x v="1"/>
    <x v="12"/>
    <x v="1"/>
    <x v="0"/>
    <s v="RSE_MEM_ACCS_AGE_GEN"/>
    <n v="1"/>
    <n v="15491"/>
    <n v="15025"/>
    <n v="14665"/>
    <n v="14258"/>
    <n v="14061"/>
    <n v="12289"/>
    <n v="11554"/>
    <n v="11543"/>
  </r>
  <r>
    <s v="RSE7C_MT4"/>
    <x v="1"/>
    <x v="12"/>
    <x v="2"/>
    <x v="0"/>
    <s v="RSE_MEM_ACCS_AGE_GEN"/>
    <n v="1"/>
    <n v="456"/>
    <n v="202"/>
    <n v="158"/>
    <n v="119"/>
    <n v="106"/>
    <n v="101"/>
    <n v="100"/>
    <n v="61"/>
  </r>
  <r>
    <s v="RSE7C_MT4"/>
    <x v="1"/>
    <x v="12"/>
    <x v="3"/>
    <x v="0"/>
    <s v="RSE_MEM_ACCS_AGE_GEN"/>
    <n v="1"/>
    <n v="28924"/>
    <n v="27932"/>
    <n v="27358"/>
    <n v="26660"/>
    <n v="26360"/>
    <n v="23289"/>
    <n v="22121"/>
    <n v="22274"/>
  </r>
  <r>
    <s v="RSE7C_MT4"/>
    <x v="1"/>
    <x v="0"/>
    <x v="0"/>
    <x v="1"/>
    <s v="RSE_MEM_BENS_AGE_GEN"/>
    <n v="2"/>
    <n v="6679"/>
    <n v="6373"/>
    <n v="6540"/>
    <n v="6757"/>
    <n v="6995"/>
    <n v="6198"/>
    <n v="6775"/>
    <n v="6815"/>
  </r>
  <r>
    <s v="RSE7C_MT4"/>
    <x v="1"/>
    <x v="0"/>
    <x v="1"/>
    <x v="1"/>
    <s v="RSE_MEM_BENS_AGE_GEN"/>
    <n v="2"/>
    <n v="10376"/>
    <n v="9993"/>
    <n v="9734"/>
    <n v="9872"/>
    <n v="9731"/>
    <n v="8202"/>
    <n v="8321"/>
    <n v="8197"/>
  </r>
  <r>
    <s v="RSE7C_MT4"/>
    <x v="1"/>
    <x v="0"/>
    <x v="2"/>
    <x v="1"/>
    <s v="RSE_MEM_BENS_AGE_GEN"/>
    <n v="2"/>
    <n v="164"/>
    <n v="65"/>
    <n v="58"/>
    <n v="208"/>
    <n v="47"/>
    <n v="36"/>
    <n v="37"/>
    <n v="37"/>
  </r>
  <r>
    <s v="RSE7C_MT4"/>
    <x v="1"/>
    <x v="0"/>
    <x v="3"/>
    <x v="1"/>
    <s v="RSE_MEM_BENS_AGE_GEN"/>
    <n v="2"/>
    <n v="17219"/>
    <n v="16430"/>
    <n v="16332"/>
    <n v="16836"/>
    <n v="16772"/>
    <n v="14436"/>
    <n v="15133"/>
    <n v="15049"/>
  </r>
  <r>
    <s v="RSE7C_MT4"/>
    <x v="1"/>
    <x v="1"/>
    <x v="0"/>
    <x v="1"/>
    <s v="RSE_MEM_BENS_AGE_GEN"/>
    <n v="2"/>
    <n v="46197"/>
    <n v="47706"/>
    <n v="53190"/>
    <n v="56352"/>
    <n v="59260"/>
    <n v="55114"/>
    <n v="61598"/>
    <n v="59430"/>
  </r>
  <r>
    <s v="RSE7C_MT4"/>
    <x v="1"/>
    <x v="1"/>
    <x v="1"/>
    <x v="1"/>
    <s v="RSE_MEM_BENS_AGE_GEN"/>
    <n v="2"/>
    <n v="59007"/>
    <n v="60780"/>
    <n v="72472"/>
    <n v="77160"/>
    <n v="80433"/>
    <n v="74409"/>
    <n v="80924"/>
    <n v="77550"/>
  </r>
  <r>
    <s v="RSE7C_MT4"/>
    <x v="1"/>
    <x v="1"/>
    <x v="2"/>
    <x v="1"/>
    <s v="RSE_MEM_BENS_AGE_GEN"/>
    <n v="2"/>
    <n v="707"/>
    <n v="309"/>
    <n v="258"/>
    <n v="204"/>
    <n v="213"/>
    <n v="185"/>
    <n v="222"/>
    <n v="250"/>
  </r>
  <r>
    <s v="RSE7C_MT4"/>
    <x v="1"/>
    <x v="1"/>
    <x v="3"/>
    <x v="1"/>
    <s v="RSE_MEM_BENS_AGE_GEN"/>
    <n v="2"/>
    <n v="105911"/>
    <n v="108795"/>
    <n v="125920"/>
    <n v="133716"/>
    <n v="139907"/>
    <n v="129708"/>
    <n v="142744"/>
    <n v="137230"/>
  </r>
  <r>
    <s v="RSE7C_MT4"/>
    <x v="1"/>
    <x v="2"/>
    <x v="0"/>
    <x v="1"/>
    <s v="RSE_MEM_BENS_AGE_GEN"/>
    <n v="2"/>
    <n v="97252"/>
    <n v="100044"/>
    <n v="106684"/>
    <n v="114619"/>
    <n v="123878"/>
    <n v="122774"/>
    <n v="143436"/>
    <n v="141023"/>
  </r>
  <r>
    <s v="RSE7C_MT4"/>
    <x v="1"/>
    <x v="2"/>
    <x v="1"/>
    <x v="1"/>
    <s v="RSE_MEM_BENS_AGE_GEN"/>
    <n v="2"/>
    <n v="140185"/>
    <n v="143289"/>
    <n v="151379"/>
    <n v="163501"/>
    <n v="174507"/>
    <n v="169168"/>
    <n v="201025"/>
    <n v="197028"/>
  </r>
  <r>
    <s v="RSE7C_MT4"/>
    <x v="1"/>
    <x v="2"/>
    <x v="2"/>
    <x v="1"/>
    <s v="RSE_MEM_BENS_AGE_GEN"/>
    <n v="2"/>
    <n v="701"/>
    <n v="291"/>
    <n v="207"/>
    <n v="166"/>
    <n v="188"/>
    <n v="200"/>
    <n v="254"/>
    <n v="296"/>
  </r>
  <r>
    <s v="RSE7C_MT4"/>
    <x v="1"/>
    <x v="2"/>
    <x v="3"/>
    <x v="1"/>
    <s v="RSE_MEM_BENS_AGE_GEN"/>
    <n v="2"/>
    <n v="238139"/>
    <n v="243625"/>
    <n v="258270"/>
    <n v="278286"/>
    <n v="298573"/>
    <n v="292142"/>
    <n v="344714"/>
    <n v="338346"/>
  </r>
  <r>
    <s v="RSE7C_MT4"/>
    <x v="1"/>
    <x v="3"/>
    <x v="0"/>
    <x v="1"/>
    <s v="RSE_MEM_BENS_AGE_GEN"/>
    <n v="2"/>
    <n v="61303"/>
    <n v="66103"/>
    <n v="77216"/>
    <n v="84031"/>
    <n v="90135"/>
    <n v="89222"/>
    <n v="100777"/>
    <n v="96643"/>
  </r>
  <r>
    <s v="RSE7C_MT4"/>
    <x v="1"/>
    <x v="3"/>
    <x v="1"/>
    <x v="1"/>
    <s v="RSE_MEM_BENS_AGE_GEN"/>
    <n v="2"/>
    <n v="95549"/>
    <n v="100217"/>
    <n v="112695"/>
    <n v="121834"/>
    <n v="129078"/>
    <n v="124867"/>
    <n v="143802"/>
    <n v="136085"/>
  </r>
  <r>
    <s v="RSE7C_MT4"/>
    <x v="1"/>
    <x v="3"/>
    <x v="2"/>
    <x v="1"/>
    <s v="RSE_MEM_BENS_AGE_GEN"/>
    <n v="2"/>
    <n v="336"/>
    <n v="122"/>
    <n v="70"/>
    <n v="56"/>
    <n v="55"/>
    <n v="65"/>
    <n v="86"/>
    <n v="97"/>
  </r>
  <r>
    <s v="RSE7C_MT4"/>
    <x v="1"/>
    <x v="3"/>
    <x v="3"/>
    <x v="1"/>
    <s v="RSE_MEM_BENS_AGE_GEN"/>
    <n v="2"/>
    <n v="157188"/>
    <n v="166442"/>
    <n v="189981"/>
    <n v="205921"/>
    <n v="219268"/>
    <n v="214153"/>
    <n v="244664"/>
    <n v="232824"/>
  </r>
  <r>
    <s v="RSE7C_MT4"/>
    <x v="1"/>
    <x v="4"/>
    <x v="0"/>
    <x v="1"/>
    <s v="RSE_MEM_BENS_AGE_GEN"/>
    <n v="2"/>
    <n v="76322"/>
    <n v="79420"/>
    <n v="87054"/>
    <n v="92397"/>
    <n v="99643"/>
    <n v="101396"/>
    <n v="120060"/>
    <n v="121324"/>
  </r>
  <r>
    <s v="RSE7C_MT4"/>
    <x v="1"/>
    <x v="4"/>
    <x v="1"/>
    <x v="1"/>
    <s v="RSE_MEM_BENS_AGE_GEN"/>
    <n v="2"/>
    <n v="124068"/>
    <n v="125733"/>
    <n v="131136"/>
    <n v="136801"/>
    <n v="144896"/>
    <n v="143396"/>
    <n v="172807"/>
    <n v="171522"/>
  </r>
  <r>
    <s v="RSE7C_MT4"/>
    <x v="1"/>
    <x v="4"/>
    <x v="2"/>
    <x v="1"/>
    <s v="RSE_MEM_BENS_AGE_GEN"/>
    <n v="2"/>
    <n v="338"/>
    <n v="130"/>
    <n v="62"/>
    <n v="51"/>
    <n v="48"/>
    <n v="51"/>
    <n v="70"/>
    <n v="82"/>
  </r>
  <r>
    <s v="RSE7C_MT4"/>
    <x v="1"/>
    <x v="4"/>
    <x v="3"/>
    <x v="1"/>
    <s v="RSE_MEM_BENS_AGE_GEN"/>
    <n v="2"/>
    <n v="200729"/>
    <n v="205283"/>
    <n v="218251"/>
    <n v="229249"/>
    <n v="244587"/>
    <n v="244843"/>
    <n v="292937"/>
    <n v="292928"/>
  </r>
  <r>
    <s v="RSE7C_MT4"/>
    <x v="1"/>
    <x v="5"/>
    <x v="0"/>
    <x v="1"/>
    <s v="RSE_MEM_BENS_AGE_GEN"/>
    <n v="2"/>
    <n v="87293"/>
    <n v="93450"/>
    <n v="105164"/>
    <n v="113247"/>
    <n v="121120"/>
    <n v="121608"/>
    <n v="137446"/>
    <n v="134822"/>
  </r>
  <r>
    <s v="RSE7C_MT4"/>
    <x v="1"/>
    <x v="5"/>
    <x v="1"/>
    <x v="1"/>
    <s v="RSE_MEM_BENS_AGE_GEN"/>
    <n v="2"/>
    <n v="138738"/>
    <n v="145499"/>
    <n v="158640"/>
    <n v="169888"/>
    <n v="178903"/>
    <n v="175224"/>
    <n v="197948"/>
    <n v="190030"/>
  </r>
  <r>
    <s v="RSE7C_MT4"/>
    <x v="1"/>
    <x v="5"/>
    <x v="2"/>
    <x v="1"/>
    <s v="RSE_MEM_BENS_AGE_GEN"/>
    <n v="2"/>
    <n v="263"/>
    <n v="103"/>
    <n v="55"/>
    <n v="47"/>
    <n v="49"/>
    <n v="55"/>
    <n v="76"/>
    <n v="87"/>
  </r>
  <r>
    <s v="RSE7C_MT4"/>
    <x v="1"/>
    <x v="5"/>
    <x v="3"/>
    <x v="1"/>
    <s v="RSE_MEM_BENS_AGE_GEN"/>
    <n v="2"/>
    <n v="226293"/>
    <n v="239052"/>
    <n v="263859"/>
    <n v="283182"/>
    <n v="300071"/>
    <n v="296886"/>
    <n v="335470"/>
    <n v="324938"/>
  </r>
  <r>
    <s v="RSE7C_MT4"/>
    <x v="1"/>
    <x v="6"/>
    <x v="0"/>
    <x v="1"/>
    <s v="RSE_MEM_BENS_AGE_GEN"/>
    <n v="2"/>
    <n v="89240"/>
    <n v="95044"/>
    <n v="108645"/>
    <n v="117671"/>
    <n v="126167"/>
    <n v="128346"/>
    <n v="148049"/>
    <n v="148618"/>
  </r>
  <r>
    <s v="RSE7C_MT4"/>
    <x v="1"/>
    <x v="6"/>
    <x v="1"/>
    <x v="1"/>
    <s v="RSE_MEM_BENS_AGE_GEN"/>
    <n v="2"/>
    <n v="135997"/>
    <n v="141094"/>
    <n v="152720"/>
    <n v="163237"/>
    <n v="175311"/>
    <n v="177305"/>
    <n v="203752"/>
    <n v="201373"/>
  </r>
  <r>
    <s v="RSE7C_MT4"/>
    <x v="1"/>
    <x v="6"/>
    <x v="2"/>
    <x v="1"/>
    <s v="RSE_MEM_BENS_AGE_GEN"/>
    <n v="2"/>
    <n v="160"/>
    <n v="67"/>
    <n v="38"/>
    <n v="38"/>
    <n v="44"/>
    <n v="46"/>
    <n v="58"/>
    <n v="65"/>
  </r>
  <r>
    <s v="RSE7C_MT4"/>
    <x v="1"/>
    <x v="6"/>
    <x v="3"/>
    <x v="1"/>
    <s v="RSE_MEM_BENS_AGE_GEN"/>
    <n v="2"/>
    <n v="225397"/>
    <n v="236204"/>
    <n v="261403"/>
    <n v="280947"/>
    <n v="301522"/>
    <n v="305696"/>
    <n v="351858"/>
    <n v="350055"/>
  </r>
  <r>
    <s v="RSE7C_MT4"/>
    <x v="1"/>
    <x v="7"/>
    <x v="0"/>
    <x v="1"/>
    <s v="RSE_MEM_BENS_AGE_GEN"/>
    <n v="2"/>
    <n v="66240"/>
    <n v="70607"/>
    <n v="81427"/>
    <n v="91166"/>
    <n v="101122"/>
    <n v="105561"/>
    <n v="123684"/>
    <n v="127450"/>
  </r>
  <r>
    <s v="RSE7C_MT4"/>
    <x v="1"/>
    <x v="7"/>
    <x v="1"/>
    <x v="1"/>
    <s v="RSE_MEM_BENS_AGE_GEN"/>
    <n v="2"/>
    <n v="93141"/>
    <n v="98129"/>
    <n v="113510"/>
    <n v="124591"/>
    <n v="134431"/>
    <n v="136909"/>
    <n v="157187"/>
    <n v="159011"/>
  </r>
  <r>
    <s v="RSE7C_MT4"/>
    <x v="1"/>
    <x v="7"/>
    <x v="2"/>
    <x v="1"/>
    <s v="RSE_MEM_BENS_AGE_GEN"/>
    <n v="2"/>
    <n v="51"/>
    <n v="36"/>
    <n v="20"/>
    <n v="17"/>
    <n v="24"/>
    <n v="22"/>
    <n v="35"/>
    <n v="40"/>
  </r>
  <r>
    <s v="RSE7C_MT4"/>
    <x v="1"/>
    <x v="7"/>
    <x v="3"/>
    <x v="1"/>
    <s v="RSE_MEM_BENS_AGE_GEN"/>
    <n v="2"/>
    <n v="159432"/>
    <n v="168772"/>
    <n v="194958"/>
    <n v="215773"/>
    <n v="235576"/>
    <n v="242492"/>
    <n v="280907"/>
    <n v="286500"/>
  </r>
  <r>
    <s v="RSE7C_MT4"/>
    <x v="1"/>
    <x v="8"/>
    <x v="0"/>
    <x v="1"/>
    <s v="RSE_MEM_BENS_AGE_GEN"/>
    <n v="2"/>
    <n v="34836"/>
    <n v="37816"/>
    <n v="45889"/>
    <n v="53607"/>
    <n v="61043"/>
    <n v="65365"/>
    <n v="78780"/>
    <n v="80741"/>
  </r>
  <r>
    <s v="RSE7C_MT4"/>
    <x v="1"/>
    <x v="8"/>
    <x v="1"/>
    <x v="1"/>
    <s v="RSE_MEM_BENS_AGE_GEN"/>
    <n v="2"/>
    <n v="51683"/>
    <n v="55531"/>
    <n v="67722"/>
    <n v="78053"/>
    <n v="86783"/>
    <n v="92168"/>
    <n v="106752"/>
    <n v="107732"/>
  </r>
  <r>
    <s v="RSE7C_MT4"/>
    <x v="1"/>
    <x v="8"/>
    <x v="2"/>
    <x v="1"/>
    <s v="RSE_MEM_BENS_AGE_GEN"/>
    <n v="2"/>
    <n v="10"/>
    <n v="10"/>
    <n v="8"/>
    <n v="5"/>
    <n v="11"/>
    <n v="9"/>
    <n v="13"/>
    <n v="18"/>
  </r>
  <r>
    <s v="RSE7C_MT4"/>
    <x v="1"/>
    <x v="8"/>
    <x v="3"/>
    <x v="1"/>
    <s v="RSE_MEM_BENS_AGE_GEN"/>
    <n v="2"/>
    <n v="86530"/>
    <n v="93358"/>
    <n v="113618"/>
    <n v="131665"/>
    <n v="147837"/>
    <n v="157541"/>
    <n v="185546"/>
    <n v="188491"/>
  </r>
  <r>
    <s v="RSE7C_MT4"/>
    <x v="1"/>
    <x v="9"/>
    <x v="0"/>
    <x v="1"/>
    <s v="RSE_MEM_BENS_AGE_GEN"/>
    <n v="2"/>
    <n v="19257"/>
    <n v="22293"/>
    <n v="26368"/>
    <n v="31631"/>
    <n v="37823"/>
    <n v="43135"/>
    <n v="54306"/>
    <n v="61880"/>
  </r>
  <r>
    <s v="RSE7C_MT4"/>
    <x v="1"/>
    <x v="9"/>
    <x v="1"/>
    <x v="1"/>
    <s v="RSE_MEM_BENS_AGE_GEN"/>
    <n v="2"/>
    <n v="32174"/>
    <n v="35350"/>
    <n v="40560"/>
    <n v="47593"/>
    <n v="55749"/>
    <n v="62151"/>
    <n v="75573"/>
    <n v="85653"/>
  </r>
  <r>
    <s v="RSE7C_MT4"/>
    <x v="1"/>
    <x v="9"/>
    <x v="2"/>
    <x v="1"/>
    <s v="RSE_MEM_BENS_AGE_GEN"/>
    <n v="2"/>
    <n v="9"/>
    <n v="4"/>
    <n v="4"/>
    <n v="9"/>
    <n v="13"/>
    <n v="13"/>
    <n v="10"/>
    <n v="12"/>
  </r>
  <r>
    <s v="RSE7C_MT4"/>
    <x v="1"/>
    <x v="9"/>
    <x v="3"/>
    <x v="1"/>
    <s v="RSE_MEM_BENS_AGE_GEN"/>
    <n v="2"/>
    <n v="51440"/>
    <n v="57648"/>
    <n v="66932"/>
    <n v="79234"/>
    <n v="93585"/>
    <n v="105299"/>
    <n v="129889"/>
    <n v="147544"/>
  </r>
  <r>
    <s v="RSE7C_MT4"/>
    <x v="1"/>
    <x v="10"/>
    <x v="0"/>
    <x v="1"/>
    <s v="RSE_MEM_BENS_AGE_GEN"/>
    <n v="2"/>
    <n v="5472"/>
    <n v="5771"/>
    <n v="3978"/>
    <n v="4544"/>
    <n v="5058"/>
    <n v="5711"/>
    <n v="6794"/>
    <n v="7817"/>
  </r>
  <r>
    <s v="RSE7C_MT4"/>
    <x v="1"/>
    <x v="10"/>
    <x v="1"/>
    <x v="1"/>
    <s v="RSE_MEM_BENS_AGE_GEN"/>
    <n v="2"/>
    <n v="9715"/>
    <n v="9595"/>
    <n v="4885"/>
    <n v="5592"/>
    <n v="6232"/>
    <n v="6800"/>
    <n v="8238"/>
    <n v="9429"/>
  </r>
  <r>
    <s v="RSE7C_MT4"/>
    <x v="1"/>
    <x v="10"/>
    <x v="2"/>
    <x v="1"/>
    <s v="RSE_MEM_BENS_AGE_GEN"/>
    <n v="2"/>
    <n v="1"/>
    <n v="7"/>
    <n v="0"/>
    <n v="1"/>
    <n v="3"/>
    <n v="1"/>
    <n v="2"/>
    <n v="1"/>
  </r>
  <r>
    <s v="RSE7C_MT4"/>
    <x v="1"/>
    <x v="10"/>
    <x v="3"/>
    <x v="1"/>
    <s v="RSE_MEM_BENS_AGE_GEN"/>
    <n v="2"/>
    <n v="15188"/>
    <n v="15373"/>
    <n v="8863"/>
    <n v="10137"/>
    <n v="11293"/>
    <n v="12512"/>
    <n v="15034"/>
    <n v="17247"/>
  </r>
  <r>
    <s v="RSE7C_MT4"/>
    <x v="1"/>
    <x v="11"/>
    <x v="0"/>
    <x v="1"/>
    <s v="RSE_MEM_BENS_AGE_GEN"/>
    <n v="2"/>
    <n v="20"/>
    <n v="14"/>
    <n v="15"/>
    <n v="16"/>
    <n v="12"/>
    <n v="9"/>
    <n v="21"/>
    <n v="18"/>
  </r>
  <r>
    <s v="RSE7C_MT4"/>
    <x v="1"/>
    <x v="11"/>
    <x v="1"/>
    <x v="1"/>
    <s v="RSE_MEM_BENS_AGE_GEN"/>
    <n v="2"/>
    <n v="34"/>
    <n v="27"/>
    <n v="27"/>
    <n v="24"/>
    <n v="14"/>
    <n v="10"/>
    <n v="10"/>
    <n v="7"/>
  </r>
  <r>
    <s v="RSE7C_MT4"/>
    <x v="1"/>
    <x v="11"/>
    <x v="2"/>
    <x v="1"/>
    <s v="RSE_MEM_BENS_AGE_GEN"/>
    <n v="2"/>
    <n v="7897"/>
    <n v="8795"/>
    <n v="9079"/>
    <n v="9070"/>
    <n v="9304"/>
    <n v="8186"/>
    <n v="8898"/>
    <n v="1140"/>
  </r>
  <r>
    <s v="RSE7C_MT4"/>
    <x v="1"/>
    <x v="11"/>
    <x v="3"/>
    <x v="1"/>
    <s v="RSE_MEM_BENS_AGE_GEN"/>
    <n v="2"/>
    <n v="7950"/>
    <n v="8837"/>
    <n v="9121"/>
    <n v="9110"/>
    <n v="9330"/>
    <n v="8205"/>
    <n v="8929"/>
    <n v="1165"/>
  </r>
  <r>
    <s v="RSE7C_MT4"/>
    <x v="1"/>
    <x v="12"/>
    <x v="0"/>
    <x v="1"/>
    <s v="RSE_MEM_BENS_AGE_GEN"/>
    <n v="2"/>
    <n v="590112"/>
    <n v="624643"/>
    <n v="702170"/>
    <n v="766038"/>
    <n v="832255"/>
    <n v="844439"/>
    <n v="981726"/>
    <n v="986578"/>
  </r>
  <r>
    <s v="RSE7C_MT4"/>
    <x v="1"/>
    <x v="12"/>
    <x v="1"/>
    <x v="1"/>
    <s v="RSE_MEM_BENS_AGE_GEN"/>
    <n v="2"/>
    <n v="890667"/>
    <n v="925237"/>
    <n v="1015482"/>
    <n v="1098147"/>
    <n v="1176067"/>
    <n v="1170608"/>
    <n v="1356339"/>
    <n v="1343616"/>
  </r>
  <r>
    <s v="RSE7C_MT4"/>
    <x v="1"/>
    <x v="12"/>
    <x v="2"/>
    <x v="1"/>
    <s v="RSE_MEM_BENS_AGE_GEN"/>
    <n v="2"/>
    <n v="10636"/>
    <n v="9939"/>
    <n v="9858"/>
    <n v="9871"/>
    <n v="9998"/>
    <n v="8867"/>
    <n v="9760"/>
    <n v="2123"/>
  </r>
  <r>
    <s v="RSE7C_MT4"/>
    <x v="1"/>
    <x v="12"/>
    <x v="3"/>
    <x v="1"/>
    <s v="RSE_MEM_BENS_AGE_GEN"/>
    <n v="2"/>
    <n v="1491415"/>
    <n v="1559820"/>
    <n v="1727510"/>
    <n v="1874055"/>
    <n v="2018321"/>
    <n v="2023914"/>
    <n v="2347826"/>
    <n v="2332317"/>
  </r>
  <r>
    <s v="RSE7C_MT4"/>
    <x v="1"/>
    <x v="0"/>
    <x v="0"/>
    <x v="2"/>
    <s v="RSE_AVG_MEM_ACC_BAL_AGE_GEN"/>
    <n v="3"/>
    <n v="4644"/>
    <n v="4631"/>
    <n v="4780"/>
    <n v="4943"/>
    <n v="5116"/>
    <n v="4825"/>
    <n v="5501"/>
    <n v="5315"/>
  </r>
  <r>
    <s v="RSE7C_MT4"/>
    <x v="1"/>
    <x v="0"/>
    <x v="1"/>
    <x v="2"/>
    <s v="RSE_AVG_MEM_ACC_BAL_AGE_GEN"/>
    <n v="3"/>
    <n v="6646"/>
    <n v="6599"/>
    <n v="6461"/>
    <n v="6488"/>
    <n v="6404"/>
    <n v="5812"/>
    <n v="6323"/>
    <n v="5960"/>
  </r>
  <r>
    <s v="RSE7C_MT4"/>
    <x v="1"/>
    <x v="0"/>
    <x v="3"/>
    <x v="2"/>
    <s v="RSE_AVG_MEM_ACC_BAL_AGE_GEN"/>
    <n v="3"/>
    <n v="5542"/>
    <n v="5614"/>
    <n v="5642"/>
    <n v="5807"/>
    <n v="5795"/>
    <n v="5335"/>
    <n v="5912"/>
    <n v="5633"/>
  </r>
  <r>
    <s v="RSE7C_MT4"/>
    <x v="1"/>
    <x v="1"/>
    <x v="0"/>
    <x v="2"/>
    <s v="RSE_AVG_MEM_ACC_BAL_AGE_GEN"/>
    <n v="3"/>
    <n v="14329"/>
    <n v="15563"/>
    <n v="18083"/>
    <n v="20223"/>
    <n v="21765"/>
    <n v="22850"/>
    <n v="28042"/>
    <n v="27489"/>
  </r>
  <r>
    <s v="RSE7C_MT4"/>
    <x v="1"/>
    <x v="1"/>
    <x v="1"/>
    <x v="2"/>
    <s v="RSE_AVG_MEM_ACC_BAL_AGE_GEN"/>
    <n v="3"/>
    <n v="15513"/>
    <n v="16945"/>
    <n v="21225"/>
    <n v="23973"/>
    <n v="25520"/>
    <n v="27182"/>
    <n v="33392"/>
    <n v="32856"/>
  </r>
  <r>
    <s v="RSE7C_MT4"/>
    <x v="1"/>
    <x v="1"/>
    <x v="3"/>
    <x v="2"/>
    <s v="RSE_AVG_MEM_ACC_BAL_AGE_GEN"/>
    <n v="3"/>
    <n v="14778"/>
    <n v="16226"/>
    <n v="19700"/>
    <n v="22190"/>
    <n v="23749"/>
    <n v="25096"/>
    <n v="30766"/>
    <n v="30198"/>
  </r>
  <r>
    <s v="RSE7C_MT4"/>
    <x v="1"/>
    <x v="2"/>
    <x v="0"/>
    <x v="2"/>
    <s v="RSE_AVG_MEM_ACC_BAL_AGE_GEN"/>
    <n v="3"/>
    <n v="31022"/>
    <n v="33413"/>
    <n v="36956"/>
    <n v="41572"/>
    <n v="46075"/>
    <n v="54765"/>
    <n v="66623"/>
    <n v="64618"/>
  </r>
  <r>
    <s v="RSE7C_MT4"/>
    <x v="1"/>
    <x v="2"/>
    <x v="1"/>
    <x v="2"/>
    <s v="RSE_AVG_MEM_ACC_BAL_AGE_GEN"/>
    <n v="3"/>
    <n v="37224"/>
    <n v="40341"/>
    <n v="44754"/>
    <n v="51217"/>
    <n v="56792"/>
    <n v="67179"/>
    <n v="84837"/>
    <n v="83290"/>
  </r>
  <r>
    <s v="RSE7C_MT4"/>
    <x v="1"/>
    <x v="2"/>
    <x v="3"/>
    <x v="2"/>
    <s v="RSE_AVG_MEM_ACC_BAL_AGE_GEN"/>
    <n v="3"/>
    <n v="34184"/>
    <n v="37089"/>
    <n v="41086"/>
    <n v="46695"/>
    <n v="51740"/>
    <n v="61247"/>
    <n v="76050"/>
    <n v="74197"/>
  </r>
  <r>
    <s v="RSE7C_MT4"/>
    <x v="1"/>
    <x v="3"/>
    <x v="0"/>
    <x v="2"/>
    <s v="RSE_AVG_MEM_ACC_BAL_AGE_GEN"/>
    <n v="3"/>
    <n v="44789"/>
    <n v="47687"/>
    <n v="55312"/>
    <n v="61269"/>
    <n v="67243"/>
    <n v="80449"/>
    <n v="97071"/>
    <n v="95329"/>
  </r>
  <r>
    <s v="RSE7C_MT4"/>
    <x v="1"/>
    <x v="3"/>
    <x v="1"/>
    <x v="2"/>
    <s v="RSE_AVG_MEM_ACC_BAL_AGE_GEN"/>
    <n v="3"/>
    <n v="58265"/>
    <n v="61541"/>
    <n v="69636"/>
    <n v="77551"/>
    <n v="84722"/>
    <n v="102138"/>
    <n v="127182"/>
    <n v="125155"/>
  </r>
  <r>
    <s v="RSE7C_MT4"/>
    <x v="1"/>
    <x v="3"/>
    <x v="3"/>
    <x v="2"/>
    <s v="RSE_AVG_MEM_ACC_BAL_AGE_GEN"/>
    <n v="3"/>
    <n v="51861"/>
    <n v="55088"/>
    <n v="62922"/>
    <n v="69913"/>
    <n v="76493"/>
    <n v="91745"/>
    <n v="112659"/>
    <n v="110630"/>
  </r>
  <r>
    <s v="RSE7C_MT4"/>
    <x v="1"/>
    <x v="4"/>
    <x v="0"/>
    <x v="2"/>
    <s v="RSE_AVG_MEM_ACC_BAL_AGE_GEN"/>
    <n v="3"/>
    <n v="61964"/>
    <n v="65834"/>
    <n v="73737"/>
    <n v="80492"/>
    <n v="87634"/>
    <n v="101560"/>
    <n v="121108"/>
    <n v="119205"/>
  </r>
  <r>
    <s v="RSE7C_MT4"/>
    <x v="1"/>
    <x v="4"/>
    <x v="1"/>
    <x v="2"/>
    <s v="RSE_AVG_MEM_ACC_BAL_AGE_GEN"/>
    <n v="3"/>
    <n v="83875"/>
    <n v="87827"/>
    <n v="94695"/>
    <n v="102941"/>
    <n v="111115"/>
    <n v="130066"/>
    <n v="160187"/>
    <n v="158860"/>
  </r>
  <r>
    <s v="RSE7C_MT4"/>
    <x v="1"/>
    <x v="4"/>
    <x v="3"/>
    <x v="2"/>
    <s v="RSE_AVG_MEM_ACC_BAL_AGE_GEN"/>
    <n v="3"/>
    <n v="73580"/>
    <n v="77675"/>
    <n v="84960"/>
    <n v="92481"/>
    <n v="100123"/>
    <n v="116438"/>
    <n v="141356"/>
    <n v="139482"/>
  </r>
  <r>
    <s v="RSE7C_MT4"/>
    <x v="1"/>
    <x v="5"/>
    <x v="0"/>
    <x v="2"/>
    <s v="RSE_AVG_MEM_ACC_BAL_AGE_GEN"/>
    <n v="3"/>
    <n v="87351"/>
    <n v="91688"/>
    <n v="102094"/>
    <n v="110106"/>
    <n v="118408"/>
    <n v="132915"/>
    <n v="156150"/>
    <n v="152508"/>
  </r>
  <r>
    <s v="RSE7C_MT4"/>
    <x v="1"/>
    <x v="5"/>
    <x v="1"/>
    <x v="2"/>
    <s v="RSE_AVG_MEM_ACC_BAL_AGE_GEN"/>
    <n v="3"/>
    <n v="113914"/>
    <n v="118496"/>
    <n v="129541"/>
    <n v="139632"/>
    <n v="148970"/>
    <n v="168813"/>
    <n v="201375"/>
    <n v="200440"/>
  </r>
  <r>
    <s v="RSE7C_MT4"/>
    <x v="1"/>
    <x v="5"/>
    <x v="3"/>
    <x v="2"/>
    <s v="RSE_AVG_MEM_ACC_BAL_AGE_GEN"/>
    <n v="3"/>
    <n v="101478"/>
    <n v="106218"/>
    <n v="116899"/>
    <n v="126044"/>
    <n v="134853"/>
    <n v="151906"/>
    <n v="179891"/>
    <n v="177182"/>
  </r>
  <r>
    <s v="RSE7C_MT4"/>
    <x v="1"/>
    <x v="6"/>
    <x v="0"/>
    <x v="2"/>
    <s v="RSE_AVG_MEM_ACC_BAL_AGE_GEN"/>
    <n v="3"/>
    <n v="119816"/>
    <n v="123792"/>
    <n v="138331"/>
    <n v="147362"/>
    <n v="154896"/>
    <n v="165986"/>
    <n v="193150"/>
    <n v="185264"/>
  </r>
  <r>
    <s v="RSE7C_MT4"/>
    <x v="1"/>
    <x v="6"/>
    <x v="1"/>
    <x v="2"/>
    <s v="RSE_AVG_MEM_ACC_BAL_AGE_GEN"/>
    <n v="3"/>
    <n v="145085"/>
    <n v="148154"/>
    <n v="160031"/>
    <n v="170618"/>
    <n v="180944"/>
    <n v="198482"/>
    <n v="234174"/>
    <n v="231254"/>
  </r>
  <r>
    <s v="RSE7C_MT4"/>
    <x v="1"/>
    <x v="6"/>
    <x v="3"/>
    <x v="2"/>
    <s v="RSE_AVG_MEM_ACC_BAL_AGE_GEN"/>
    <n v="3"/>
    <n v="133364"/>
    <n v="137159"/>
    <n v="150126"/>
    <n v="159970"/>
    <n v="168988"/>
    <n v="183313"/>
    <n v="214851"/>
    <n v="209082"/>
  </r>
  <r>
    <s v="RSE7C_MT4"/>
    <x v="1"/>
    <x v="7"/>
    <x v="0"/>
    <x v="2"/>
    <s v="RSE_AVG_MEM_ACC_BAL_AGE_GEN"/>
    <n v="3"/>
    <n v="150206"/>
    <n v="153181"/>
    <n v="173418"/>
    <n v="183412"/>
    <n v="194621"/>
    <n v="198163"/>
    <n v="229155"/>
    <n v="219233"/>
  </r>
  <r>
    <s v="RSE7C_MT4"/>
    <x v="1"/>
    <x v="7"/>
    <x v="1"/>
    <x v="2"/>
    <s v="RSE_AVG_MEM_ACC_BAL_AGE_GEN"/>
    <n v="3"/>
    <n v="167555"/>
    <n v="170585"/>
    <n v="196502"/>
    <n v="208564"/>
    <n v="219388"/>
    <n v="222337"/>
    <n v="257340"/>
    <n v="251378"/>
  </r>
  <r>
    <s v="RSE7C_MT4"/>
    <x v="1"/>
    <x v="7"/>
    <x v="3"/>
    <x v="2"/>
    <s v="RSE_AVG_MEM_ACC_BAL_AGE_GEN"/>
    <n v="3"/>
    <n v="159152"/>
    <n v="162536"/>
    <n v="186040"/>
    <n v="197066"/>
    <n v="207958"/>
    <n v="211043"/>
    <n v="244028"/>
    <n v="235881"/>
  </r>
  <r>
    <s v="RSE7C_MT4"/>
    <x v="1"/>
    <x v="8"/>
    <x v="0"/>
    <x v="2"/>
    <s v="RSE_AVG_MEM_ACC_BAL_AGE_GEN"/>
    <n v="3"/>
    <n v="166101"/>
    <n v="165783"/>
    <n v="178682"/>
    <n v="189111"/>
    <n v="199890"/>
    <n v="199097"/>
    <n v="231734"/>
    <n v="220897"/>
  </r>
  <r>
    <s v="RSE7C_MT4"/>
    <x v="1"/>
    <x v="8"/>
    <x v="1"/>
    <x v="2"/>
    <s v="RSE_AVG_MEM_ACC_BAL_AGE_GEN"/>
    <n v="3"/>
    <n v="188224"/>
    <n v="190556"/>
    <n v="211805"/>
    <n v="223426"/>
    <n v="234041"/>
    <n v="235651"/>
    <n v="271256"/>
    <n v="266292"/>
  </r>
  <r>
    <s v="RSE7C_MT4"/>
    <x v="1"/>
    <x v="8"/>
    <x v="3"/>
    <x v="2"/>
    <s v="RSE_AVG_MEM_ACC_BAL_AGE_GEN"/>
    <n v="3"/>
    <n v="178079"/>
    <n v="179576"/>
    <n v="196963"/>
    <n v="207991"/>
    <n v="218563"/>
    <n v="218894"/>
    <n v="252862"/>
    <n v="244674"/>
  </r>
  <r>
    <s v="RSE7C_MT4"/>
    <x v="1"/>
    <x v="9"/>
    <x v="0"/>
    <x v="2"/>
    <s v="RSE_AVG_MEM_ACC_BAL_AGE_GEN"/>
    <n v="3"/>
    <n v="147059"/>
    <n v="149289"/>
    <n v="155823"/>
    <n v="164205"/>
    <n v="172175"/>
    <n v="174037"/>
    <n v="200914"/>
    <n v="197862"/>
  </r>
  <r>
    <s v="RSE7C_MT4"/>
    <x v="1"/>
    <x v="9"/>
    <x v="1"/>
    <x v="2"/>
    <s v="RSE_AVG_MEM_ACC_BAL_AGE_GEN"/>
    <n v="3"/>
    <n v="168078"/>
    <n v="169304"/>
    <n v="177236"/>
    <n v="190430"/>
    <n v="202044"/>
    <n v="207212"/>
    <n v="239441"/>
    <n v="243306"/>
  </r>
  <r>
    <s v="RSE7C_MT4"/>
    <x v="1"/>
    <x v="9"/>
    <x v="3"/>
    <x v="2"/>
    <s v="RSE_AVG_MEM_ACC_BAL_AGE_GEN"/>
    <n v="3"/>
    <n v="159261"/>
    <n v="160895"/>
    <n v="168091"/>
    <n v="178995"/>
    <n v="188792"/>
    <n v="192181"/>
    <n v="221634"/>
    <n v="221897"/>
  </r>
  <r>
    <s v="RSE7C_MT4"/>
    <x v="1"/>
    <x v="10"/>
    <x v="0"/>
    <x v="2"/>
    <s v="RSE_AVG_MEM_ACC_BAL_AGE_GEN"/>
    <n v="3"/>
    <n v="136198"/>
    <n v="133620"/>
    <n v="87656"/>
    <n v="97618"/>
    <n v="99017"/>
    <n v="103107"/>
    <n v="113567"/>
    <n v="118319"/>
  </r>
  <r>
    <s v="RSE7C_MT4"/>
    <x v="1"/>
    <x v="10"/>
    <x v="1"/>
    <x v="2"/>
    <s v="RSE_AVG_MEM_ACC_BAL_AGE_GEN"/>
    <n v="3"/>
    <n v="246352"/>
    <n v="241450"/>
    <n v="113939"/>
    <n v="116905"/>
    <n v="116826"/>
    <n v="118134"/>
    <n v="134318"/>
    <n v="142792"/>
  </r>
  <r>
    <s v="RSE7C_MT4"/>
    <x v="1"/>
    <x v="10"/>
    <x v="3"/>
    <x v="2"/>
    <s v="RSE_AVG_MEM_ACC_BAL_AGE_GEN"/>
    <n v="3"/>
    <n v="190114"/>
    <n v="185162"/>
    <n v="100362"/>
    <n v="107348"/>
    <n v="108090"/>
    <n v="110602"/>
    <n v="123795"/>
    <n v="130529"/>
  </r>
  <r>
    <s v="RSE7C_MT4"/>
    <x v="1"/>
    <x v="12"/>
    <x v="0"/>
    <x v="2"/>
    <s v="RSE_AVG_MEM_ACC_BAL_AGE_GEN"/>
    <n v="3"/>
    <n v="45473"/>
    <n v="49164"/>
    <n v="56015"/>
    <n v="62372"/>
    <n v="68258"/>
    <n v="77479"/>
    <n v="93786"/>
    <n v="92458"/>
  </r>
  <r>
    <s v="RSE7C_MT4"/>
    <x v="1"/>
    <x v="12"/>
    <x v="1"/>
    <x v="2"/>
    <s v="RSE_AVG_MEM_ACC_BAL_AGE_GEN"/>
    <n v="3"/>
    <n v="57495"/>
    <n v="61578"/>
    <n v="69247"/>
    <n v="77017"/>
    <n v="83641"/>
    <n v="95257"/>
    <n v="117394"/>
    <n v="116402"/>
  </r>
  <r>
    <s v="RSE7C_MT4"/>
    <x v="1"/>
    <x v="12"/>
    <x v="3"/>
    <x v="2"/>
    <s v="RSE_AVG_MEM_ACC_BAL_AGE_GEN"/>
    <n v="3"/>
    <n v="51563"/>
    <n v="55843"/>
    <n v="63146"/>
    <n v="70296"/>
    <n v="76567"/>
    <n v="86903"/>
    <n v="106134"/>
    <n v="104710"/>
  </r>
  <r>
    <s v="RSE7C_FT"/>
    <x v="2"/>
    <x v="0"/>
    <x v="0"/>
    <x v="0"/>
    <s v="RSE_MEM_ACCS_AGE_GEN"/>
    <n v="1"/>
    <n v="8"/>
    <n v="7"/>
    <n v="7"/>
    <n v="6"/>
    <n v="5"/>
    <n v="5"/>
    <n v="4"/>
    <n v="5"/>
  </r>
  <r>
    <s v="RSE7C_FT"/>
    <x v="2"/>
    <x v="0"/>
    <x v="1"/>
    <x v="0"/>
    <s v="RSE_MEM_ACCS_AGE_GEN"/>
    <n v="1"/>
    <n v="8"/>
    <n v="7"/>
    <n v="6"/>
    <n v="5"/>
    <n v="5"/>
    <n v="5"/>
    <n v="4"/>
    <n v="4"/>
  </r>
  <r>
    <s v="RSE7C_FT"/>
    <x v="2"/>
    <x v="0"/>
    <x v="2"/>
    <x v="0"/>
    <s v="RSE_MEM_ACCS_AGE_GEN"/>
    <n v="1"/>
    <m/>
    <m/>
    <m/>
    <m/>
    <m/>
    <n v="0"/>
    <n v="0"/>
    <n v="0"/>
  </r>
  <r>
    <s v="RSE7C_FT"/>
    <x v="2"/>
    <x v="0"/>
    <x v="3"/>
    <x v="0"/>
    <s v="RSE_MEM_ACCS_AGE_GEN"/>
    <n v="1"/>
    <n v="16"/>
    <n v="14"/>
    <n v="13"/>
    <n v="11"/>
    <n v="10"/>
    <n v="10"/>
    <n v="8"/>
    <n v="9"/>
  </r>
  <r>
    <s v="RSE7C_FT"/>
    <x v="2"/>
    <x v="1"/>
    <x v="0"/>
    <x v="0"/>
    <s v="RSE_MEM_ACCS_AGE_GEN"/>
    <n v="1"/>
    <n v="40"/>
    <n v="37"/>
    <n v="34"/>
    <n v="30"/>
    <n v="27"/>
    <n v="24"/>
    <n v="20"/>
    <n v="18"/>
  </r>
  <r>
    <s v="RSE7C_FT"/>
    <x v="2"/>
    <x v="1"/>
    <x v="1"/>
    <x v="0"/>
    <s v="RSE_MEM_ACCS_AGE_GEN"/>
    <n v="1"/>
    <n v="39"/>
    <n v="36"/>
    <n v="32"/>
    <n v="26"/>
    <n v="23"/>
    <n v="21"/>
    <n v="17"/>
    <n v="16"/>
  </r>
  <r>
    <s v="RSE7C_FT"/>
    <x v="2"/>
    <x v="1"/>
    <x v="2"/>
    <x v="0"/>
    <s v="RSE_MEM_ACCS_AGE_GEN"/>
    <n v="1"/>
    <n v="0"/>
    <m/>
    <n v="0"/>
    <m/>
    <n v="0"/>
    <n v="0"/>
    <n v="0"/>
    <n v="0"/>
  </r>
  <r>
    <s v="RSE7C_FT"/>
    <x v="2"/>
    <x v="1"/>
    <x v="3"/>
    <x v="0"/>
    <s v="RSE_MEM_ACCS_AGE_GEN"/>
    <n v="1"/>
    <n v="79"/>
    <n v="73"/>
    <n v="67"/>
    <n v="56"/>
    <n v="51"/>
    <n v="45"/>
    <n v="37"/>
    <n v="34"/>
  </r>
  <r>
    <s v="RSE7C_FT"/>
    <x v="2"/>
    <x v="2"/>
    <x v="0"/>
    <x v="0"/>
    <s v="RSE_MEM_ACCS_AGE_GEN"/>
    <n v="1"/>
    <n v="46"/>
    <n v="44"/>
    <n v="42"/>
    <n v="39"/>
    <n v="38"/>
    <n v="35"/>
    <n v="31"/>
    <n v="30"/>
  </r>
  <r>
    <s v="RSE7C_FT"/>
    <x v="2"/>
    <x v="2"/>
    <x v="1"/>
    <x v="0"/>
    <s v="RSE_MEM_ACCS_AGE_GEN"/>
    <n v="1"/>
    <n v="50"/>
    <n v="48"/>
    <n v="45"/>
    <n v="37"/>
    <n v="35"/>
    <n v="33"/>
    <n v="29"/>
    <n v="27"/>
  </r>
  <r>
    <s v="RSE7C_FT"/>
    <x v="2"/>
    <x v="2"/>
    <x v="2"/>
    <x v="0"/>
    <s v="RSE_MEM_ACCS_AGE_GEN"/>
    <n v="1"/>
    <n v="0"/>
    <m/>
    <n v="0"/>
    <m/>
    <m/>
    <n v="0"/>
    <n v="0"/>
    <n v="0"/>
  </r>
  <r>
    <s v="RSE7C_FT"/>
    <x v="2"/>
    <x v="2"/>
    <x v="3"/>
    <x v="0"/>
    <s v="RSE_MEM_ACCS_AGE_GEN"/>
    <n v="1"/>
    <n v="96"/>
    <n v="92"/>
    <n v="87"/>
    <n v="76"/>
    <n v="73"/>
    <n v="69"/>
    <n v="61"/>
    <n v="58"/>
  </r>
  <r>
    <s v="RSE7C_FT"/>
    <x v="2"/>
    <x v="3"/>
    <x v="0"/>
    <x v="0"/>
    <s v="RSE_MEM_ACCS_AGE_GEN"/>
    <n v="1"/>
    <n v="20"/>
    <n v="21"/>
    <n v="21"/>
    <n v="20"/>
    <n v="20"/>
    <n v="19"/>
    <n v="16"/>
    <n v="15"/>
  </r>
  <r>
    <s v="RSE7C_FT"/>
    <x v="2"/>
    <x v="3"/>
    <x v="1"/>
    <x v="0"/>
    <s v="RSE_MEM_ACCS_AGE_GEN"/>
    <n v="1"/>
    <n v="25"/>
    <n v="25"/>
    <n v="25"/>
    <n v="21"/>
    <n v="20"/>
    <n v="19"/>
    <n v="16"/>
    <n v="15"/>
  </r>
  <r>
    <s v="RSE7C_FT"/>
    <x v="2"/>
    <x v="3"/>
    <x v="2"/>
    <x v="0"/>
    <s v="RSE_MEM_ACCS_AGE_GEN"/>
    <n v="1"/>
    <m/>
    <n v="0"/>
    <n v="0"/>
    <m/>
    <m/>
    <n v="0"/>
    <n v="0"/>
    <n v="0"/>
  </r>
  <r>
    <s v="RSE7C_FT"/>
    <x v="2"/>
    <x v="3"/>
    <x v="3"/>
    <x v="0"/>
    <s v="RSE_MEM_ACCS_AGE_GEN"/>
    <n v="1"/>
    <n v="45"/>
    <n v="46"/>
    <n v="46"/>
    <n v="41"/>
    <n v="39"/>
    <n v="37"/>
    <n v="32"/>
    <n v="30"/>
  </r>
  <r>
    <s v="RSE7C_FT"/>
    <x v="2"/>
    <x v="4"/>
    <x v="0"/>
    <x v="0"/>
    <s v="RSE_MEM_ACCS_AGE_GEN"/>
    <n v="1"/>
    <n v="16"/>
    <n v="16"/>
    <n v="16"/>
    <n v="15"/>
    <n v="16"/>
    <n v="16"/>
    <n v="16"/>
    <n v="16"/>
  </r>
  <r>
    <s v="RSE7C_FT"/>
    <x v="2"/>
    <x v="4"/>
    <x v="1"/>
    <x v="0"/>
    <s v="RSE_MEM_ACCS_AGE_GEN"/>
    <n v="1"/>
    <n v="23"/>
    <n v="22"/>
    <n v="22"/>
    <n v="18"/>
    <n v="18"/>
    <n v="18"/>
    <n v="16"/>
    <n v="16"/>
  </r>
  <r>
    <s v="RSE7C_FT"/>
    <x v="2"/>
    <x v="4"/>
    <x v="2"/>
    <x v="0"/>
    <s v="RSE_MEM_ACCS_AGE_GEN"/>
    <n v="1"/>
    <m/>
    <m/>
    <m/>
    <m/>
    <n v="0"/>
    <n v="0"/>
    <n v="0"/>
    <n v="0"/>
  </r>
  <r>
    <s v="RSE7C_FT"/>
    <x v="2"/>
    <x v="4"/>
    <x v="3"/>
    <x v="0"/>
    <s v="RSE_MEM_ACCS_AGE_GEN"/>
    <n v="1"/>
    <n v="38"/>
    <n v="38"/>
    <n v="37"/>
    <n v="33"/>
    <n v="33"/>
    <n v="34"/>
    <n v="32"/>
    <n v="32"/>
  </r>
  <r>
    <s v="RSE7C_FT"/>
    <x v="2"/>
    <x v="5"/>
    <x v="0"/>
    <x v="0"/>
    <s v="RSE_MEM_ACCS_AGE_GEN"/>
    <n v="1"/>
    <n v="12"/>
    <n v="12"/>
    <n v="13"/>
    <n v="12"/>
    <n v="13"/>
    <n v="12"/>
    <n v="12"/>
    <n v="12"/>
  </r>
  <r>
    <s v="RSE7C_FT"/>
    <x v="2"/>
    <x v="5"/>
    <x v="1"/>
    <x v="0"/>
    <s v="RSE_MEM_ACCS_AGE_GEN"/>
    <n v="1"/>
    <n v="18"/>
    <n v="19"/>
    <n v="19"/>
    <n v="17"/>
    <n v="17"/>
    <n v="16"/>
    <n v="15"/>
    <n v="14"/>
  </r>
  <r>
    <s v="RSE7C_FT"/>
    <x v="2"/>
    <x v="5"/>
    <x v="2"/>
    <x v="0"/>
    <s v="RSE_MEM_ACCS_AGE_GEN"/>
    <n v="1"/>
    <n v="0"/>
    <n v="0"/>
    <m/>
    <m/>
    <m/>
    <n v="0"/>
    <n v="0"/>
    <n v="0"/>
  </r>
  <r>
    <s v="RSE7C_FT"/>
    <x v="2"/>
    <x v="5"/>
    <x v="3"/>
    <x v="0"/>
    <s v="RSE_MEM_ACCS_AGE_GEN"/>
    <n v="1"/>
    <n v="30"/>
    <n v="31"/>
    <n v="31"/>
    <n v="29"/>
    <n v="29"/>
    <n v="29"/>
    <n v="27"/>
    <n v="26"/>
  </r>
  <r>
    <s v="RSE7C_FT"/>
    <x v="2"/>
    <x v="6"/>
    <x v="0"/>
    <x v="0"/>
    <s v="RSE_MEM_ACCS_AGE_GEN"/>
    <n v="1"/>
    <n v="8"/>
    <n v="9"/>
    <n v="9"/>
    <n v="9"/>
    <n v="10"/>
    <n v="10"/>
    <n v="10"/>
    <n v="10"/>
  </r>
  <r>
    <s v="RSE7C_FT"/>
    <x v="2"/>
    <x v="6"/>
    <x v="1"/>
    <x v="0"/>
    <s v="RSE_MEM_ACCS_AGE_GEN"/>
    <n v="1"/>
    <n v="14"/>
    <n v="15"/>
    <n v="15"/>
    <n v="13"/>
    <n v="14"/>
    <n v="14"/>
    <n v="13"/>
    <n v="13"/>
  </r>
  <r>
    <s v="RSE7C_FT"/>
    <x v="2"/>
    <x v="6"/>
    <x v="2"/>
    <x v="0"/>
    <s v="RSE_MEM_ACCS_AGE_GEN"/>
    <n v="1"/>
    <m/>
    <m/>
    <m/>
    <m/>
    <m/>
    <n v="0"/>
    <n v="0"/>
    <m/>
  </r>
  <r>
    <s v="RSE7C_FT"/>
    <x v="2"/>
    <x v="6"/>
    <x v="3"/>
    <x v="0"/>
    <s v="RSE_MEM_ACCS_AGE_GEN"/>
    <n v="1"/>
    <n v="23"/>
    <n v="24"/>
    <n v="24"/>
    <n v="23"/>
    <n v="23"/>
    <n v="24"/>
    <n v="22"/>
    <n v="23"/>
  </r>
  <r>
    <s v="RSE7C_FT"/>
    <x v="2"/>
    <x v="7"/>
    <x v="0"/>
    <x v="0"/>
    <s v="RSE_MEM_ACCS_AGE_GEN"/>
    <n v="1"/>
    <n v="4"/>
    <n v="5"/>
    <n v="5"/>
    <n v="6"/>
    <n v="6"/>
    <n v="6"/>
    <n v="7"/>
    <n v="7"/>
  </r>
  <r>
    <s v="RSE7C_FT"/>
    <x v="2"/>
    <x v="7"/>
    <x v="1"/>
    <x v="0"/>
    <s v="RSE_MEM_ACCS_AGE_GEN"/>
    <n v="1"/>
    <n v="7"/>
    <n v="8"/>
    <n v="9"/>
    <n v="9"/>
    <n v="9"/>
    <n v="10"/>
    <n v="10"/>
    <n v="10"/>
  </r>
  <r>
    <s v="RSE7C_FT"/>
    <x v="2"/>
    <x v="7"/>
    <x v="2"/>
    <x v="0"/>
    <s v="RSE_MEM_ACCS_AGE_GEN"/>
    <n v="1"/>
    <m/>
    <m/>
    <m/>
    <m/>
    <m/>
    <m/>
    <n v="0"/>
    <n v="0"/>
  </r>
  <r>
    <s v="RSE7C_FT"/>
    <x v="2"/>
    <x v="7"/>
    <x v="3"/>
    <x v="0"/>
    <s v="RSE_MEM_ACCS_AGE_GEN"/>
    <n v="1"/>
    <n v="11"/>
    <n v="13"/>
    <n v="14"/>
    <n v="14"/>
    <n v="15"/>
    <n v="16"/>
    <n v="17"/>
    <n v="17"/>
  </r>
  <r>
    <s v="RSE7C_FT"/>
    <x v="2"/>
    <x v="8"/>
    <x v="0"/>
    <x v="0"/>
    <s v="RSE_MEM_ACCS_AGE_GEN"/>
    <n v="1"/>
    <n v="1"/>
    <n v="1"/>
    <n v="2"/>
    <n v="2"/>
    <n v="3"/>
    <n v="3"/>
    <n v="4"/>
    <n v="4"/>
  </r>
  <r>
    <s v="RSE7C_FT"/>
    <x v="2"/>
    <x v="8"/>
    <x v="1"/>
    <x v="0"/>
    <s v="RSE_MEM_ACCS_AGE_GEN"/>
    <n v="1"/>
    <n v="3"/>
    <n v="3"/>
    <n v="4"/>
    <n v="4"/>
    <n v="4"/>
    <n v="5"/>
    <n v="6"/>
    <n v="6"/>
  </r>
  <r>
    <s v="RSE7C_FT"/>
    <x v="2"/>
    <x v="8"/>
    <x v="2"/>
    <x v="0"/>
    <s v="RSE_MEM_ACCS_AGE_GEN"/>
    <n v="1"/>
    <n v="0"/>
    <n v="0"/>
    <n v="0"/>
    <n v="0"/>
    <n v="0"/>
    <n v="0"/>
    <n v="0"/>
    <m/>
  </r>
  <r>
    <s v="RSE7C_FT"/>
    <x v="2"/>
    <x v="8"/>
    <x v="3"/>
    <x v="0"/>
    <s v="RSE_MEM_ACCS_AGE_GEN"/>
    <n v="1"/>
    <n v="4"/>
    <n v="5"/>
    <n v="6"/>
    <n v="6"/>
    <n v="7"/>
    <n v="8"/>
    <n v="9"/>
    <n v="10"/>
  </r>
  <r>
    <s v="RSE7C_FT"/>
    <x v="2"/>
    <x v="9"/>
    <x v="0"/>
    <x v="0"/>
    <s v="RSE_MEM_ACCS_AGE_GEN"/>
    <n v="1"/>
    <n v="1"/>
    <n v="1"/>
    <n v="1"/>
    <n v="1"/>
    <n v="1"/>
    <n v="1"/>
    <n v="2"/>
    <n v="2"/>
  </r>
  <r>
    <s v="RSE7C_FT"/>
    <x v="2"/>
    <x v="9"/>
    <x v="1"/>
    <x v="0"/>
    <s v="RSE_MEM_ACCS_AGE_GEN"/>
    <n v="1"/>
    <n v="1"/>
    <n v="1"/>
    <n v="1"/>
    <n v="2"/>
    <n v="2"/>
    <n v="2"/>
    <n v="3"/>
    <n v="3"/>
  </r>
  <r>
    <s v="RSE7C_FT"/>
    <x v="2"/>
    <x v="9"/>
    <x v="2"/>
    <x v="0"/>
    <s v="RSE_MEM_ACCS_AGE_GEN"/>
    <n v="1"/>
    <n v="0"/>
    <n v="0"/>
    <n v="0"/>
    <n v="0"/>
    <n v="0"/>
    <n v="0"/>
    <n v="0"/>
    <m/>
  </r>
  <r>
    <s v="RSE7C_FT"/>
    <x v="2"/>
    <x v="9"/>
    <x v="3"/>
    <x v="0"/>
    <s v="RSE_MEM_ACCS_AGE_GEN"/>
    <n v="1"/>
    <n v="2"/>
    <n v="2"/>
    <n v="2"/>
    <n v="3"/>
    <n v="3"/>
    <n v="4"/>
    <n v="4"/>
    <n v="5"/>
  </r>
  <r>
    <s v="RSE7C_FT"/>
    <x v="2"/>
    <x v="10"/>
    <x v="0"/>
    <x v="0"/>
    <s v="RSE_MEM_ACCS_AGE_GEN"/>
    <n v="1"/>
    <n v="1"/>
    <n v="1"/>
    <n v="1"/>
    <n v="1"/>
    <n v="1"/>
    <n v="1"/>
    <n v="1"/>
    <n v="1"/>
  </r>
  <r>
    <s v="RSE7C_FT"/>
    <x v="2"/>
    <x v="10"/>
    <x v="1"/>
    <x v="0"/>
    <s v="RSE_MEM_ACCS_AGE_GEN"/>
    <n v="1"/>
    <n v="1"/>
    <n v="1"/>
    <n v="1"/>
    <n v="1"/>
    <n v="1"/>
    <n v="1"/>
    <n v="1"/>
    <n v="1"/>
  </r>
  <r>
    <s v="RSE7C_FT"/>
    <x v="2"/>
    <x v="10"/>
    <x v="2"/>
    <x v="0"/>
    <s v="RSE_MEM_ACCS_AGE_GEN"/>
    <n v="1"/>
    <n v="0"/>
    <n v="0"/>
    <n v="0"/>
    <n v="0"/>
    <n v="0"/>
    <n v="0"/>
    <n v="0"/>
    <m/>
  </r>
  <r>
    <s v="RSE7C_FT"/>
    <x v="2"/>
    <x v="10"/>
    <x v="3"/>
    <x v="0"/>
    <s v="RSE_MEM_ACCS_AGE_GEN"/>
    <n v="1"/>
    <n v="2"/>
    <n v="2"/>
    <n v="2"/>
    <n v="2"/>
    <n v="2"/>
    <n v="2"/>
    <n v="1"/>
    <n v="1"/>
  </r>
  <r>
    <s v="RSE7C_FT"/>
    <x v="2"/>
    <x v="11"/>
    <x v="0"/>
    <x v="0"/>
    <s v="RSE_MEM_ACCS_AGE_GEN"/>
    <n v="1"/>
    <n v="0"/>
    <m/>
    <m/>
    <m/>
    <m/>
    <m/>
    <m/>
    <m/>
  </r>
  <r>
    <s v="RSE7C_FT"/>
    <x v="2"/>
    <x v="11"/>
    <x v="1"/>
    <x v="0"/>
    <s v="RSE_MEM_ACCS_AGE_GEN"/>
    <n v="1"/>
    <n v="0"/>
    <n v="0"/>
    <n v="0"/>
    <n v="0"/>
    <n v="0"/>
    <n v="0"/>
    <n v="0"/>
    <n v="0"/>
  </r>
  <r>
    <s v="RSE7C_FT"/>
    <x v="2"/>
    <x v="11"/>
    <x v="2"/>
    <x v="0"/>
    <s v="RSE_MEM_ACCS_AGE_GEN"/>
    <n v="1"/>
    <n v="0"/>
    <n v="0"/>
    <m/>
    <m/>
    <m/>
    <m/>
    <m/>
    <n v="0"/>
  </r>
  <r>
    <s v="RSE7C_FT"/>
    <x v="2"/>
    <x v="11"/>
    <x v="3"/>
    <x v="0"/>
    <s v="RSE_MEM_ACCS_AGE_GEN"/>
    <n v="1"/>
    <n v="0"/>
    <n v="0"/>
    <m/>
    <m/>
    <m/>
    <m/>
    <m/>
    <n v="0"/>
  </r>
  <r>
    <s v="RSE7C_FT"/>
    <x v="2"/>
    <x v="12"/>
    <x v="0"/>
    <x v="0"/>
    <s v="RSE_MEM_ACCS_AGE_GEN"/>
    <n v="1"/>
    <n v="157"/>
    <n v="154"/>
    <n v="150"/>
    <n v="142"/>
    <n v="138"/>
    <n v="133"/>
    <n v="121"/>
    <n v="119"/>
  </r>
  <r>
    <s v="RSE7C_FT"/>
    <x v="2"/>
    <x v="12"/>
    <x v="1"/>
    <x v="0"/>
    <s v="RSE_MEM_ACCS_AGE_GEN"/>
    <n v="1"/>
    <n v="189"/>
    <n v="186"/>
    <n v="178"/>
    <n v="152"/>
    <n v="148"/>
    <n v="143"/>
    <n v="130"/>
    <n v="125"/>
  </r>
  <r>
    <s v="RSE7C_FT"/>
    <x v="2"/>
    <x v="12"/>
    <x v="2"/>
    <x v="0"/>
    <s v="RSE_MEM_ACCS_AGE_GEN"/>
    <n v="1"/>
    <n v="0"/>
    <n v="0"/>
    <n v="0"/>
    <m/>
    <n v="0"/>
    <n v="0"/>
    <n v="0"/>
    <n v="0"/>
  </r>
  <r>
    <s v="RSE7C_FT"/>
    <x v="2"/>
    <x v="12"/>
    <x v="3"/>
    <x v="0"/>
    <s v="RSE_MEM_ACCS_AGE_GEN"/>
    <n v="1"/>
    <n v="346"/>
    <n v="340"/>
    <n v="329"/>
    <n v="294"/>
    <n v="286"/>
    <n v="276"/>
    <n v="251"/>
    <n v="244"/>
  </r>
  <r>
    <s v="RSE7C_FT"/>
    <x v="3"/>
    <x v="0"/>
    <x v="0"/>
    <x v="0"/>
    <s v="RSE_MEM_ACCS_AGE_GEN"/>
    <n v="1"/>
    <n v="922"/>
    <n v="895"/>
    <n v="899"/>
    <n v="917"/>
    <n v="938"/>
    <n v="927"/>
    <n v="923"/>
    <n v="1016"/>
  </r>
  <r>
    <s v="RSE7C_FT"/>
    <x v="3"/>
    <x v="0"/>
    <x v="1"/>
    <x v="0"/>
    <s v="RSE_MEM_ACCS_AGE_GEN"/>
    <n v="1"/>
    <n v="996"/>
    <n v="992"/>
    <n v="1001"/>
    <n v="1038"/>
    <n v="1052"/>
    <n v="1041"/>
    <n v="1021"/>
    <n v="1106"/>
  </r>
  <r>
    <s v="RSE7C_FT"/>
    <x v="3"/>
    <x v="0"/>
    <x v="2"/>
    <x v="0"/>
    <s v="RSE_MEM_ACCS_AGE_GEN"/>
    <n v="1"/>
    <n v="104"/>
    <n v="36"/>
    <n v="20"/>
    <n v="10"/>
    <n v="7"/>
    <n v="8"/>
    <n v="8"/>
    <n v="8"/>
  </r>
  <r>
    <s v="RSE7C_FT"/>
    <x v="3"/>
    <x v="0"/>
    <x v="3"/>
    <x v="0"/>
    <s v="RSE_MEM_ACCS_AGE_GEN"/>
    <n v="1"/>
    <n v="2022"/>
    <n v="1922"/>
    <n v="1920"/>
    <n v="1965"/>
    <n v="1996"/>
    <n v="1976"/>
    <n v="1952"/>
    <n v="2130"/>
  </r>
  <r>
    <s v="RSE7C_FT"/>
    <x v="3"/>
    <x v="1"/>
    <x v="0"/>
    <x v="0"/>
    <s v="RSE_MEM_ACCS_AGE_GEN"/>
    <n v="1"/>
    <n v="1437"/>
    <n v="1427"/>
    <n v="1413"/>
    <n v="1435"/>
    <n v="1423"/>
    <n v="1386"/>
    <n v="1349"/>
    <n v="1437"/>
  </r>
  <r>
    <s v="RSE7C_FT"/>
    <x v="3"/>
    <x v="1"/>
    <x v="1"/>
    <x v="0"/>
    <s v="RSE_MEM_ACCS_AGE_GEN"/>
    <n v="1"/>
    <n v="1711"/>
    <n v="1687"/>
    <n v="1668"/>
    <n v="1697"/>
    <n v="1653"/>
    <n v="1619"/>
    <n v="1543"/>
    <n v="1583"/>
  </r>
  <r>
    <s v="RSE7C_FT"/>
    <x v="3"/>
    <x v="1"/>
    <x v="2"/>
    <x v="0"/>
    <s v="RSE_MEM_ACCS_AGE_GEN"/>
    <n v="1"/>
    <n v="130"/>
    <n v="49"/>
    <n v="33"/>
    <n v="19"/>
    <n v="15"/>
    <n v="16"/>
    <n v="15"/>
    <n v="16"/>
  </r>
  <r>
    <s v="RSE7C_FT"/>
    <x v="3"/>
    <x v="1"/>
    <x v="3"/>
    <x v="0"/>
    <s v="RSE_MEM_ACCS_AGE_GEN"/>
    <n v="1"/>
    <n v="3278"/>
    <n v="3163"/>
    <n v="3114"/>
    <n v="3151"/>
    <n v="3090"/>
    <n v="3021"/>
    <n v="2907"/>
    <n v="3035"/>
  </r>
  <r>
    <s v="RSE7C_FT"/>
    <x v="3"/>
    <x v="2"/>
    <x v="0"/>
    <x v="0"/>
    <s v="RSE_MEM_ACCS_AGE_GEN"/>
    <n v="1"/>
    <n v="1114"/>
    <n v="1098"/>
    <n v="1096"/>
    <n v="1117"/>
    <n v="1098"/>
    <n v="1084"/>
    <n v="1102"/>
    <n v="1242"/>
  </r>
  <r>
    <s v="RSE7C_FT"/>
    <x v="3"/>
    <x v="2"/>
    <x v="1"/>
    <x v="0"/>
    <s v="RSE_MEM_ACCS_AGE_GEN"/>
    <n v="1"/>
    <n v="1324"/>
    <n v="1296"/>
    <n v="1285"/>
    <n v="1303"/>
    <n v="1254"/>
    <n v="1240"/>
    <n v="1240"/>
    <n v="1322"/>
  </r>
  <r>
    <s v="RSE7C_FT"/>
    <x v="3"/>
    <x v="2"/>
    <x v="2"/>
    <x v="0"/>
    <s v="RSE_MEM_ACCS_AGE_GEN"/>
    <n v="1"/>
    <n v="58"/>
    <n v="19"/>
    <n v="14"/>
    <n v="8"/>
    <n v="7"/>
    <n v="9"/>
    <n v="8"/>
    <n v="9"/>
  </r>
  <r>
    <s v="RSE7C_FT"/>
    <x v="3"/>
    <x v="2"/>
    <x v="3"/>
    <x v="0"/>
    <s v="RSE_MEM_ACCS_AGE_GEN"/>
    <n v="1"/>
    <n v="2495"/>
    <n v="2413"/>
    <n v="2395"/>
    <n v="2427"/>
    <n v="2359"/>
    <n v="2332"/>
    <n v="2350"/>
    <n v="2574"/>
  </r>
  <r>
    <s v="RSE7C_FT"/>
    <x v="3"/>
    <x v="3"/>
    <x v="0"/>
    <x v="0"/>
    <s v="RSE_MEM_ACCS_AGE_GEN"/>
    <n v="1"/>
    <n v="478"/>
    <n v="494"/>
    <n v="506"/>
    <n v="519"/>
    <n v="504"/>
    <n v="491"/>
    <n v="484"/>
    <n v="535"/>
  </r>
  <r>
    <s v="RSE7C_FT"/>
    <x v="3"/>
    <x v="3"/>
    <x v="1"/>
    <x v="0"/>
    <s v="RSE_MEM_ACCS_AGE_GEN"/>
    <n v="1"/>
    <n v="528"/>
    <n v="543"/>
    <n v="557"/>
    <n v="573"/>
    <n v="548"/>
    <n v="537"/>
    <n v="528"/>
    <n v="550"/>
  </r>
  <r>
    <s v="RSE7C_FT"/>
    <x v="3"/>
    <x v="3"/>
    <x v="2"/>
    <x v="0"/>
    <s v="RSE_MEM_ACCS_AGE_GEN"/>
    <n v="1"/>
    <n v="19"/>
    <n v="5"/>
    <n v="4"/>
    <n v="2"/>
    <n v="2"/>
    <n v="2"/>
    <n v="2"/>
    <n v="2"/>
  </r>
  <r>
    <s v="RSE7C_FT"/>
    <x v="3"/>
    <x v="3"/>
    <x v="3"/>
    <x v="0"/>
    <s v="RSE_MEM_ACCS_AGE_GEN"/>
    <n v="1"/>
    <n v="1025"/>
    <n v="1042"/>
    <n v="1066"/>
    <n v="1094"/>
    <n v="1054"/>
    <n v="1030"/>
    <n v="1013"/>
    <n v="1088"/>
  </r>
  <r>
    <s v="RSE7C_FT"/>
    <x v="3"/>
    <x v="4"/>
    <x v="0"/>
    <x v="0"/>
    <s v="RSE_MEM_ACCS_AGE_GEN"/>
    <n v="1"/>
    <n v="441"/>
    <n v="438"/>
    <n v="435"/>
    <n v="437"/>
    <n v="430"/>
    <n v="430"/>
    <n v="445"/>
    <n v="520"/>
  </r>
  <r>
    <s v="RSE7C_FT"/>
    <x v="3"/>
    <x v="4"/>
    <x v="1"/>
    <x v="0"/>
    <s v="RSE_MEM_ACCS_AGE_GEN"/>
    <n v="1"/>
    <n v="458"/>
    <n v="457"/>
    <n v="458"/>
    <n v="465"/>
    <n v="452"/>
    <n v="455"/>
    <n v="471"/>
    <n v="521"/>
  </r>
  <r>
    <s v="RSE7C_FT"/>
    <x v="3"/>
    <x v="4"/>
    <x v="2"/>
    <x v="0"/>
    <s v="RSE_MEM_ACCS_AGE_GEN"/>
    <n v="1"/>
    <n v="15"/>
    <n v="4"/>
    <n v="3"/>
    <n v="1"/>
    <n v="1"/>
    <n v="2"/>
    <n v="2"/>
    <n v="2"/>
  </r>
  <r>
    <s v="RSE7C_FT"/>
    <x v="3"/>
    <x v="4"/>
    <x v="3"/>
    <x v="0"/>
    <s v="RSE_MEM_ACCS_AGE_GEN"/>
    <n v="1"/>
    <n v="914"/>
    <n v="899"/>
    <n v="896"/>
    <n v="903"/>
    <n v="883"/>
    <n v="887"/>
    <n v="917"/>
    <n v="1043"/>
  </r>
  <r>
    <s v="RSE7C_FT"/>
    <x v="3"/>
    <x v="5"/>
    <x v="0"/>
    <x v="0"/>
    <s v="RSE_MEM_ACCS_AGE_GEN"/>
    <n v="1"/>
    <n v="344"/>
    <n v="360"/>
    <n v="377"/>
    <n v="392"/>
    <n v="392"/>
    <n v="393"/>
    <n v="396"/>
    <n v="446"/>
  </r>
  <r>
    <s v="RSE7C_FT"/>
    <x v="3"/>
    <x v="5"/>
    <x v="1"/>
    <x v="0"/>
    <s v="RSE_MEM_ACCS_AGE_GEN"/>
    <n v="1"/>
    <n v="350"/>
    <n v="365"/>
    <n v="382"/>
    <n v="402"/>
    <n v="402"/>
    <n v="407"/>
    <n v="412"/>
    <n v="445"/>
  </r>
  <r>
    <s v="RSE7C_FT"/>
    <x v="3"/>
    <x v="5"/>
    <x v="2"/>
    <x v="0"/>
    <s v="RSE_MEM_ACCS_AGE_GEN"/>
    <n v="1"/>
    <n v="11"/>
    <n v="3"/>
    <n v="2"/>
    <n v="1"/>
    <n v="1"/>
    <n v="1"/>
    <n v="1"/>
    <n v="1"/>
  </r>
  <r>
    <s v="RSE7C_FT"/>
    <x v="3"/>
    <x v="5"/>
    <x v="3"/>
    <x v="0"/>
    <s v="RSE_MEM_ACCS_AGE_GEN"/>
    <n v="1"/>
    <n v="705"/>
    <n v="728"/>
    <n v="761"/>
    <n v="795"/>
    <n v="794"/>
    <n v="801"/>
    <n v="809"/>
    <n v="892"/>
  </r>
  <r>
    <s v="RSE7C_FT"/>
    <x v="3"/>
    <x v="6"/>
    <x v="0"/>
    <x v="0"/>
    <s v="RSE_MEM_ACCS_AGE_GEN"/>
    <n v="1"/>
    <n v="232"/>
    <n v="247"/>
    <n v="264"/>
    <n v="280"/>
    <n v="292"/>
    <n v="307"/>
    <n v="329"/>
    <n v="392"/>
  </r>
  <r>
    <s v="RSE7C_FT"/>
    <x v="3"/>
    <x v="6"/>
    <x v="1"/>
    <x v="0"/>
    <s v="RSE_MEM_ACCS_AGE_GEN"/>
    <n v="1"/>
    <n v="247"/>
    <n v="261"/>
    <n v="276"/>
    <n v="293"/>
    <n v="304"/>
    <n v="320"/>
    <n v="343"/>
    <n v="393"/>
  </r>
  <r>
    <s v="RSE7C_FT"/>
    <x v="3"/>
    <x v="6"/>
    <x v="2"/>
    <x v="0"/>
    <s v="RSE_MEM_ACCS_AGE_GEN"/>
    <n v="1"/>
    <n v="7"/>
    <n v="1"/>
    <n v="1"/>
    <n v="1"/>
    <n v="1"/>
    <n v="1"/>
    <n v="1"/>
    <n v="1"/>
  </r>
  <r>
    <s v="RSE7C_FT"/>
    <x v="3"/>
    <x v="6"/>
    <x v="3"/>
    <x v="0"/>
    <s v="RSE_MEM_ACCS_AGE_GEN"/>
    <n v="1"/>
    <n v="486"/>
    <n v="509"/>
    <n v="540"/>
    <n v="573"/>
    <n v="596"/>
    <n v="628"/>
    <n v="673"/>
    <n v="786"/>
  </r>
  <r>
    <s v="RSE7C_FT"/>
    <x v="3"/>
    <x v="7"/>
    <x v="0"/>
    <x v="0"/>
    <s v="RSE_MEM_ACCS_AGE_GEN"/>
    <n v="1"/>
    <n v="114"/>
    <n v="126"/>
    <n v="137"/>
    <n v="153"/>
    <n v="166"/>
    <n v="181"/>
    <n v="201"/>
    <n v="251"/>
  </r>
  <r>
    <s v="RSE7C_FT"/>
    <x v="3"/>
    <x v="7"/>
    <x v="1"/>
    <x v="0"/>
    <s v="RSE_MEM_ACCS_AGE_GEN"/>
    <n v="1"/>
    <n v="133"/>
    <n v="142"/>
    <n v="152"/>
    <n v="167"/>
    <n v="177"/>
    <n v="194"/>
    <n v="215"/>
    <n v="258"/>
  </r>
  <r>
    <s v="RSE7C_FT"/>
    <x v="3"/>
    <x v="7"/>
    <x v="2"/>
    <x v="0"/>
    <s v="RSE_MEM_ACCS_AGE_GEN"/>
    <n v="1"/>
    <n v="4"/>
    <n v="2"/>
    <n v="1"/>
    <n v="0"/>
    <n v="0"/>
    <n v="0"/>
    <n v="0"/>
    <n v="0"/>
  </r>
  <r>
    <s v="RSE7C_FT"/>
    <x v="3"/>
    <x v="7"/>
    <x v="3"/>
    <x v="0"/>
    <s v="RSE_MEM_ACCS_AGE_GEN"/>
    <n v="1"/>
    <n v="251"/>
    <n v="270"/>
    <n v="289"/>
    <n v="320"/>
    <n v="343"/>
    <n v="376"/>
    <n v="416"/>
    <n v="510"/>
  </r>
  <r>
    <s v="RSE7C_FT"/>
    <x v="3"/>
    <x v="8"/>
    <x v="0"/>
    <x v="0"/>
    <s v="RSE_MEM_ACCS_AGE_GEN"/>
    <n v="1"/>
    <n v="35"/>
    <n v="43"/>
    <n v="54"/>
    <n v="64"/>
    <n v="74"/>
    <n v="87"/>
    <n v="100"/>
    <n v="130"/>
  </r>
  <r>
    <s v="RSE7C_FT"/>
    <x v="3"/>
    <x v="8"/>
    <x v="1"/>
    <x v="0"/>
    <s v="RSE_MEM_ACCS_AGE_GEN"/>
    <n v="1"/>
    <n v="48"/>
    <n v="55"/>
    <n v="67"/>
    <n v="78"/>
    <n v="87"/>
    <n v="99"/>
    <n v="112"/>
    <n v="138"/>
  </r>
  <r>
    <s v="RSE7C_FT"/>
    <x v="3"/>
    <x v="8"/>
    <x v="2"/>
    <x v="0"/>
    <s v="RSE_MEM_ACCS_AGE_GEN"/>
    <n v="1"/>
    <n v="1"/>
    <n v="0"/>
    <n v="0"/>
    <n v="0"/>
    <n v="0"/>
    <n v="0"/>
    <n v="0"/>
    <n v="0"/>
  </r>
  <r>
    <s v="RSE7C_FT"/>
    <x v="3"/>
    <x v="8"/>
    <x v="3"/>
    <x v="0"/>
    <s v="RSE_MEM_ACCS_AGE_GEN"/>
    <n v="1"/>
    <n v="84"/>
    <n v="98"/>
    <n v="121"/>
    <n v="143"/>
    <n v="161"/>
    <n v="186"/>
    <n v="212"/>
    <n v="268"/>
  </r>
  <r>
    <s v="RSE7C_FT"/>
    <x v="3"/>
    <x v="9"/>
    <x v="0"/>
    <x v="0"/>
    <s v="RSE_MEM_ACCS_AGE_GEN"/>
    <n v="1"/>
    <n v="9"/>
    <n v="11"/>
    <n v="15"/>
    <n v="21"/>
    <n v="27"/>
    <n v="35"/>
    <n v="44"/>
    <n v="69"/>
  </r>
  <r>
    <s v="RSE7C_FT"/>
    <x v="3"/>
    <x v="9"/>
    <x v="1"/>
    <x v="0"/>
    <s v="RSE_MEM_ACCS_AGE_GEN"/>
    <n v="1"/>
    <n v="16"/>
    <n v="20"/>
    <n v="25"/>
    <n v="32"/>
    <n v="39"/>
    <n v="48"/>
    <n v="58"/>
    <n v="84"/>
  </r>
  <r>
    <s v="RSE7C_FT"/>
    <x v="3"/>
    <x v="9"/>
    <x v="2"/>
    <x v="0"/>
    <s v="RSE_MEM_ACCS_AGE_GEN"/>
    <n v="1"/>
    <n v="1"/>
    <n v="0"/>
    <n v="0"/>
    <n v="0"/>
    <n v="0"/>
    <n v="0"/>
    <n v="0"/>
    <n v="0"/>
  </r>
  <r>
    <s v="RSE7C_FT"/>
    <x v="3"/>
    <x v="9"/>
    <x v="3"/>
    <x v="0"/>
    <s v="RSE_MEM_ACCS_AGE_GEN"/>
    <n v="1"/>
    <n v="25"/>
    <n v="31"/>
    <n v="41"/>
    <n v="53"/>
    <n v="66"/>
    <n v="83"/>
    <n v="103"/>
    <n v="153"/>
  </r>
  <r>
    <s v="RSE7C_FT"/>
    <x v="3"/>
    <x v="10"/>
    <x v="0"/>
    <x v="0"/>
    <s v="RSE_MEM_ACCS_AGE_GEN"/>
    <n v="1"/>
    <n v="1"/>
    <n v="1"/>
    <n v="1"/>
    <n v="1"/>
    <n v="2"/>
    <n v="2"/>
    <n v="3"/>
    <n v="4"/>
  </r>
  <r>
    <s v="RSE7C_FT"/>
    <x v="3"/>
    <x v="10"/>
    <x v="1"/>
    <x v="0"/>
    <s v="RSE_MEM_ACCS_AGE_GEN"/>
    <n v="1"/>
    <n v="1"/>
    <n v="1"/>
    <n v="2"/>
    <n v="3"/>
    <n v="3"/>
    <n v="3"/>
    <n v="4"/>
    <n v="6"/>
  </r>
  <r>
    <s v="RSE7C_FT"/>
    <x v="3"/>
    <x v="10"/>
    <x v="2"/>
    <x v="0"/>
    <s v="RSE_MEM_ACCS_AGE_GEN"/>
    <n v="1"/>
    <n v="0"/>
    <n v="0"/>
    <n v="0"/>
    <n v="0"/>
    <n v="0"/>
    <n v="0"/>
    <n v="0"/>
    <n v="0"/>
  </r>
  <r>
    <s v="RSE7C_FT"/>
    <x v="3"/>
    <x v="10"/>
    <x v="3"/>
    <x v="0"/>
    <s v="RSE_MEM_ACCS_AGE_GEN"/>
    <n v="1"/>
    <n v="2"/>
    <n v="2"/>
    <n v="3"/>
    <n v="4"/>
    <n v="5"/>
    <n v="5"/>
    <n v="7"/>
    <n v="10"/>
  </r>
  <r>
    <s v="RSE7C_FT"/>
    <x v="3"/>
    <x v="11"/>
    <x v="0"/>
    <x v="0"/>
    <s v="RSE_MEM_ACCS_AGE_GEN"/>
    <n v="1"/>
    <n v="1"/>
    <n v="1"/>
    <n v="1"/>
    <n v="1"/>
    <n v="0"/>
    <n v="0"/>
    <n v="0"/>
    <n v="0"/>
  </r>
  <r>
    <s v="RSE7C_FT"/>
    <x v="3"/>
    <x v="11"/>
    <x v="1"/>
    <x v="0"/>
    <s v="RSE_MEM_ACCS_AGE_GEN"/>
    <n v="1"/>
    <n v="3"/>
    <n v="3"/>
    <n v="1"/>
    <n v="1"/>
    <n v="1"/>
    <n v="1"/>
    <n v="1"/>
    <n v="0"/>
  </r>
  <r>
    <s v="RSE7C_FT"/>
    <x v="3"/>
    <x v="11"/>
    <x v="2"/>
    <x v="0"/>
    <s v="RSE_MEM_ACCS_AGE_GEN"/>
    <n v="1"/>
    <n v="10"/>
    <n v="0"/>
    <n v="0"/>
    <n v="0"/>
    <n v="0"/>
    <n v="0"/>
    <n v="0"/>
    <n v="0"/>
  </r>
  <r>
    <s v="RSE7C_FT"/>
    <x v="3"/>
    <x v="11"/>
    <x v="3"/>
    <x v="0"/>
    <s v="RSE_MEM_ACCS_AGE_GEN"/>
    <n v="1"/>
    <n v="14"/>
    <n v="4"/>
    <n v="2"/>
    <n v="2"/>
    <n v="1"/>
    <n v="1"/>
    <n v="1"/>
    <n v="1"/>
  </r>
  <r>
    <s v="RSE7C_FT"/>
    <x v="3"/>
    <x v="12"/>
    <x v="0"/>
    <x v="0"/>
    <s v="RSE_MEM_ACCS_AGE_GEN"/>
    <n v="1"/>
    <n v="5127"/>
    <n v="5142"/>
    <n v="5197"/>
    <n v="5336"/>
    <n v="5345"/>
    <n v="5324"/>
    <n v="5375"/>
    <n v="6044"/>
  </r>
  <r>
    <s v="RSE7C_FT"/>
    <x v="3"/>
    <x v="12"/>
    <x v="1"/>
    <x v="0"/>
    <s v="RSE_MEM_ACCS_AGE_GEN"/>
    <n v="1"/>
    <n v="5815"/>
    <n v="5821"/>
    <n v="5873"/>
    <n v="6052"/>
    <n v="5970"/>
    <n v="5964"/>
    <n v="5946"/>
    <n v="6406"/>
  </r>
  <r>
    <s v="RSE7C_FT"/>
    <x v="3"/>
    <x v="12"/>
    <x v="2"/>
    <x v="0"/>
    <s v="RSE_MEM_ACCS_AGE_GEN"/>
    <n v="1"/>
    <n v="360"/>
    <n v="120"/>
    <n v="78"/>
    <n v="42"/>
    <n v="33"/>
    <n v="39"/>
    <n v="39"/>
    <n v="40"/>
  </r>
  <r>
    <s v="RSE7C_FT"/>
    <x v="3"/>
    <x v="12"/>
    <x v="3"/>
    <x v="0"/>
    <s v="RSE_MEM_ACCS_AGE_GEN"/>
    <n v="1"/>
    <n v="11303"/>
    <n v="11082"/>
    <n v="11148"/>
    <n v="11430"/>
    <n v="11348"/>
    <n v="11326"/>
    <n v="11360"/>
    <n v="12491"/>
  </r>
  <r>
    <s v="RSE7C_FT"/>
    <x v="4"/>
    <x v="0"/>
    <x v="0"/>
    <x v="0"/>
    <s v="RSE_MEM_ACCS_AGE_GEN"/>
    <n v="1"/>
    <n v="89"/>
    <n v="82"/>
    <n v="83"/>
    <n v="85"/>
    <n v="86"/>
    <n v="84"/>
    <n v="89"/>
    <n v="74"/>
  </r>
  <r>
    <s v="RSE7C_FT"/>
    <x v="4"/>
    <x v="0"/>
    <x v="1"/>
    <x v="0"/>
    <s v="RSE_MEM_ACCS_AGE_GEN"/>
    <n v="1"/>
    <n v="69"/>
    <n v="64"/>
    <n v="63"/>
    <n v="64"/>
    <n v="65"/>
    <n v="65"/>
    <n v="70"/>
    <n v="63"/>
  </r>
  <r>
    <s v="RSE7C_FT"/>
    <x v="4"/>
    <x v="0"/>
    <x v="2"/>
    <x v="0"/>
    <s v="RSE_MEM_ACCS_AGE_GEN"/>
    <n v="1"/>
    <n v="0"/>
    <n v="0"/>
    <n v="0"/>
    <n v="0"/>
    <n v="1"/>
    <n v="1"/>
    <n v="1"/>
    <n v="1"/>
  </r>
  <r>
    <s v="RSE7C_FT"/>
    <x v="4"/>
    <x v="0"/>
    <x v="3"/>
    <x v="0"/>
    <s v="RSE_MEM_ACCS_AGE_GEN"/>
    <n v="1"/>
    <n v="158"/>
    <n v="146"/>
    <n v="146"/>
    <n v="149"/>
    <n v="151"/>
    <n v="149"/>
    <n v="160"/>
    <n v="137"/>
  </r>
  <r>
    <s v="RSE7C_FT"/>
    <x v="4"/>
    <x v="1"/>
    <x v="0"/>
    <x v="0"/>
    <s v="RSE_MEM_ACCS_AGE_GEN"/>
    <n v="1"/>
    <n v="348"/>
    <n v="336"/>
    <n v="335"/>
    <n v="322"/>
    <n v="313"/>
    <n v="296"/>
    <n v="291"/>
    <n v="225"/>
  </r>
  <r>
    <s v="RSE7C_FT"/>
    <x v="4"/>
    <x v="1"/>
    <x v="1"/>
    <x v="0"/>
    <s v="RSE_MEM_ACCS_AGE_GEN"/>
    <n v="1"/>
    <n v="229"/>
    <n v="226"/>
    <n v="228"/>
    <n v="224"/>
    <n v="220"/>
    <n v="211"/>
    <n v="208"/>
    <n v="178"/>
  </r>
  <r>
    <s v="RSE7C_FT"/>
    <x v="4"/>
    <x v="1"/>
    <x v="2"/>
    <x v="0"/>
    <s v="RSE_MEM_ACCS_AGE_GEN"/>
    <n v="1"/>
    <n v="0"/>
    <n v="0"/>
    <n v="0"/>
    <n v="0"/>
    <n v="1"/>
    <n v="1"/>
    <n v="1"/>
    <n v="1"/>
  </r>
  <r>
    <s v="RSE7C_FT"/>
    <x v="4"/>
    <x v="1"/>
    <x v="3"/>
    <x v="0"/>
    <s v="RSE_MEM_ACCS_AGE_GEN"/>
    <n v="1"/>
    <n v="577"/>
    <n v="562"/>
    <n v="563"/>
    <n v="546"/>
    <n v="533"/>
    <n v="508"/>
    <n v="500"/>
    <n v="404"/>
  </r>
  <r>
    <s v="RSE7C_FT"/>
    <x v="4"/>
    <x v="2"/>
    <x v="0"/>
    <x v="0"/>
    <s v="RSE_MEM_ACCS_AGE_GEN"/>
    <n v="1"/>
    <n v="459"/>
    <n v="442"/>
    <n v="438"/>
    <n v="419"/>
    <n v="409"/>
    <n v="388"/>
    <n v="384"/>
    <n v="299"/>
  </r>
  <r>
    <s v="RSE7C_FT"/>
    <x v="4"/>
    <x v="2"/>
    <x v="1"/>
    <x v="0"/>
    <s v="RSE_MEM_ACCS_AGE_GEN"/>
    <n v="1"/>
    <n v="301"/>
    <n v="291"/>
    <n v="287"/>
    <n v="277"/>
    <n v="270"/>
    <n v="259"/>
    <n v="257"/>
    <n v="219"/>
  </r>
  <r>
    <s v="RSE7C_FT"/>
    <x v="4"/>
    <x v="2"/>
    <x v="2"/>
    <x v="0"/>
    <s v="RSE_MEM_ACCS_AGE_GEN"/>
    <n v="1"/>
    <n v="0"/>
    <n v="0"/>
    <n v="0"/>
    <n v="0"/>
    <n v="0"/>
    <n v="1"/>
    <n v="1"/>
    <n v="1"/>
  </r>
  <r>
    <s v="RSE7C_FT"/>
    <x v="4"/>
    <x v="2"/>
    <x v="3"/>
    <x v="0"/>
    <s v="RSE_MEM_ACCS_AGE_GEN"/>
    <n v="1"/>
    <n v="761"/>
    <n v="733"/>
    <n v="725"/>
    <n v="696"/>
    <n v="679"/>
    <n v="648"/>
    <n v="641"/>
    <n v="519"/>
  </r>
  <r>
    <s v="RSE7C_FT"/>
    <x v="4"/>
    <x v="3"/>
    <x v="0"/>
    <x v="0"/>
    <s v="RSE_MEM_ACCS_AGE_GEN"/>
    <n v="1"/>
    <n v="250"/>
    <n v="256"/>
    <n v="260"/>
    <n v="255"/>
    <n v="248"/>
    <n v="233"/>
    <n v="223"/>
    <n v="169"/>
  </r>
  <r>
    <s v="RSE7C_FT"/>
    <x v="4"/>
    <x v="3"/>
    <x v="1"/>
    <x v="0"/>
    <s v="RSE_MEM_ACCS_AGE_GEN"/>
    <n v="1"/>
    <n v="170"/>
    <n v="170"/>
    <n v="175"/>
    <n v="172"/>
    <n v="167"/>
    <n v="158"/>
    <n v="151"/>
    <n v="122"/>
  </r>
  <r>
    <s v="RSE7C_FT"/>
    <x v="4"/>
    <x v="3"/>
    <x v="2"/>
    <x v="0"/>
    <s v="RSE_MEM_ACCS_AGE_GEN"/>
    <n v="1"/>
    <n v="0"/>
    <n v="0"/>
    <n v="0"/>
    <n v="0"/>
    <n v="0"/>
    <n v="0"/>
    <n v="0"/>
    <n v="0"/>
  </r>
  <r>
    <s v="RSE7C_FT"/>
    <x v="4"/>
    <x v="3"/>
    <x v="3"/>
    <x v="0"/>
    <s v="RSE_MEM_ACCS_AGE_GEN"/>
    <n v="1"/>
    <n v="420"/>
    <n v="426"/>
    <n v="435"/>
    <n v="426"/>
    <n v="414"/>
    <n v="391"/>
    <n v="374"/>
    <n v="291"/>
  </r>
  <r>
    <s v="RSE7C_FT"/>
    <x v="4"/>
    <x v="4"/>
    <x v="0"/>
    <x v="0"/>
    <s v="RSE_MEM_ACCS_AGE_GEN"/>
    <n v="1"/>
    <n v="253"/>
    <n v="252"/>
    <n v="248"/>
    <n v="240"/>
    <n v="238"/>
    <n v="231"/>
    <n v="234"/>
    <n v="187"/>
  </r>
  <r>
    <s v="RSE7C_FT"/>
    <x v="4"/>
    <x v="4"/>
    <x v="1"/>
    <x v="0"/>
    <s v="RSE_MEM_ACCS_AGE_GEN"/>
    <n v="1"/>
    <n v="175"/>
    <n v="173"/>
    <n v="170"/>
    <n v="164"/>
    <n v="163"/>
    <n v="159"/>
    <n v="161"/>
    <n v="135"/>
  </r>
  <r>
    <s v="RSE7C_FT"/>
    <x v="4"/>
    <x v="4"/>
    <x v="2"/>
    <x v="0"/>
    <s v="RSE_MEM_ACCS_AGE_GEN"/>
    <n v="1"/>
    <n v="0"/>
    <n v="0"/>
    <n v="0"/>
    <n v="0"/>
    <n v="0"/>
    <n v="0"/>
    <n v="0"/>
    <n v="0"/>
  </r>
  <r>
    <s v="RSE7C_FT"/>
    <x v="4"/>
    <x v="4"/>
    <x v="3"/>
    <x v="0"/>
    <s v="RSE_MEM_ACCS_AGE_GEN"/>
    <n v="1"/>
    <n v="427"/>
    <n v="425"/>
    <n v="419"/>
    <n v="404"/>
    <n v="400"/>
    <n v="390"/>
    <n v="395"/>
    <n v="322"/>
  </r>
  <r>
    <s v="RSE7C_FT"/>
    <x v="4"/>
    <x v="5"/>
    <x v="0"/>
    <x v="0"/>
    <s v="RSE_MEM_ACCS_AGE_GEN"/>
    <n v="1"/>
    <n v="227"/>
    <n v="236"/>
    <n v="239"/>
    <n v="236"/>
    <n v="236"/>
    <n v="229"/>
    <n v="223"/>
    <n v="178"/>
  </r>
  <r>
    <s v="RSE7C_FT"/>
    <x v="4"/>
    <x v="5"/>
    <x v="1"/>
    <x v="0"/>
    <s v="RSE_MEM_ACCS_AGE_GEN"/>
    <n v="1"/>
    <n v="169"/>
    <n v="177"/>
    <n v="176"/>
    <n v="174"/>
    <n v="172"/>
    <n v="166"/>
    <n v="161"/>
    <n v="128"/>
  </r>
  <r>
    <s v="RSE7C_FT"/>
    <x v="4"/>
    <x v="5"/>
    <x v="2"/>
    <x v="0"/>
    <s v="RSE_MEM_ACCS_AGE_GEN"/>
    <n v="1"/>
    <n v="0"/>
    <n v="0"/>
    <n v="0"/>
    <n v="0"/>
    <n v="0"/>
    <n v="0"/>
    <n v="0"/>
    <n v="0"/>
  </r>
  <r>
    <s v="RSE7C_FT"/>
    <x v="4"/>
    <x v="5"/>
    <x v="3"/>
    <x v="0"/>
    <s v="RSE_MEM_ACCS_AGE_GEN"/>
    <n v="1"/>
    <n v="396"/>
    <n v="413"/>
    <n v="414"/>
    <n v="410"/>
    <n v="408"/>
    <n v="394"/>
    <n v="385"/>
    <n v="306"/>
  </r>
  <r>
    <s v="RSE7C_FT"/>
    <x v="4"/>
    <x v="6"/>
    <x v="0"/>
    <x v="0"/>
    <s v="RSE_MEM_ACCS_AGE_GEN"/>
    <n v="1"/>
    <n v="173"/>
    <n v="184"/>
    <n v="191"/>
    <n v="194"/>
    <n v="209"/>
    <n v="210"/>
    <n v="211"/>
    <n v="173"/>
  </r>
  <r>
    <s v="RSE7C_FT"/>
    <x v="4"/>
    <x v="6"/>
    <x v="1"/>
    <x v="0"/>
    <s v="RSE_MEM_ACCS_AGE_GEN"/>
    <n v="1"/>
    <n v="154"/>
    <n v="161"/>
    <n v="161"/>
    <n v="161"/>
    <n v="168"/>
    <n v="166"/>
    <n v="164"/>
    <n v="132"/>
  </r>
  <r>
    <s v="RSE7C_FT"/>
    <x v="4"/>
    <x v="6"/>
    <x v="2"/>
    <x v="0"/>
    <s v="RSE_MEM_ACCS_AGE_GEN"/>
    <n v="1"/>
    <n v="0"/>
    <n v="0"/>
    <n v="0"/>
    <n v="0"/>
    <n v="0"/>
    <n v="0"/>
    <n v="0"/>
    <n v="0"/>
  </r>
  <r>
    <s v="RSE7C_FT"/>
    <x v="4"/>
    <x v="6"/>
    <x v="3"/>
    <x v="0"/>
    <s v="RSE_MEM_ACCS_AGE_GEN"/>
    <n v="1"/>
    <n v="328"/>
    <n v="345"/>
    <n v="352"/>
    <n v="355"/>
    <n v="377"/>
    <n v="376"/>
    <n v="375"/>
    <n v="306"/>
  </r>
  <r>
    <s v="RSE7C_FT"/>
    <x v="4"/>
    <x v="7"/>
    <x v="0"/>
    <x v="0"/>
    <s v="RSE_MEM_ACCS_AGE_GEN"/>
    <n v="1"/>
    <n v="98"/>
    <n v="104"/>
    <n v="111"/>
    <n v="119"/>
    <n v="139"/>
    <n v="147"/>
    <n v="155"/>
    <n v="137"/>
  </r>
  <r>
    <s v="RSE7C_FT"/>
    <x v="4"/>
    <x v="7"/>
    <x v="1"/>
    <x v="0"/>
    <s v="RSE_MEM_ACCS_AGE_GEN"/>
    <n v="1"/>
    <n v="111"/>
    <n v="116"/>
    <n v="118"/>
    <n v="123"/>
    <n v="137"/>
    <n v="139"/>
    <n v="141"/>
    <n v="118"/>
  </r>
  <r>
    <s v="RSE7C_FT"/>
    <x v="4"/>
    <x v="7"/>
    <x v="2"/>
    <x v="0"/>
    <s v="RSE_MEM_ACCS_AGE_GEN"/>
    <n v="1"/>
    <n v="0"/>
    <n v="0"/>
    <n v="0"/>
    <n v="0"/>
    <n v="0"/>
    <n v="0"/>
    <n v="0"/>
    <n v="0"/>
  </r>
  <r>
    <s v="RSE7C_FT"/>
    <x v="4"/>
    <x v="7"/>
    <x v="3"/>
    <x v="0"/>
    <s v="RSE_MEM_ACCS_AGE_GEN"/>
    <n v="1"/>
    <n v="209"/>
    <n v="221"/>
    <n v="229"/>
    <n v="242"/>
    <n v="276"/>
    <n v="286"/>
    <n v="296"/>
    <n v="256"/>
  </r>
  <r>
    <s v="RSE7C_FT"/>
    <x v="4"/>
    <x v="8"/>
    <x v="0"/>
    <x v="0"/>
    <s v="RSE_MEM_ACCS_AGE_GEN"/>
    <n v="1"/>
    <n v="46"/>
    <n v="49"/>
    <n v="57"/>
    <n v="64"/>
    <n v="80"/>
    <n v="88"/>
    <n v="95"/>
    <n v="86"/>
  </r>
  <r>
    <s v="RSE7C_FT"/>
    <x v="4"/>
    <x v="8"/>
    <x v="1"/>
    <x v="0"/>
    <s v="RSE_MEM_ACCS_AGE_GEN"/>
    <n v="1"/>
    <n v="61"/>
    <n v="65"/>
    <n v="74"/>
    <n v="81"/>
    <n v="95"/>
    <n v="101"/>
    <n v="106"/>
    <n v="90"/>
  </r>
  <r>
    <s v="RSE7C_FT"/>
    <x v="4"/>
    <x v="8"/>
    <x v="2"/>
    <x v="0"/>
    <s v="RSE_MEM_ACCS_AGE_GEN"/>
    <n v="1"/>
    <n v="0"/>
    <m/>
    <n v="0"/>
    <n v="0"/>
    <n v="0"/>
    <n v="0"/>
    <n v="0"/>
    <n v="0"/>
  </r>
  <r>
    <s v="RSE7C_FT"/>
    <x v="4"/>
    <x v="8"/>
    <x v="3"/>
    <x v="0"/>
    <s v="RSE_MEM_ACCS_AGE_GEN"/>
    <n v="1"/>
    <n v="108"/>
    <n v="114"/>
    <n v="130"/>
    <n v="145"/>
    <n v="175"/>
    <n v="189"/>
    <n v="201"/>
    <n v="176"/>
  </r>
  <r>
    <s v="RSE7C_FT"/>
    <x v="4"/>
    <x v="9"/>
    <x v="0"/>
    <x v="0"/>
    <s v="RSE_MEM_ACCS_AGE_GEN"/>
    <n v="1"/>
    <n v="38"/>
    <n v="43"/>
    <n v="46"/>
    <n v="50"/>
    <n v="62"/>
    <n v="70"/>
    <n v="76"/>
    <n v="74"/>
  </r>
  <r>
    <s v="RSE7C_FT"/>
    <x v="4"/>
    <x v="9"/>
    <x v="1"/>
    <x v="0"/>
    <s v="RSE_MEM_ACCS_AGE_GEN"/>
    <n v="1"/>
    <n v="48"/>
    <n v="53"/>
    <n v="57"/>
    <n v="62"/>
    <n v="75"/>
    <n v="83"/>
    <n v="90"/>
    <n v="86"/>
  </r>
  <r>
    <s v="RSE7C_FT"/>
    <x v="4"/>
    <x v="9"/>
    <x v="2"/>
    <x v="0"/>
    <s v="RSE_MEM_ACCS_AGE_GEN"/>
    <n v="1"/>
    <n v="0"/>
    <m/>
    <n v="0"/>
    <n v="0"/>
    <n v="0"/>
    <n v="0"/>
    <n v="0"/>
    <n v="0"/>
  </r>
  <r>
    <s v="RSE7C_FT"/>
    <x v="4"/>
    <x v="9"/>
    <x v="3"/>
    <x v="0"/>
    <s v="RSE_MEM_ACCS_AGE_GEN"/>
    <n v="1"/>
    <n v="85"/>
    <n v="95"/>
    <n v="103"/>
    <n v="112"/>
    <n v="137"/>
    <n v="152"/>
    <n v="165"/>
    <n v="160"/>
  </r>
  <r>
    <s v="RSE7C_FT"/>
    <x v="4"/>
    <x v="10"/>
    <x v="0"/>
    <x v="0"/>
    <s v="RSE_MEM_ACCS_AGE_GEN"/>
    <n v="1"/>
    <n v="31"/>
    <n v="32"/>
    <n v="32"/>
    <n v="30"/>
    <n v="30"/>
    <n v="31"/>
    <n v="31"/>
    <n v="29"/>
  </r>
  <r>
    <s v="RSE7C_FT"/>
    <x v="4"/>
    <x v="10"/>
    <x v="1"/>
    <x v="0"/>
    <s v="RSE_MEM_ACCS_AGE_GEN"/>
    <n v="1"/>
    <n v="24"/>
    <n v="21"/>
    <n v="20"/>
    <n v="20"/>
    <n v="21"/>
    <n v="22"/>
    <n v="22"/>
    <n v="21"/>
  </r>
  <r>
    <s v="RSE7C_FT"/>
    <x v="4"/>
    <x v="10"/>
    <x v="2"/>
    <x v="0"/>
    <s v="RSE_MEM_ACCS_AGE_GEN"/>
    <n v="1"/>
    <m/>
    <n v="0"/>
    <m/>
    <n v="0"/>
    <n v="0"/>
    <n v="0"/>
    <n v="0"/>
    <n v="0"/>
  </r>
  <r>
    <s v="RSE7C_FT"/>
    <x v="4"/>
    <x v="10"/>
    <x v="3"/>
    <x v="0"/>
    <s v="RSE_MEM_ACCS_AGE_GEN"/>
    <n v="1"/>
    <n v="55"/>
    <n v="53"/>
    <n v="52"/>
    <n v="50"/>
    <n v="52"/>
    <n v="53"/>
    <n v="53"/>
    <n v="50"/>
  </r>
  <r>
    <s v="RSE7C_FT"/>
    <x v="4"/>
    <x v="11"/>
    <x v="0"/>
    <x v="0"/>
    <s v="RSE_MEM_ACCS_AGE_GEN"/>
    <n v="1"/>
    <n v="0"/>
    <n v="0"/>
    <n v="0"/>
    <n v="0"/>
    <n v="0"/>
    <n v="0"/>
    <n v="0"/>
    <n v="0"/>
  </r>
  <r>
    <s v="RSE7C_FT"/>
    <x v="4"/>
    <x v="11"/>
    <x v="1"/>
    <x v="0"/>
    <s v="RSE_MEM_ACCS_AGE_GEN"/>
    <n v="1"/>
    <n v="0"/>
    <n v="0"/>
    <n v="0"/>
    <n v="0"/>
    <n v="0"/>
    <n v="0"/>
    <n v="0"/>
    <n v="0"/>
  </r>
  <r>
    <s v="RSE7C_FT"/>
    <x v="4"/>
    <x v="11"/>
    <x v="2"/>
    <x v="0"/>
    <s v="RSE_MEM_ACCS_AGE_GEN"/>
    <n v="1"/>
    <n v="0"/>
    <n v="0"/>
    <n v="0"/>
    <n v="0"/>
    <n v="0"/>
    <n v="0"/>
    <n v="0"/>
    <n v="2"/>
  </r>
  <r>
    <s v="RSE7C_FT"/>
    <x v="4"/>
    <x v="11"/>
    <x v="3"/>
    <x v="0"/>
    <s v="RSE_MEM_ACCS_AGE_GEN"/>
    <n v="1"/>
    <n v="0"/>
    <n v="0"/>
    <n v="0"/>
    <n v="1"/>
    <n v="0"/>
    <n v="0"/>
    <n v="1"/>
    <n v="2"/>
  </r>
  <r>
    <s v="RSE7C_FT"/>
    <x v="4"/>
    <x v="12"/>
    <x v="0"/>
    <x v="0"/>
    <s v="RSE_MEM_ACCS_AGE_GEN"/>
    <n v="1"/>
    <n v="2012"/>
    <n v="2016"/>
    <n v="2040"/>
    <n v="2013"/>
    <n v="2048"/>
    <n v="2006"/>
    <n v="2011"/>
    <n v="1631"/>
  </r>
  <r>
    <s v="RSE7C_FT"/>
    <x v="4"/>
    <x v="12"/>
    <x v="1"/>
    <x v="0"/>
    <s v="RSE_MEM_ACCS_AGE_GEN"/>
    <n v="1"/>
    <n v="1512"/>
    <n v="1517"/>
    <n v="1530"/>
    <n v="1523"/>
    <n v="1551"/>
    <n v="1529"/>
    <n v="1530"/>
    <n v="1292"/>
  </r>
  <r>
    <s v="RSE7C_FT"/>
    <x v="4"/>
    <x v="12"/>
    <x v="2"/>
    <x v="0"/>
    <s v="RSE_MEM_ACCS_AGE_GEN"/>
    <n v="1"/>
    <n v="0"/>
    <n v="0"/>
    <n v="1"/>
    <n v="1"/>
    <n v="2"/>
    <n v="3"/>
    <n v="3"/>
    <n v="6"/>
  </r>
  <r>
    <s v="RSE7C_FT"/>
    <x v="4"/>
    <x v="12"/>
    <x v="3"/>
    <x v="0"/>
    <s v="RSE_MEM_ACCS_AGE_GEN"/>
    <n v="1"/>
    <n v="3524"/>
    <n v="3533"/>
    <n v="3570"/>
    <n v="3537"/>
    <n v="3601"/>
    <n v="3538"/>
    <n v="3545"/>
    <n v="2929"/>
  </r>
  <r>
    <s v="RSE7C_FT"/>
    <x v="5"/>
    <x v="0"/>
    <x v="0"/>
    <x v="0"/>
    <s v="RSE_MEM_ACCS_AGE_GEN"/>
    <n v="1"/>
    <n v="419"/>
    <n v="392"/>
    <n v="380"/>
    <n v="359"/>
    <n v="339"/>
    <n v="269"/>
    <n v="215"/>
    <n v="187"/>
  </r>
  <r>
    <s v="RSE7C_FT"/>
    <x v="5"/>
    <x v="0"/>
    <x v="1"/>
    <x v="0"/>
    <s v="RSE_MEM_ACCS_AGE_GEN"/>
    <n v="1"/>
    <n v="489"/>
    <n v="452"/>
    <n v="436"/>
    <n v="414"/>
    <n v="398"/>
    <n v="300"/>
    <n v="222"/>
    <n v="203"/>
  </r>
  <r>
    <s v="RSE7C_FT"/>
    <x v="5"/>
    <x v="0"/>
    <x v="2"/>
    <x v="0"/>
    <s v="RSE_MEM_ACCS_AGE_GEN"/>
    <n v="1"/>
    <n v="3"/>
    <n v="1"/>
    <n v="0"/>
    <n v="0"/>
    <n v="0"/>
    <n v="2"/>
    <n v="3"/>
    <n v="5"/>
  </r>
  <r>
    <s v="RSE7C_FT"/>
    <x v="5"/>
    <x v="0"/>
    <x v="3"/>
    <x v="0"/>
    <s v="RSE_MEM_ACCS_AGE_GEN"/>
    <n v="1"/>
    <n v="911"/>
    <n v="844"/>
    <n v="816"/>
    <n v="773"/>
    <n v="737"/>
    <n v="571"/>
    <n v="440"/>
    <n v="395"/>
  </r>
  <r>
    <s v="RSE7C_FT"/>
    <x v="5"/>
    <x v="1"/>
    <x v="0"/>
    <x v="0"/>
    <s v="RSE_MEM_ACCS_AGE_GEN"/>
    <n v="1"/>
    <n v="1399"/>
    <n v="1265"/>
    <n v="1160"/>
    <n v="1000"/>
    <n v="960"/>
    <n v="706"/>
    <n v="537"/>
    <n v="482"/>
  </r>
  <r>
    <s v="RSE7C_FT"/>
    <x v="5"/>
    <x v="1"/>
    <x v="1"/>
    <x v="0"/>
    <s v="RSE_MEM_ACCS_AGE_GEN"/>
    <n v="1"/>
    <n v="1825"/>
    <n v="1638"/>
    <n v="1485"/>
    <n v="1272"/>
    <n v="1256"/>
    <n v="886"/>
    <n v="655"/>
    <n v="584"/>
  </r>
  <r>
    <s v="RSE7C_FT"/>
    <x v="5"/>
    <x v="1"/>
    <x v="2"/>
    <x v="0"/>
    <s v="RSE_MEM_ACCS_AGE_GEN"/>
    <n v="1"/>
    <n v="9"/>
    <n v="3"/>
    <n v="2"/>
    <n v="2"/>
    <n v="1"/>
    <n v="2"/>
    <n v="3"/>
    <n v="5"/>
  </r>
  <r>
    <s v="RSE7C_FT"/>
    <x v="5"/>
    <x v="1"/>
    <x v="3"/>
    <x v="0"/>
    <s v="RSE_MEM_ACCS_AGE_GEN"/>
    <n v="1"/>
    <n v="3232"/>
    <n v="2906"/>
    <n v="2647"/>
    <n v="2273"/>
    <n v="2217"/>
    <n v="1595"/>
    <n v="1195"/>
    <n v="1070"/>
  </r>
  <r>
    <s v="RSE7C_FT"/>
    <x v="5"/>
    <x v="2"/>
    <x v="0"/>
    <x v="0"/>
    <s v="RSE_MEM_ACCS_AGE_GEN"/>
    <n v="1"/>
    <n v="1516"/>
    <n v="1410"/>
    <n v="1311"/>
    <n v="1183"/>
    <n v="1145"/>
    <n v="734"/>
    <n v="636"/>
    <n v="611"/>
  </r>
  <r>
    <s v="RSE7C_FT"/>
    <x v="5"/>
    <x v="2"/>
    <x v="1"/>
    <x v="0"/>
    <s v="RSE_MEM_ACCS_AGE_GEN"/>
    <n v="1"/>
    <n v="2091"/>
    <n v="1917"/>
    <n v="1765"/>
    <n v="1575"/>
    <n v="1514"/>
    <n v="986"/>
    <n v="844"/>
    <n v="797"/>
  </r>
  <r>
    <s v="RSE7C_FT"/>
    <x v="5"/>
    <x v="2"/>
    <x v="2"/>
    <x v="0"/>
    <s v="RSE_MEM_ACCS_AGE_GEN"/>
    <n v="1"/>
    <n v="8"/>
    <n v="4"/>
    <n v="3"/>
    <n v="2"/>
    <n v="2"/>
    <n v="1"/>
    <n v="1"/>
    <n v="2"/>
  </r>
  <r>
    <s v="RSE7C_FT"/>
    <x v="5"/>
    <x v="2"/>
    <x v="3"/>
    <x v="0"/>
    <s v="RSE_MEM_ACCS_AGE_GEN"/>
    <n v="1"/>
    <n v="3615"/>
    <n v="3331"/>
    <n v="3079"/>
    <n v="2760"/>
    <n v="2661"/>
    <n v="1721"/>
    <n v="1481"/>
    <n v="1410"/>
  </r>
  <r>
    <s v="RSE7C_FT"/>
    <x v="5"/>
    <x v="3"/>
    <x v="0"/>
    <x v="0"/>
    <s v="RSE_MEM_ACCS_AGE_GEN"/>
    <n v="1"/>
    <n v="621"/>
    <n v="616"/>
    <n v="609"/>
    <n v="578"/>
    <n v="569"/>
    <n v="366"/>
    <n v="316"/>
    <n v="295"/>
  </r>
  <r>
    <s v="RSE7C_FT"/>
    <x v="5"/>
    <x v="3"/>
    <x v="1"/>
    <x v="0"/>
    <s v="RSE_MEM_ACCS_AGE_GEN"/>
    <n v="1"/>
    <n v="918"/>
    <n v="890"/>
    <n v="862"/>
    <n v="806"/>
    <n v="789"/>
    <n v="509"/>
    <n v="436"/>
    <n v="400"/>
  </r>
  <r>
    <s v="RSE7C_FT"/>
    <x v="5"/>
    <x v="3"/>
    <x v="2"/>
    <x v="0"/>
    <s v="RSE_MEM_ACCS_AGE_GEN"/>
    <n v="1"/>
    <n v="3"/>
    <n v="1"/>
    <n v="1"/>
    <n v="1"/>
    <n v="1"/>
    <n v="0"/>
    <n v="0"/>
    <n v="1"/>
  </r>
  <r>
    <s v="RSE7C_FT"/>
    <x v="5"/>
    <x v="3"/>
    <x v="3"/>
    <x v="0"/>
    <s v="RSE_MEM_ACCS_AGE_GEN"/>
    <n v="1"/>
    <n v="1541"/>
    <n v="1507"/>
    <n v="1472"/>
    <n v="1384"/>
    <n v="1359"/>
    <n v="876"/>
    <n v="752"/>
    <n v="696"/>
  </r>
  <r>
    <s v="RSE7C_FT"/>
    <x v="5"/>
    <x v="4"/>
    <x v="0"/>
    <x v="0"/>
    <s v="RSE_MEM_ACCS_AGE_GEN"/>
    <n v="1"/>
    <n v="522"/>
    <n v="501"/>
    <n v="481"/>
    <n v="456"/>
    <n v="454"/>
    <n v="321"/>
    <n v="298"/>
    <n v="295"/>
  </r>
  <r>
    <s v="RSE7C_FT"/>
    <x v="5"/>
    <x v="4"/>
    <x v="1"/>
    <x v="0"/>
    <s v="RSE_MEM_ACCS_AGE_GEN"/>
    <n v="1"/>
    <n v="823"/>
    <n v="779"/>
    <n v="735"/>
    <n v="682"/>
    <n v="671"/>
    <n v="471"/>
    <n v="431"/>
    <n v="408"/>
  </r>
  <r>
    <s v="RSE7C_FT"/>
    <x v="5"/>
    <x v="4"/>
    <x v="2"/>
    <x v="0"/>
    <s v="RSE_MEM_ACCS_AGE_GEN"/>
    <n v="1"/>
    <n v="3"/>
    <n v="1"/>
    <n v="1"/>
    <n v="1"/>
    <n v="1"/>
    <n v="0"/>
    <n v="0"/>
    <n v="0"/>
  </r>
  <r>
    <s v="RSE7C_FT"/>
    <x v="5"/>
    <x v="4"/>
    <x v="3"/>
    <x v="0"/>
    <s v="RSE_MEM_ACCS_AGE_GEN"/>
    <n v="1"/>
    <n v="1348"/>
    <n v="1281"/>
    <n v="1217"/>
    <n v="1138"/>
    <n v="1126"/>
    <n v="792"/>
    <n v="729"/>
    <n v="703"/>
  </r>
  <r>
    <s v="RSE7C_FT"/>
    <x v="5"/>
    <x v="5"/>
    <x v="0"/>
    <x v="0"/>
    <s v="RSE_MEM_ACCS_AGE_GEN"/>
    <n v="1"/>
    <n v="416"/>
    <n v="410"/>
    <n v="402"/>
    <n v="388"/>
    <n v="383"/>
    <n v="281"/>
    <n v="249"/>
    <n v="248"/>
  </r>
  <r>
    <s v="RSE7C_FT"/>
    <x v="5"/>
    <x v="5"/>
    <x v="1"/>
    <x v="0"/>
    <s v="RSE_MEM_ACCS_AGE_GEN"/>
    <n v="1"/>
    <n v="680"/>
    <n v="668"/>
    <n v="649"/>
    <n v="625"/>
    <n v="611"/>
    <n v="449"/>
    <n v="396"/>
    <n v="361"/>
  </r>
  <r>
    <s v="RSE7C_FT"/>
    <x v="5"/>
    <x v="5"/>
    <x v="2"/>
    <x v="0"/>
    <s v="RSE_MEM_ACCS_AGE_GEN"/>
    <n v="1"/>
    <n v="2"/>
    <n v="1"/>
    <n v="1"/>
    <n v="0"/>
    <n v="0"/>
    <n v="0"/>
    <n v="0"/>
    <n v="0"/>
  </r>
  <r>
    <s v="RSE7C_FT"/>
    <x v="5"/>
    <x v="5"/>
    <x v="3"/>
    <x v="0"/>
    <s v="RSE_MEM_ACCS_AGE_GEN"/>
    <n v="1"/>
    <n v="1098"/>
    <n v="1079"/>
    <n v="1051"/>
    <n v="1013"/>
    <n v="994"/>
    <n v="730"/>
    <n v="645"/>
    <n v="610"/>
  </r>
  <r>
    <s v="RSE7C_FT"/>
    <x v="5"/>
    <x v="6"/>
    <x v="0"/>
    <x v="0"/>
    <s v="RSE_MEM_ACCS_AGE_GEN"/>
    <n v="1"/>
    <n v="331"/>
    <n v="328"/>
    <n v="321"/>
    <n v="315"/>
    <n v="305"/>
    <n v="246"/>
    <n v="217"/>
    <n v="227"/>
  </r>
  <r>
    <s v="RSE7C_FT"/>
    <x v="5"/>
    <x v="6"/>
    <x v="1"/>
    <x v="0"/>
    <s v="RSE_MEM_ACCS_AGE_GEN"/>
    <n v="1"/>
    <n v="522"/>
    <n v="516"/>
    <n v="503"/>
    <n v="489"/>
    <n v="483"/>
    <n v="393"/>
    <n v="350"/>
    <n v="333"/>
  </r>
  <r>
    <s v="RSE7C_FT"/>
    <x v="5"/>
    <x v="6"/>
    <x v="2"/>
    <x v="0"/>
    <s v="RSE_MEM_ACCS_AGE_GEN"/>
    <n v="1"/>
    <n v="1"/>
    <n v="1"/>
    <n v="0"/>
    <n v="0"/>
    <n v="0"/>
    <n v="0"/>
    <n v="0"/>
    <n v="0"/>
  </r>
  <r>
    <s v="RSE7C_FT"/>
    <x v="5"/>
    <x v="6"/>
    <x v="3"/>
    <x v="0"/>
    <s v="RSE_MEM_ACCS_AGE_GEN"/>
    <n v="1"/>
    <n v="854"/>
    <n v="844"/>
    <n v="825"/>
    <n v="805"/>
    <n v="788"/>
    <n v="639"/>
    <n v="568"/>
    <n v="560"/>
  </r>
  <r>
    <s v="RSE7C_FT"/>
    <x v="5"/>
    <x v="7"/>
    <x v="0"/>
    <x v="0"/>
    <s v="RSE_MEM_ACCS_AGE_GEN"/>
    <n v="1"/>
    <n v="225"/>
    <n v="225"/>
    <n v="217"/>
    <n v="219"/>
    <n v="209"/>
    <n v="198"/>
    <n v="177"/>
    <n v="186"/>
  </r>
  <r>
    <s v="RSE7C_FT"/>
    <x v="5"/>
    <x v="7"/>
    <x v="1"/>
    <x v="0"/>
    <s v="RSE_MEM_ACCS_AGE_GEN"/>
    <n v="1"/>
    <n v="304"/>
    <n v="309"/>
    <n v="299"/>
    <n v="299"/>
    <n v="290"/>
    <n v="273"/>
    <n v="245"/>
    <n v="246"/>
  </r>
  <r>
    <s v="RSE7C_FT"/>
    <x v="5"/>
    <x v="7"/>
    <x v="2"/>
    <x v="0"/>
    <s v="RSE_MEM_ACCS_AGE_GEN"/>
    <n v="1"/>
    <n v="1"/>
    <n v="0"/>
    <n v="0"/>
    <n v="0"/>
    <n v="0"/>
    <n v="0"/>
    <n v="0"/>
    <n v="0"/>
  </r>
  <r>
    <s v="RSE7C_FT"/>
    <x v="5"/>
    <x v="7"/>
    <x v="3"/>
    <x v="0"/>
    <s v="RSE_MEM_ACCS_AGE_GEN"/>
    <n v="1"/>
    <n v="530"/>
    <n v="535"/>
    <n v="516"/>
    <n v="518"/>
    <n v="499"/>
    <n v="471"/>
    <n v="422"/>
    <n v="432"/>
  </r>
  <r>
    <s v="RSE7C_FT"/>
    <x v="5"/>
    <x v="8"/>
    <x v="0"/>
    <x v="0"/>
    <s v="RSE_MEM_ACCS_AGE_GEN"/>
    <n v="1"/>
    <n v="128"/>
    <n v="135"/>
    <n v="145"/>
    <n v="153"/>
    <n v="149"/>
    <n v="150"/>
    <n v="141"/>
    <n v="146"/>
  </r>
  <r>
    <s v="RSE7C_FT"/>
    <x v="5"/>
    <x v="8"/>
    <x v="1"/>
    <x v="0"/>
    <s v="RSE_MEM_ACCS_AGE_GEN"/>
    <n v="1"/>
    <n v="163"/>
    <n v="168"/>
    <n v="175"/>
    <n v="186"/>
    <n v="185"/>
    <n v="186"/>
    <n v="170"/>
    <n v="170"/>
  </r>
  <r>
    <s v="RSE7C_FT"/>
    <x v="5"/>
    <x v="8"/>
    <x v="2"/>
    <x v="0"/>
    <s v="RSE_MEM_ACCS_AGE_GEN"/>
    <n v="1"/>
    <n v="0"/>
    <n v="0"/>
    <n v="0"/>
    <n v="0"/>
    <n v="0"/>
    <n v="0"/>
    <n v="0"/>
    <n v="0"/>
  </r>
  <r>
    <s v="RSE7C_FT"/>
    <x v="5"/>
    <x v="8"/>
    <x v="3"/>
    <x v="0"/>
    <s v="RSE_MEM_ACCS_AGE_GEN"/>
    <n v="1"/>
    <n v="291"/>
    <n v="303"/>
    <n v="320"/>
    <n v="339"/>
    <n v="333"/>
    <n v="336"/>
    <n v="311"/>
    <n v="316"/>
  </r>
  <r>
    <s v="RSE7C_FT"/>
    <x v="5"/>
    <x v="9"/>
    <x v="0"/>
    <x v="0"/>
    <s v="RSE_MEM_ACCS_AGE_GEN"/>
    <n v="1"/>
    <n v="84"/>
    <n v="95"/>
    <n v="107"/>
    <n v="121"/>
    <n v="130"/>
    <n v="142"/>
    <n v="148"/>
    <n v="168"/>
  </r>
  <r>
    <s v="RSE7C_FT"/>
    <x v="5"/>
    <x v="9"/>
    <x v="1"/>
    <x v="0"/>
    <s v="RSE_MEM_ACCS_AGE_GEN"/>
    <n v="1"/>
    <n v="127"/>
    <n v="135"/>
    <n v="145"/>
    <n v="154"/>
    <n v="160"/>
    <n v="167"/>
    <n v="165"/>
    <n v="179"/>
  </r>
  <r>
    <s v="RSE7C_FT"/>
    <x v="5"/>
    <x v="9"/>
    <x v="2"/>
    <x v="0"/>
    <s v="RSE_MEM_ACCS_AGE_GEN"/>
    <n v="1"/>
    <n v="0"/>
    <n v="0"/>
    <n v="0"/>
    <n v="0"/>
    <n v="0"/>
    <n v="0"/>
    <n v="0"/>
    <n v="0"/>
  </r>
  <r>
    <s v="RSE7C_FT"/>
    <x v="5"/>
    <x v="9"/>
    <x v="3"/>
    <x v="0"/>
    <s v="RSE_MEM_ACCS_AGE_GEN"/>
    <n v="1"/>
    <n v="211"/>
    <n v="230"/>
    <n v="252"/>
    <n v="275"/>
    <n v="290"/>
    <n v="308"/>
    <n v="313"/>
    <n v="347"/>
  </r>
  <r>
    <s v="RSE7C_FT"/>
    <x v="5"/>
    <x v="10"/>
    <x v="0"/>
    <x v="0"/>
    <s v="RSE_MEM_ACCS_AGE_GEN"/>
    <n v="1"/>
    <n v="8"/>
    <n v="10"/>
    <n v="12"/>
    <n v="15"/>
    <n v="18"/>
    <n v="22"/>
    <n v="25"/>
    <n v="32"/>
  </r>
  <r>
    <s v="RSE7C_FT"/>
    <x v="5"/>
    <x v="10"/>
    <x v="1"/>
    <x v="0"/>
    <s v="RSE_MEM_ACCS_AGE_GEN"/>
    <n v="1"/>
    <n v="13"/>
    <n v="17"/>
    <n v="20"/>
    <n v="24"/>
    <n v="29"/>
    <n v="32"/>
    <n v="35"/>
    <n v="39"/>
  </r>
  <r>
    <s v="RSE7C_FT"/>
    <x v="5"/>
    <x v="10"/>
    <x v="2"/>
    <x v="0"/>
    <s v="RSE_MEM_ACCS_AGE_GEN"/>
    <n v="1"/>
    <n v="0"/>
    <n v="0"/>
    <n v="0"/>
    <n v="0"/>
    <n v="0"/>
    <n v="0"/>
    <n v="0"/>
    <n v="0"/>
  </r>
  <r>
    <s v="RSE7C_FT"/>
    <x v="5"/>
    <x v="10"/>
    <x v="3"/>
    <x v="0"/>
    <s v="RSE_MEM_ACCS_AGE_GEN"/>
    <n v="1"/>
    <n v="21"/>
    <n v="26"/>
    <n v="32"/>
    <n v="39"/>
    <n v="47"/>
    <n v="54"/>
    <n v="60"/>
    <n v="70"/>
  </r>
  <r>
    <s v="RSE7C_FT"/>
    <x v="5"/>
    <x v="11"/>
    <x v="0"/>
    <x v="0"/>
    <s v="RSE_MEM_ACCS_AGE_GEN"/>
    <n v="1"/>
    <n v="12"/>
    <n v="7"/>
    <n v="5"/>
    <n v="4"/>
    <n v="3"/>
    <n v="0"/>
    <n v="0"/>
    <n v="0"/>
  </r>
  <r>
    <s v="RSE7C_FT"/>
    <x v="5"/>
    <x v="11"/>
    <x v="1"/>
    <x v="0"/>
    <s v="RSE_MEM_ACCS_AGE_GEN"/>
    <n v="1"/>
    <n v="21"/>
    <n v="14"/>
    <n v="8"/>
    <n v="7"/>
    <n v="6"/>
    <n v="1"/>
    <n v="0"/>
    <n v="0"/>
  </r>
  <r>
    <s v="RSE7C_FT"/>
    <x v="5"/>
    <x v="11"/>
    <x v="2"/>
    <x v="0"/>
    <s v="RSE_MEM_ACCS_AGE_GEN"/>
    <n v="1"/>
    <n v="66"/>
    <n v="70"/>
    <n v="71"/>
    <n v="69"/>
    <n v="65"/>
    <n v="54"/>
    <n v="48"/>
    <n v="0"/>
  </r>
  <r>
    <s v="RSE7C_FT"/>
    <x v="5"/>
    <x v="11"/>
    <x v="3"/>
    <x v="0"/>
    <s v="RSE_MEM_ACCS_AGE_GEN"/>
    <n v="1"/>
    <n v="100"/>
    <n v="91"/>
    <n v="85"/>
    <n v="80"/>
    <n v="74"/>
    <n v="55"/>
    <n v="49"/>
    <n v="1"/>
  </r>
  <r>
    <s v="RSE7C_FT"/>
    <x v="5"/>
    <x v="12"/>
    <x v="0"/>
    <x v="0"/>
    <s v="RSE_MEM_ACCS_AGE_GEN"/>
    <n v="1"/>
    <n v="5681"/>
    <n v="5394"/>
    <n v="5148"/>
    <n v="4791"/>
    <n v="4662"/>
    <n v="3436"/>
    <n v="2960"/>
    <n v="2876"/>
  </r>
  <r>
    <s v="RSE7C_FT"/>
    <x v="5"/>
    <x v="12"/>
    <x v="1"/>
    <x v="0"/>
    <s v="RSE_MEM_ACCS_AGE_GEN"/>
    <n v="1"/>
    <n v="7976"/>
    <n v="7502"/>
    <n v="7084"/>
    <n v="6532"/>
    <n v="6392"/>
    <n v="4653"/>
    <n v="3947"/>
    <n v="3720"/>
  </r>
  <r>
    <s v="RSE7C_FT"/>
    <x v="5"/>
    <x v="12"/>
    <x v="2"/>
    <x v="0"/>
    <s v="RSE_MEM_ACCS_AGE_GEN"/>
    <n v="1"/>
    <n v="95"/>
    <n v="81"/>
    <n v="80"/>
    <n v="76"/>
    <n v="71"/>
    <n v="60"/>
    <n v="58"/>
    <n v="14"/>
  </r>
  <r>
    <s v="RSE7C_FT"/>
    <x v="5"/>
    <x v="12"/>
    <x v="3"/>
    <x v="0"/>
    <s v="RSE_MEM_ACCS_AGE_GEN"/>
    <n v="1"/>
    <n v="13751"/>
    <n v="12977"/>
    <n v="12311"/>
    <n v="11398"/>
    <n v="11125"/>
    <n v="8149"/>
    <n v="6965"/>
    <n v="6610"/>
  </r>
  <r>
    <s v="RSE7C_FT"/>
    <x v="2"/>
    <x v="0"/>
    <x v="0"/>
    <x v="1"/>
    <s v="RSE_MEM_BENS_AGE_GEN"/>
    <n v="2"/>
    <n v="67"/>
    <n v="60"/>
    <n v="57"/>
    <n v="51"/>
    <n v="47"/>
    <n v="43"/>
    <n v="42"/>
    <n v="37"/>
  </r>
  <r>
    <s v="RSE7C_FT"/>
    <x v="2"/>
    <x v="0"/>
    <x v="1"/>
    <x v="1"/>
    <s v="RSE_MEM_BENS_AGE_GEN"/>
    <n v="2"/>
    <n v="71"/>
    <n v="65"/>
    <n v="61"/>
    <n v="46"/>
    <n v="43"/>
    <n v="38"/>
    <n v="37"/>
    <n v="33"/>
  </r>
  <r>
    <s v="RSE7C_FT"/>
    <x v="2"/>
    <x v="0"/>
    <x v="2"/>
    <x v="1"/>
    <s v="RSE_MEM_BENS_AGE_GEN"/>
    <n v="2"/>
    <m/>
    <m/>
    <m/>
    <m/>
    <m/>
    <n v="0"/>
    <n v="0"/>
    <n v="0"/>
  </r>
  <r>
    <s v="RSE7C_FT"/>
    <x v="2"/>
    <x v="0"/>
    <x v="3"/>
    <x v="1"/>
    <s v="RSE_MEM_BENS_AGE_GEN"/>
    <n v="2"/>
    <n v="139"/>
    <n v="125"/>
    <n v="117"/>
    <n v="96"/>
    <n v="90"/>
    <n v="81"/>
    <n v="79"/>
    <n v="70"/>
  </r>
  <r>
    <s v="RSE7C_FT"/>
    <x v="2"/>
    <x v="1"/>
    <x v="0"/>
    <x v="1"/>
    <s v="RSE_MEM_BENS_AGE_GEN"/>
    <n v="2"/>
    <n v="1250"/>
    <n v="1231"/>
    <n v="1247"/>
    <n v="1141"/>
    <n v="1096"/>
    <n v="979"/>
    <n v="922"/>
    <n v="795"/>
  </r>
  <r>
    <s v="RSE7C_FT"/>
    <x v="2"/>
    <x v="1"/>
    <x v="1"/>
    <x v="1"/>
    <s v="RSE_MEM_BENS_AGE_GEN"/>
    <n v="2"/>
    <n v="1529"/>
    <n v="1492"/>
    <n v="1486"/>
    <n v="1146"/>
    <n v="1082"/>
    <n v="954"/>
    <n v="912"/>
    <n v="777"/>
  </r>
  <r>
    <s v="RSE7C_FT"/>
    <x v="2"/>
    <x v="1"/>
    <x v="2"/>
    <x v="1"/>
    <s v="RSE_MEM_BENS_AGE_GEN"/>
    <n v="2"/>
    <n v="0"/>
    <m/>
    <n v="0"/>
    <m/>
    <n v="0"/>
    <n v="1"/>
    <n v="1"/>
    <n v="1"/>
  </r>
  <r>
    <s v="RSE7C_FT"/>
    <x v="2"/>
    <x v="1"/>
    <x v="3"/>
    <x v="1"/>
    <s v="RSE_MEM_BENS_AGE_GEN"/>
    <n v="2"/>
    <n v="2779"/>
    <n v="2722"/>
    <n v="2733"/>
    <n v="2288"/>
    <n v="2178"/>
    <n v="1934"/>
    <n v="1835"/>
    <n v="1574"/>
  </r>
  <r>
    <s v="RSE7C_FT"/>
    <x v="2"/>
    <x v="2"/>
    <x v="0"/>
    <x v="1"/>
    <s v="RSE_MEM_BENS_AGE_GEN"/>
    <n v="2"/>
    <n v="3518"/>
    <n v="3418"/>
    <n v="3484"/>
    <n v="3228"/>
    <n v="3345"/>
    <n v="3164"/>
    <n v="3184"/>
    <n v="2949"/>
  </r>
  <r>
    <s v="RSE7C_FT"/>
    <x v="2"/>
    <x v="2"/>
    <x v="1"/>
    <x v="1"/>
    <s v="RSE_MEM_BENS_AGE_GEN"/>
    <n v="2"/>
    <n v="5567"/>
    <n v="5275"/>
    <n v="5150"/>
    <n v="4341"/>
    <n v="4175"/>
    <n v="4042"/>
    <n v="4002"/>
    <n v="3620"/>
  </r>
  <r>
    <s v="RSE7C_FT"/>
    <x v="2"/>
    <x v="2"/>
    <x v="2"/>
    <x v="1"/>
    <s v="RSE_MEM_BENS_AGE_GEN"/>
    <n v="2"/>
    <n v="0"/>
    <m/>
    <n v="0"/>
    <m/>
    <m/>
    <n v="2"/>
    <n v="2"/>
    <n v="2"/>
  </r>
  <r>
    <s v="RSE7C_FT"/>
    <x v="2"/>
    <x v="2"/>
    <x v="3"/>
    <x v="1"/>
    <s v="RSE_MEM_BENS_AGE_GEN"/>
    <n v="2"/>
    <n v="9085"/>
    <n v="8693"/>
    <n v="8634"/>
    <n v="7569"/>
    <n v="7519"/>
    <n v="7207"/>
    <n v="7188"/>
    <n v="6571"/>
  </r>
  <r>
    <s v="RSE7C_FT"/>
    <x v="2"/>
    <x v="3"/>
    <x v="0"/>
    <x v="1"/>
    <s v="RSE_MEM_BENS_AGE_GEN"/>
    <n v="2"/>
    <n v="2441"/>
    <n v="2630"/>
    <n v="2896"/>
    <n v="2980"/>
    <n v="2996"/>
    <n v="2874"/>
    <n v="2781"/>
    <n v="2491"/>
  </r>
  <r>
    <s v="RSE7C_FT"/>
    <x v="2"/>
    <x v="3"/>
    <x v="1"/>
    <x v="1"/>
    <s v="RSE_MEM_BENS_AGE_GEN"/>
    <n v="2"/>
    <n v="5040"/>
    <n v="5111"/>
    <n v="5326"/>
    <n v="4706"/>
    <n v="4585"/>
    <n v="4283"/>
    <n v="4008"/>
    <n v="3461"/>
  </r>
  <r>
    <s v="RSE7C_FT"/>
    <x v="2"/>
    <x v="3"/>
    <x v="2"/>
    <x v="1"/>
    <s v="RSE_MEM_BENS_AGE_GEN"/>
    <n v="2"/>
    <m/>
    <n v="0"/>
    <n v="0"/>
    <m/>
    <m/>
    <n v="2"/>
    <n v="2"/>
    <n v="2"/>
  </r>
  <r>
    <s v="RSE7C_FT"/>
    <x v="2"/>
    <x v="3"/>
    <x v="3"/>
    <x v="1"/>
    <s v="RSE_MEM_BENS_AGE_GEN"/>
    <n v="2"/>
    <n v="7481"/>
    <n v="7741"/>
    <n v="8222"/>
    <n v="7686"/>
    <n v="7582"/>
    <n v="7159"/>
    <n v="6791"/>
    <n v="5953"/>
  </r>
  <r>
    <s v="RSE7C_FT"/>
    <x v="2"/>
    <x v="4"/>
    <x v="0"/>
    <x v="1"/>
    <s v="RSE_MEM_BENS_AGE_GEN"/>
    <n v="2"/>
    <n v="2395"/>
    <n v="2465"/>
    <n v="2712"/>
    <n v="2837"/>
    <n v="3101"/>
    <n v="3227"/>
    <n v="3530"/>
    <n v="3453"/>
  </r>
  <r>
    <s v="RSE7C_FT"/>
    <x v="2"/>
    <x v="4"/>
    <x v="1"/>
    <x v="1"/>
    <s v="RSE_MEM_BENS_AGE_GEN"/>
    <n v="2"/>
    <n v="6632"/>
    <n v="6491"/>
    <n v="6592"/>
    <n v="5804"/>
    <n v="5820"/>
    <n v="5734"/>
    <n v="5970"/>
    <n v="5612"/>
  </r>
  <r>
    <s v="RSE7C_FT"/>
    <x v="2"/>
    <x v="4"/>
    <x v="2"/>
    <x v="1"/>
    <s v="RSE_MEM_BENS_AGE_GEN"/>
    <n v="2"/>
    <m/>
    <m/>
    <m/>
    <m/>
    <n v="1"/>
    <n v="3"/>
    <n v="1"/>
    <n v="1"/>
  </r>
  <r>
    <s v="RSE7C_FT"/>
    <x v="2"/>
    <x v="4"/>
    <x v="3"/>
    <x v="1"/>
    <s v="RSE_MEM_BENS_AGE_GEN"/>
    <n v="2"/>
    <n v="9027"/>
    <n v="8956"/>
    <n v="9304"/>
    <n v="8641"/>
    <n v="8922"/>
    <n v="8964"/>
    <n v="9501"/>
    <n v="9066"/>
  </r>
  <r>
    <s v="RSE7C_FT"/>
    <x v="2"/>
    <x v="5"/>
    <x v="0"/>
    <x v="1"/>
    <s v="RSE_MEM_BENS_AGE_GEN"/>
    <n v="2"/>
    <n v="2167"/>
    <n v="2360"/>
    <n v="2627"/>
    <n v="2850"/>
    <n v="3046"/>
    <n v="3116"/>
    <n v="3232"/>
    <n v="3140"/>
  </r>
  <r>
    <s v="RSE7C_FT"/>
    <x v="2"/>
    <x v="5"/>
    <x v="1"/>
    <x v="1"/>
    <s v="RSE_MEM_BENS_AGE_GEN"/>
    <n v="2"/>
    <n v="6812"/>
    <n v="7044"/>
    <n v="7617"/>
    <n v="7122"/>
    <n v="7385"/>
    <n v="7153"/>
    <n v="7198"/>
    <n v="6510"/>
  </r>
  <r>
    <s v="RSE7C_FT"/>
    <x v="2"/>
    <x v="5"/>
    <x v="2"/>
    <x v="1"/>
    <s v="RSE_MEM_BENS_AGE_GEN"/>
    <n v="2"/>
    <n v="0"/>
    <n v="0"/>
    <m/>
    <m/>
    <m/>
    <n v="2"/>
    <n v="5"/>
    <n v="6"/>
  </r>
  <r>
    <s v="RSE7C_FT"/>
    <x v="2"/>
    <x v="5"/>
    <x v="3"/>
    <x v="1"/>
    <s v="RSE_MEM_BENS_AGE_GEN"/>
    <n v="2"/>
    <n v="8979"/>
    <n v="9404"/>
    <n v="10244"/>
    <n v="9973"/>
    <n v="10431"/>
    <n v="10272"/>
    <n v="10435"/>
    <n v="9656"/>
  </r>
  <r>
    <s v="RSE7C_FT"/>
    <x v="2"/>
    <x v="6"/>
    <x v="0"/>
    <x v="1"/>
    <s v="RSE_MEM_BENS_AGE_GEN"/>
    <n v="2"/>
    <n v="1664"/>
    <n v="1819"/>
    <n v="2133"/>
    <n v="2277"/>
    <n v="2463"/>
    <n v="2623"/>
    <n v="2883"/>
    <n v="2815"/>
  </r>
  <r>
    <s v="RSE7C_FT"/>
    <x v="2"/>
    <x v="6"/>
    <x v="1"/>
    <x v="1"/>
    <s v="RSE_MEM_BENS_AGE_GEN"/>
    <n v="2"/>
    <n v="5385"/>
    <n v="5611"/>
    <n v="6050"/>
    <n v="5769"/>
    <n v="6064"/>
    <n v="6114"/>
    <n v="6442"/>
    <n v="6244"/>
  </r>
  <r>
    <s v="RSE7C_FT"/>
    <x v="2"/>
    <x v="6"/>
    <x v="2"/>
    <x v="1"/>
    <s v="RSE_MEM_BENS_AGE_GEN"/>
    <n v="2"/>
    <m/>
    <m/>
    <m/>
    <m/>
    <m/>
    <n v="0"/>
    <n v="0"/>
    <m/>
  </r>
  <r>
    <s v="RSE7C_FT"/>
    <x v="2"/>
    <x v="6"/>
    <x v="3"/>
    <x v="1"/>
    <s v="RSE_MEM_BENS_AGE_GEN"/>
    <n v="2"/>
    <n v="7049"/>
    <n v="7431"/>
    <n v="8183"/>
    <n v="8046"/>
    <n v="8527"/>
    <n v="8737"/>
    <n v="9325"/>
    <n v="9059"/>
  </r>
  <r>
    <s v="RSE7C_FT"/>
    <x v="2"/>
    <x v="7"/>
    <x v="0"/>
    <x v="1"/>
    <s v="RSE_MEM_BENS_AGE_GEN"/>
    <n v="2"/>
    <n v="920"/>
    <n v="1059"/>
    <n v="1271"/>
    <n v="1425"/>
    <n v="1619"/>
    <n v="1722"/>
    <n v="2010"/>
    <n v="2054"/>
  </r>
  <r>
    <s v="RSE7C_FT"/>
    <x v="2"/>
    <x v="7"/>
    <x v="1"/>
    <x v="1"/>
    <s v="RSE_MEM_BENS_AGE_GEN"/>
    <n v="2"/>
    <n v="2787"/>
    <n v="3153"/>
    <n v="3441"/>
    <n v="3555"/>
    <n v="3941"/>
    <n v="4073"/>
    <n v="4515"/>
    <n v="4454"/>
  </r>
  <r>
    <s v="RSE7C_FT"/>
    <x v="2"/>
    <x v="7"/>
    <x v="2"/>
    <x v="1"/>
    <s v="RSE_MEM_BENS_AGE_GEN"/>
    <n v="2"/>
    <m/>
    <m/>
    <m/>
    <m/>
    <m/>
    <m/>
    <n v="0"/>
    <n v="0"/>
  </r>
  <r>
    <s v="RSE7C_FT"/>
    <x v="2"/>
    <x v="7"/>
    <x v="3"/>
    <x v="1"/>
    <s v="RSE_MEM_BENS_AGE_GEN"/>
    <n v="2"/>
    <n v="3707"/>
    <n v="4212"/>
    <n v="4712"/>
    <n v="4980"/>
    <n v="5560"/>
    <n v="5795"/>
    <n v="6525"/>
    <n v="6509"/>
  </r>
  <r>
    <s v="RSE7C_FT"/>
    <x v="2"/>
    <x v="8"/>
    <x v="0"/>
    <x v="1"/>
    <s v="RSE_MEM_BENS_AGE_GEN"/>
    <n v="2"/>
    <n v="266"/>
    <n v="318"/>
    <n v="442"/>
    <n v="535"/>
    <n v="680"/>
    <n v="806"/>
    <n v="1021"/>
    <n v="1119"/>
  </r>
  <r>
    <s v="RSE7C_FT"/>
    <x v="2"/>
    <x v="8"/>
    <x v="1"/>
    <x v="1"/>
    <s v="RSE_MEM_BENS_AGE_GEN"/>
    <n v="2"/>
    <n v="986"/>
    <n v="1154"/>
    <n v="1432"/>
    <n v="1483"/>
    <n v="1783"/>
    <n v="2034"/>
    <n v="2494"/>
    <n v="2576"/>
  </r>
  <r>
    <s v="RSE7C_FT"/>
    <x v="2"/>
    <x v="8"/>
    <x v="2"/>
    <x v="1"/>
    <s v="RSE_MEM_BENS_AGE_GEN"/>
    <n v="2"/>
    <n v="0"/>
    <n v="0"/>
    <n v="0"/>
    <n v="0"/>
    <n v="0"/>
    <n v="0"/>
    <n v="0"/>
    <m/>
  </r>
  <r>
    <s v="RSE7C_FT"/>
    <x v="2"/>
    <x v="8"/>
    <x v="3"/>
    <x v="1"/>
    <s v="RSE_MEM_BENS_AGE_GEN"/>
    <n v="2"/>
    <n v="1253"/>
    <n v="1472"/>
    <n v="1875"/>
    <n v="2018"/>
    <n v="2463"/>
    <n v="2840"/>
    <n v="3515"/>
    <n v="3695"/>
  </r>
  <r>
    <s v="RSE7C_FT"/>
    <x v="2"/>
    <x v="9"/>
    <x v="0"/>
    <x v="1"/>
    <s v="RSE_MEM_BENS_AGE_GEN"/>
    <n v="2"/>
    <n v="234"/>
    <n v="221"/>
    <n v="229"/>
    <n v="243"/>
    <n v="287"/>
    <n v="325"/>
    <n v="413"/>
    <n v="491"/>
  </r>
  <r>
    <s v="RSE7C_FT"/>
    <x v="2"/>
    <x v="9"/>
    <x v="1"/>
    <x v="1"/>
    <s v="RSE_MEM_BENS_AGE_GEN"/>
    <n v="2"/>
    <n v="510"/>
    <n v="508"/>
    <n v="611"/>
    <n v="627"/>
    <n v="759"/>
    <n v="893"/>
    <n v="1133"/>
    <n v="1303"/>
  </r>
  <r>
    <s v="RSE7C_FT"/>
    <x v="2"/>
    <x v="9"/>
    <x v="2"/>
    <x v="1"/>
    <s v="RSE_MEM_BENS_AGE_GEN"/>
    <n v="2"/>
    <n v="0"/>
    <n v="0"/>
    <n v="0"/>
    <n v="0"/>
    <n v="0"/>
    <n v="0"/>
    <n v="0"/>
    <m/>
  </r>
  <r>
    <s v="RSE7C_FT"/>
    <x v="2"/>
    <x v="9"/>
    <x v="3"/>
    <x v="1"/>
    <s v="RSE_MEM_BENS_AGE_GEN"/>
    <n v="2"/>
    <n v="744"/>
    <n v="728"/>
    <n v="841"/>
    <n v="870"/>
    <n v="1046"/>
    <n v="1218"/>
    <n v="1546"/>
    <n v="1794"/>
  </r>
  <r>
    <s v="RSE7C_FT"/>
    <x v="2"/>
    <x v="10"/>
    <x v="0"/>
    <x v="1"/>
    <s v="RSE_MEM_BENS_AGE_GEN"/>
    <n v="2"/>
    <n v="180"/>
    <n v="135"/>
    <n v="140"/>
    <n v="125"/>
    <n v="125"/>
    <n v="125"/>
    <n v="136"/>
    <n v="125"/>
  </r>
  <r>
    <s v="RSE7C_FT"/>
    <x v="2"/>
    <x v="10"/>
    <x v="1"/>
    <x v="1"/>
    <s v="RSE_MEM_BENS_AGE_GEN"/>
    <n v="2"/>
    <n v="231"/>
    <n v="192"/>
    <n v="187"/>
    <n v="171"/>
    <n v="175"/>
    <n v="179"/>
    <n v="171"/>
    <n v="158"/>
  </r>
  <r>
    <s v="RSE7C_FT"/>
    <x v="2"/>
    <x v="10"/>
    <x v="2"/>
    <x v="1"/>
    <s v="RSE_MEM_BENS_AGE_GEN"/>
    <n v="2"/>
    <n v="0"/>
    <n v="0"/>
    <n v="0"/>
    <n v="0"/>
    <n v="0"/>
    <n v="0"/>
    <n v="0"/>
    <m/>
  </r>
  <r>
    <s v="RSE7C_FT"/>
    <x v="2"/>
    <x v="10"/>
    <x v="3"/>
    <x v="1"/>
    <s v="RSE_MEM_BENS_AGE_GEN"/>
    <n v="2"/>
    <n v="411"/>
    <n v="328"/>
    <n v="326"/>
    <n v="296"/>
    <n v="301"/>
    <n v="304"/>
    <n v="307"/>
    <n v="283"/>
  </r>
  <r>
    <s v="RSE7C_FT"/>
    <x v="2"/>
    <x v="11"/>
    <x v="0"/>
    <x v="1"/>
    <s v="RSE_MEM_BENS_AGE_GEN"/>
    <n v="2"/>
    <n v="0"/>
    <m/>
    <m/>
    <m/>
    <m/>
    <m/>
    <m/>
    <m/>
  </r>
  <r>
    <s v="RSE7C_FT"/>
    <x v="2"/>
    <x v="11"/>
    <x v="1"/>
    <x v="1"/>
    <s v="RSE_MEM_BENS_AGE_GEN"/>
    <n v="2"/>
    <n v="0"/>
    <n v="0"/>
    <n v="0"/>
    <n v="0"/>
    <n v="0"/>
    <n v="0"/>
    <n v="0"/>
    <n v="0"/>
  </r>
  <r>
    <s v="RSE7C_FT"/>
    <x v="2"/>
    <x v="11"/>
    <x v="2"/>
    <x v="1"/>
    <s v="RSE_MEM_BENS_AGE_GEN"/>
    <n v="2"/>
    <n v="2"/>
    <n v="0"/>
    <m/>
    <m/>
    <m/>
    <m/>
    <m/>
    <n v="15"/>
  </r>
  <r>
    <s v="RSE7C_FT"/>
    <x v="2"/>
    <x v="11"/>
    <x v="3"/>
    <x v="1"/>
    <s v="RSE_MEM_BENS_AGE_GEN"/>
    <n v="2"/>
    <n v="2"/>
    <n v="0"/>
    <m/>
    <m/>
    <m/>
    <m/>
    <m/>
    <n v="15"/>
  </r>
  <r>
    <s v="RSE7C_FT"/>
    <x v="2"/>
    <x v="12"/>
    <x v="0"/>
    <x v="1"/>
    <s v="RSE_MEM_BENS_AGE_GEN"/>
    <n v="2"/>
    <n v="15102"/>
    <n v="15714"/>
    <n v="17238"/>
    <n v="17694"/>
    <n v="18806"/>
    <n v="19004"/>
    <n v="20154"/>
    <n v="19468"/>
  </r>
  <r>
    <s v="RSE7C_FT"/>
    <x v="2"/>
    <x v="12"/>
    <x v="1"/>
    <x v="1"/>
    <s v="RSE_MEM_BENS_AGE_GEN"/>
    <n v="2"/>
    <n v="35550"/>
    <n v="36097"/>
    <n v="37953"/>
    <n v="34769"/>
    <n v="35812"/>
    <n v="35498"/>
    <n v="36882"/>
    <n v="34749"/>
  </r>
  <r>
    <s v="RSE7C_FT"/>
    <x v="2"/>
    <x v="12"/>
    <x v="2"/>
    <x v="1"/>
    <s v="RSE_MEM_BENS_AGE_GEN"/>
    <n v="2"/>
    <n v="3"/>
    <n v="1"/>
    <n v="0"/>
    <m/>
    <n v="1"/>
    <n v="9"/>
    <n v="12"/>
    <n v="27"/>
  </r>
  <r>
    <s v="RSE7C_FT"/>
    <x v="2"/>
    <x v="12"/>
    <x v="3"/>
    <x v="1"/>
    <s v="RSE_MEM_BENS_AGE_GEN"/>
    <n v="2"/>
    <n v="50655"/>
    <n v="51812"/>
    <n v="55190"/>
    <n v="52463"/>
    <n v="54619"/>
    <n v="54511"/>
    <n v="57047"/>
    <n v="54244"/>
  </r>
  <r>
    <s v="RSE7C_FT"/>
    <x v="3"/>
    <x v="0"/>
    <x v="0"/>
    <x v="1"/>
    <s v="RSE_MEM_BENS_AGE_GEN"/>
    <n v="2"/>
    <n v="3260"/>
    <n v="3291"/>
    <n v="3646"/>
    <n v="3831"/>
    <n v="4071"/>
    <n v="3652"/>
    <n v="4320"/>
    <n v="4787"/>
  </r>
  <r>
    <s v="RSE7C_FT"/>
    <x v="3"/>
    <x v="0"/>
    <x v="1"/>
    <x v="1"/>
    <s v="RSE_MEM_BENS_AGE_GEN"/>
    <n v="2"/>
    <n v="4146"/>
    <n v="4120"/>
    <n v="4389"/>
    <n v="4726"/>
    <n v="5012"/>
    <n v="4456"/>
    <n v="5223"/>
    <n v="5590"/>
  </r>
  <r>
    <s v="RSE7C_FT"/>
    <x v="3"/>
    <x v="0"/>
    <x v="2"/>
    <x v="1"/>
    <s v="RSE_MEM_BENS_AGE_GEN"/>
    <n v="2"/>
    <n v="155"/>
    <n v="63"/>
    <n v="57"/>
    <n v="46"/>
    <n v="44"/>
    <n v="32"/>
    <n v="27"/>
    <n v="21"/>
  </r>
  <r>
    <s v="RSE7C_FT"/>
    <x v="3"/>
    <x v="0"/>
    <x v="3"/>
    <x v="1"/>
    <s v="RSE_MEM_BENS_AGE_GEN"/>
    <n v="2"/>
    <n v="7562"/>
    <n v="7474"/>
    <n v="8092"/>
    <n v="8603"/>
    <n v="9127"/>
    <n v="8140"/>
    <n v="9571"/>
    <n v="10398"/>
  </r>
  <r>
    <s v="RSE7C_FT"/>
    <x v="3"/>
    <x v="1"/>
    <x v="0"/>
    <x v="1"/>
    <s v="RSE_MEM_BENS_AGE_GEN"/>
    <n v="2"/>
    <n v="21064"/>
    <n v="22155"/>
    <n v="25049"/>
    <n v="27888"/>
    <n v="30314"/>
    <n v="28751"/>
    <n v="33061"/>
    <n v="37175"/>
  </r>
  <r>
    <s v="RSE7C_FT"/>
    <x v="3"/>
    <x v="1"/>
    <x v="1"/>
    <x v="1"/>
    <s v="RSE_MEM_BENS_AGE_GEN"/>
    <n v="2"/>
    <n v="29472"/>
    <n v="30850"/>
    <n v="34329"/>
    <n v="38058"/>
    <n v="41061"/>
    <n v="38568"/>
    <n v="43525"/>
    <n v="44414"/>
  </r>
  <r>
    <s v="RSE7C_FT"/>
    <x v="3"/>
    <x v="1"/>
    <x v="2"/>
    <x v="1"/>
    <s v="RSE_MEM_BENS_AGE_GEN"/>
    <n v="2"/>
    <n v="570"/>
    <n v="276"/>
    <n v="253"/>
    <n v="199"/>
    <n v="207"/>
    <n v="171"/>
    <n v="192"/>
    <n v="203"/>
  </r>
  <r>
    <s v="RSE7C_FT"/>
    <x v="3"/>
    <x v="1"/>
    <x v="3"/>
    <x v="1"/>
    <s v="RSE_MEM_BENS_AGE_GEN"/>
    <n v="2"/>
    <n v="51106"/>
    <n v="53282"/>
    <n v="59632"/>
    <n v="66145"/>
    <n v="71582"/>
    <n v="67490"/>
    <n v="76778"/>
    <n v="81792"/>
  </r>
  <r>
    <s v="RSE7C_FT"/>
    <x v="3"/>
    <x v="2"/>
    <x v="0"/>
    <x v="1"/>
    <s v="RSE_MEM_BENS_AGE_GEN"/>
    <n v="2"/>
    <n v="32892"/>
    <n v="34756"/>
    <n v="39773"/>
    <n v="45507"/>
    <n v="51311"/>
    <n v="52353"/>
    <n v="63677"/>
    <n v="76009"/>
  </r>
  <r>
    <s v="RSE7C_FT"/>
    <x v="3"/>
    <x v="2"/>
    <x v="1"/>
    <x v="1"/>
    <s v="RSE_MEM_BENS_AGE_GEN"/>
    <n v="2"/>
    <n v="51474"/>
    <n v="54429"/>
    <n v="61909"/>
    <n v="71028"/>
    <n v="79662"/>
    <n v="80612"/>
    <n v="97063"/>
    <n v="103392"/>
  </r>
  <r>
    <s v="RSE7C_FT"/>
    <x v="3"/>
    <x v="2"/>
    <x v="2"/>
    <x v="1"/>
    <s v="RSE_MEM_BENS_AGE_GEN"/>
    <n v="2"/>
    <n v="392"/>
    <n v="187"/>
    <n v="185"/>
    <n v="146"/>
    <n v="177"/>
    <n v="176"/>
    <n v="214"/>
    <n v="235"/>
  </r>
  <r>
    <s v="RSE7C_FT"/>
    <x v="3"/>
    <x v="2"/>
    <x v="3"/>
    <x v="1"/>
    <s v="RSE_MEM_BENS_AGE_GEN"/>
    <n v="2"/>
    <n v="84758"/>
    <n v="89373"/>
    <n v="101867"/>
    <n v="116681"/>
    <n v="131150"/>
    <n v="133141"/>
    <n v="160953"/>
    <n v="179636"/>
  </r>
  <r>
    <s v="RSE7C_FT"/>
    <x v="3"/>
    <x v="3"/>
    <x v="0"/>
    <x v="1"/>
    <s v="RSE_MEM_BENS_AGE_GEN"/>
    <n v="2"/>
    <n v="19345"/>
    <n v="21402"/>
    <n v="25420"/>
    <n v="29487"/>
    <n v="33203"/>
    <n v="33807"/>
    <n v="40028"/>
    <n v="47242"/>
  </r>
  <r>
    <s v="RSE7C_FT"/>
    <x v="3"/>
    <x v="3"/>
    <x v="1"/>
    <x v="1"/>
    <s v="RSE_MEM_BENS_AGE_GEN"/>
    <n v="2"/>
    <n v="30622"/>
    <n v="33483"/>
    <n v="39585"/>
    <n v="46118"/>
    <n v="51648"/>
    <n v="52471"/>
    <n v="62212"/>
    <n v="65521"/>
  </r>
  <r>
    <s v="RSE7C_FT"/>
    <x v="3"/>
    <x v="3"/>
    <x v="2"/>
    <x v="1"/>
    <s v="RSE_MEM_BENS_AGE_GEN"/>
    <n v="2"/>
    <n v="142"/>
    <n v="59"/>
    <n v="57"/>
    <n v="42"/>
    <n v="49"/>
    <n v="51"/>
    <n v="61"/>
    <n v="67"/>
  </r>
  <r>
    <s v="RSE7C_FT"/>
    <x v="3"/>
    <x v="3"/>
    <x v="3"/>
    <x v="1"/>
    <s v="RSE_MEM_BENS_AGE_GEN"/>
    <n v="2"/>
    <n v="50108"/>
    <n v="54944"/>
    <n v="65062"/>
    <n v="75646"/>
    <n v="84900"/>
    <n v="86329"/>
    <n v="102301"/>
    <n v="112831"/>
  </r>
  <r>
    <s v="RSE7C_FT"/>
    <x v="3"/>
    <x v="4"/>
    <x v="0"/>
    <x v="1"/>
    <s v="RSE_MEM_BENS_AGE_GEN"/>
    <n v="2"/>
    <n v="22703"/>
    <n v="23968"/>
    <n v="27438"/>
    <n v="30755"/>
    <n v="34558"/>
    <n v="35900"/>
    <n v="44596"/>
    <n v="56643"/>
  </r>
  <r>
    <s v="RSE7C_FT"/>
    <x v="3"/>
    <x v="4"/>
    <x v="1"/>
    <x v="1"/>
    <s v="RSE_MEM_BENS_AGE_GEN"/>
    <n v="2"/>
    <n v="35093"/>
    <n v="36840"/>
    <n v="42187"/>
    <n v="47597"/>
    <n v="53329"/>
    <n v="55007"/>
    <n v="68383"/>
    <n v="77179"/>
  </r>
  <r>
    <s v="RSE7C_FT"/>
    <x v="3"/>
    <x v="4"/>
    <x v="2"/>
    <x v="1"/>
    <s v="RSE_MEM_BENS_AGE_GEN"/>
    <n v="2"/>
    <n v="115"/>
    <n v="45"/>
    <n v="38"/>
    <n v="28"/>
    <n v="38"/>
    <n v="40"/>
    <n v="52"/>
    <n v="54"/>
  </r>
  <r>
    <s v="RSE7C_FT"/>
    <x v="3"/>
    <x v="4"/>
    <x v="3"/>
    <x v="1"/>
    <s v="RSE_MEM_BENS_AGE_GEN"/>
    <n v="2"/>
    <n v="57911"/>
    <n v="60853"/>
    <n v="69663"/>
    <n v="78380"/>
    <n v="87924"/>
    <n v="90946"/>
    <n v="113030"/>
    <n v="133876"/>
  </r>
  <r>
    <s v="RSE7C_FT"/>
    <x v="3"/>
    <x v="5"/>
    <x v="0"/>
    <x v="1"/>
    <s v="RSE_MEM_BENS_AGE_GEN"/>
    <n v="2"/>
    <n v="23345"/>
    <n v="25730"/>
    <n v="30800"/>
    <n v="35552"/>
    <n v="40261"/>
    <n v="41638"/>
    <n v="49727"/>
    <n v="60879"/>
  </r>
  <r>
    <s v="RSE7C_FT"/>
    <x v="3"/>
    <x v="5"/>
    <x v="1"/>
    <x v="1"/>
    <s v="RSE_MEM_BENS_AGE_GEN"/>
    <n v="2"/>
    <n v="34599"/>
    <n v="37817"/>
    <n v="44927"/>
    <n v="52589"/>
    <n v="59876"/>
    <n v="62023"/>
    <n v="74538"/>
    <n v="82665"/>
  </r>
  <r>
    <s v="RSE7C_FT"/>
    <x v="3"/>
    <x v="5"/>
    <x v="2"/>
    <x v="1"/>
    <s v="RSE_MEM_BENS_AGE_GEN"/>
    <n v="2"/>
    <n v="82"/>
    <n v="34"/>
    <n v="32"/>
    <n v="24"/>
    <n v="36"/>
    <n v="38"/>
    <n v="44"/>
    <n v="45"/>
  </r>
  <r>
    <s v="RSE7C_FT"/>
    <x v="3"/>
    <x v="5"/>
    <x v="3"/>
    <x v="1"/>
    <s v="RSE_MEM_BENS_AGE_GEN"/>
    <n v="2"/>
    <n v="58026"/>
    <n v="63581"/>
    <n v="75759"/>
    <n v="88165"/>
    <n v="100173"/>
    <n v="103699"/>
    <n v="124309"/>
    <n v="143589"/>
  </r>
  <r>
    <s v="RSE7C_FT"/>
    <x v="3"/>
    <x v="6"/>
    <x v="0"/>
    <x v="1"/>
    <s v="RSE_MEM_BENS_AGE_GEN"/>
    <n v="2"/>
    <n v="20888"/>
    <n v="22995"/>
    <n v="27910"/>
    <n v="32163"/>
    <n v="37315"/>
    <n v="39503"/>
    <n v="49186"/>
    <n v="62160"/>
  </r>
  <r>
    <s v="RSE7C_FT"/>
    <x v="3"/>
    <x v="6"/>
    <x v="1"/>
    <x v="1"/>
    <s v="RSE_MEM_BENS_AGE_GEN"/>
    <n v="2"/>
    <n v="28683"/>
    <n v="31214"/>
    <n v="37106"/>
    <n v="43860"/>
    <n v="51298"/>
    <n v="55235"/>
    <n v="69370"/>
    <n v="81160"/>
  </r>
  <r>
    <s v="RSE7C_FT"/>
    <x v="3"/>
    <x v="6"/>
    <x v="2"/>
    <x v="1"/>
    <s v="RSE_MEM_BENS_AGE_GEN"/>
    <n v="2"/>
    <n v="47"/>
    <n v="21"/>
    <n v="22"/>
    <n v="18"/>
    <n v="33"/>
    <n v="33"/>
    <n v="39"/>
    <n v="42"/>
  </r>
  <r>
    <s v="RSE7C_FT"/>
    <x v="3"/>
    <x v="6"/>
    <x v="3"/>
    <x v="1"/>
    <s v="RSE_MEM_BENS_AGE_GEN"/>
    <n v="2"/>
    <n v="49618"/>
    <n v="54229"/>
    <n v="65039"/>
    <n v="76041"/>
    <n v="88646"/>
    <n v="94771"/>
    <n v="118595"/>
    <n v="143363"/>
  </r>
  <r>
    <s v="RSE7C_FT"/>
    <x v="3"/>
    <x v="7"/>
    <x v="0"/>
    <x v="1"/>
    <s v="RSE_MEM_BENS_AGE_GEN"/>
    <n v="2"/>
    <n v="12524"/>
    <n v="14552"/>
    <n v="17592"/>
    <n v="21486"/>
    <n v="25920"/>
    <n v="28599"/>
    <n v="36383"/>
    <n v="46927"/>
  </r>
  <r>
    <s v="RSE7C_FT"/>
    <x v="3"/>
    <x v="7"/>
    <x v="1"/>
    <x v="1"/>
    <s v="RSE_MEM_BENS_AGE_GEN"/>
    <n v="2"/>
    <n v="17606"/>
    <n v="19676"/>
    <n v="22992"/>
    <n v="27619"/>
    <n v="32626"/>
    <n v="35406"/>
    <n v="45288"/>
    <n v="55542"/>
  </r>
  <r>
    <s v="RSE7C_FT"/>
    <x v="3"/>
    <x v="7"/>
    <x v="2"/>
    <x v="1"/>
    <s v="RSE_MEM_BENS_AGE_GEN"/>
    <n v="2"/>
    <n v="16"/>
    <n v="13"/>
    <n v="11"/>
    <n v="7"/>
    <n v="16"/>
    <n v="16"/>
    <n v="24"/>
    <n v="28"/>
  </r>
  <r>
    <s v="RSE7C_FT"/>
    <x v="3"/>
    <x v="7"/>
    <x v="3"/>
    <x v="1"/>
    <s v="RSE_MEM_BENS_AGE_GEN"/>
    <n v="2"/>
    <n v="30146"/>
    <n v="34240"/>
    <n v="40594"/>
    <n v="49112"/>
    <n v="58562"/>
    <n v="64021"/>
    <n v="81694"/>
    <n v="102498"/>
  </r>
  <r>
    <s v="RSE7C_FT"/>
    <x v="3"/>
    <x v="8"/>
    <x v="0"/>
    <x v="1"/>
    <s v="RSE_MEM_BENS_AGE_GEN"/>
    <n v="2"/>
    <n v="4235"/>
    <n v="5385"/>
    <n v="7471"/>
    <n v="9773"/>
    <n v="12507"/>
    <n v="14542"/>
    <n v="19356"/>
    <n v="25473"/>
  </r>
  <r>
    <s v="RSE7C_FT"/>
    <x v="3"/>
    <x v="8"/>
    <x v="1"/>
    <x v="1"/>
    <s v="RSE_MEM_BENS_AGE_GEN"/>
    <n v="2"/>
    <n v="7157"/>
    <n v="8590"/>
    <n v="11176"/>
    <n v="14190"/>
    <n v="17492"/>
    <n v="19606"/>
    <n v="25398"/>
    <n v="31195"/>
  </r>
  <r>
    <s v="RSE7C_FT"/>
    <x v="3"/>
    <x v="8"/>
    <x v="2"/>
    <x v="1"/>
    <s v="RSE_MEM_BENS_AGE_GEN"/>
    <n v="2"/>
    <n v="5"/>
    <n v="2"/>
    <n v="4"/>
    <n v="2"/>
    <n v="6"/>
    <n v="7"/>
    <n v="11"/>
    <n v="14"/>
  </r>
  <r>
    <s v="RSE7C_FT"/>
    <x v="3"/>
    <x v="8"/>
    <x v="3"/>
    <x v="1"/>
    <s v="RSE_MEM_BENS_AGE_GEN"/>
    <n v="2"/>
    <n v="11397"/>
    <n v="13977"/>
    <n v="18651"/>
    <n v="23965"/>
    <n v="30005"/>
    <n v="34155"/>
    <n v="44764"/>
    <n v="56682"/>
  </r>
  <r>
    <s v="RSE7C_FT"/>
    <x v="3"/>
    <x v="9"/>
    <x v="0"/>
    <x v="1"/>
    <s v="RSE_MEM_BENS_AGE_GEN"/>
    <n v="2"/>
    <n v="1089"/>
    <n v="1513"/>
    <n v="2169"/>
    <n v="3205"/>
    <n v="4695"/>
    <n v="6183"/>
    <n v="9046"/>
    <n v="14141"/>
  </r>
  <r>
    <s v="RSE7C_FT"/>
    <x v="3"/>
    <x v="9"/>
    <x v="1"/>
    <x v="1"/>
    <s v="RSE_MEM_BENS_AGE_GEN"/>
    <n v="2"/>
    <n v="2542"/>
    <n v="3241"/>
    <n v="4437"/>
    <n v="6143"/>
    <n v="8264"/>
    <n v="10248"/>
    <n v="14234"/>
    <n v="20102"/>
  </r>
  <r>
    <s v="RSE7C_FT"/>
    <x v="3"/>
    <x v="9"/>
    <x v="2"/>
    <x v="1"/>
    <s v="RSE_MEM_BENS_AGE_GEN"/>
    <n v="2"/>
    <n v="3"/>
    <n v="1"/>
    <n v="2"/>
    <n v="6"/>
    <n v="10"/>
    <n v="10"/>
    <n v="7"/>
    <n v="9"/>
  </r>
  <r>
    <s v="RSE7C_FT"/>
    <x v="3"/>
    <x v="9"/>
    <x v="3"/>
    <x v="1"/>
    <s v="RSE_MEM_BENS_AGE_GEN"/>
    <n v="2"/>
    <n v="3634"/>
    <n v="4755"/>
    <n v="6608"/>
    <n v="9354"/>
    <n v="12968"/>
    <n v="16441"/>
    <n v="23286"/>
    <n v="34252"/>
  </r>
  <r>
    <s v="RSE7C_FT"/>
    <x v="3"/>
    <x v="10"/>
    <x v="0"/>
    <x v="1"/>
    <s v="RSE_MEM_BENS_AGE_GEN"/>
    <n v="2"/>
    <n v="56"/>
    <n v="70"/>
    <n v="83"/>
    <n v="116"/>
    <n v="171"/>
    <n v="241"/>
    <n v="393"/>
    <n v="676"/>
  </r>
  <r>
    <s v="RSE7C_FT"/>
    <x v="3"/>
    <x v="10"/>
    <x v="1"/>
    <x v="1"/>
    <s v="RSE_MEM_BENS_AGE_GEN"/>
    <n v="2"/>
    <n v="132"/>
    <n v="178"/>
    <n v="201"/>
    <n v="281"/>
    <n v="393"/>
    <n v="515"/>
    <n v="838"/>
    <n v="1186"/>
  </r>
  <r>
    <s v="RSE7C_FT"/>
    <x v="3"/>
    <x v="10"/>
    <x v="2"/>
    <x v="1"/>
    <s v="RSE_MEM_BENS_AGE_GEN"/>
    <n v="2"/>
    <n v="0"/>
    <n v="0"/>
    <n v="0"/>
    <n v="0"/>
    <n v="0"/>
    <n v="0"/>
    <n v="0"/>
    <n v="0"/>
  </r>
  <r>
    <s v="RSE7C_FT"/>
    <x v="3"/>
    <x v="10"/>
    <x v="3"/>
    <x v="1"/>
    <s v="RSE_MEM_BENS_AGE_GEN"/>
    <n v="2"/>
    <n v="187"/>
    <n v="248"/>
    <n v="284"/>
    <n v="396"/>
    <n v="564"/>
    <n v="756"/>
    <n v="1231"/>
    <n v="1862"/>
  </r>
  <r>
    <s v="RSE7C_FT"/>
    <x v="3"/>
    <x v="11"/>
    <x v="0"/>
    <x v="1"/>
    <s v="RSE_MEM_BENS_AGE_GEN"/>
    <n v="2"/>
    <n v="5"/>
    <n v="7"/>
    <n v="4"/>
    <n v="5"/>
    <n v="2"/>
    <n v="2"/>
    <n v="2"/>
    <n v="2"/>
  </r>
  <r>
    <s v="RSE7C_FT"/>
    <x v="3"/>
    <x v="11"/>
    <x v="1"/>
    <x v="1"/>
    <s v="RSE_MEM_BENS_AGE_GEN"/>
    <n v="2"/>
    <n v="13"/>
    <n v="10"/>
    <n v="8"/>
    <n v="8"/>
    <n v="5"/>
    <n v="4"/>
    <n v="6"/>
    <n v="5"/>
  </r>
  <r>
    <s v="RSE7C_FT"/>
    <x v="3"/>
    <x v="11"/>
    <x v="2"/>
    <x v="1"/>
    <s v="RSE_MEM_BENS_AGE_GEN"/>
    <n v="2"/>
    <n v="3"/>
    <n v="0"/>
    <n v="0"/>
    <n v="0"/>
    <n v="0"/>
    <n v="0"/>
    <n v="0"/>
    <n v="0"/>
  </r>
  <r>
    <s v="RSE7C_FT"/>
    <x v="3"/>
    <x v="11"/>
    <x v="3"/>
    <x v="1"/>
    <s v="RSE_MEM_BENS_AGE_GEN"/>
    <n v="2"/>
    <n v="22"/>
    <n v="19"/>
    <n v="13"/>
    <n v="13"/>
    <n v="8"/>
    <n v="6"/>
    <n v="8"/>
    <n v="7"/>
  </r>
  <r>
    <s v="RSE7C_FT"/>
    <x v="3"/>
    <x v="12"/>
    <x v="0"/>
    <x v="1"/>
    <s v="RSE_MEM_BENS_AGE_GEN"/>
    <n v="2"/>
    <n v="161405"/>
    <n v="175825"/>
    <n v="207355"/>
    <n v="239768"/>
    <n v="274328"/>
    <n v="285170"/>
    <n v="349773"/>
    <n v="432114"/>
  </r>
  <r>
    <s v="RSE7C_FT"/>
    <x v="3"/>
    <x v="12"/>
    <x v="1"/>
    <x v="1"/>
    <s v="RSE_MEM_BENS_AGE_GEN"/>
    <n v="2"/>
    <n v="241539"/>
    <n v="260447"/>
    <n v="303247"/>
    <n v="352217"/>
    <n v="400666"/>
    <n v="414152"/>
    <n v="506076"/>
    <n v="567952"/>
  </r>
  <r>
    <s v="RSE7C_FT"/>
    <x v="3"/>
    <x v="12"/>
    <x v="2"/>
    <x v="1"/>
    <s v="RSE_MEM_BENS_AGE_GEN"/>
    <n v="2"/>
    <n v="1530"/>
    <n v="702"/>
    <n v="662"/>
    <n v="517"/>
    <n v="616"/>
    <n v="574"/>
    <n v="671"/>
    <n v="719"/>
  </r>
  <r>
    <s v="RSE7C_FT"/>
    <x v="3"/>
    <x v="12"/>
    <x v="3"/>
    <x v="1"/>
    <s v="RSE_MEM_BENS_AGE_GEN"/>
    <n v="2"/>
    <n v="404475"/>
    <n v="436976"/>
    <n v="511264"/>
    <n v="592502"/>
    <n v="675610"/>
    <n v="699896"/>
    <n v="856520"/>
    <n v="1000785"/>
  </r>
  <r>
    <s v="RSE7C_FT"/>
    <x v="4"/>
    <x v="0"/>
    <x v="0"/>
    <x v="1"/>
    <s v="RSE_MEM_BENS_AGE_GEN"/>
    <n v="2"/>
    <n v="1927"/>
    <n v="1564"/>
    <n v="1266"/>
    <n v="1255"/>
    <n v="1241"/>
    <n v="1093"/>
    <n v="873"/>
    <n v="579"/>
  </r>
  <r>
    <s v="RSE7C_FT"/>
    <x v="4"/>
    <x v="0"/>
    <x v="1"/>
    <x v="1"/>
    <s v="RSE_MEM_BENS_AGE_GEN"/>
    <n v="2"/>
    <n v="4139"/>
    <n v="3820"/>
    <n v="3153"/>
    <n v="2899"/>
    <n v="2420"/>
    <n v="1841"/>
    <n v="1034"/>
    <n v="729"/>
  </r>
  <r>
    <s v="RSE7C_FT"/>
    <x v="4"/>
    <x v="0"/>
    <x v="2"/>
    <x v="1"/>
    <s v="RSE_MEM_BENS_AGE_GEN"/>
    <n v="2"/>
    <n v="0"/>
    <n v="0"/>
    <n v="0"/>
    <n v="0"/>
    <n v="1"/>
    <n v="1"/>
    <n v="2"/>
    <n v="3"/>
  </r>
  <r>
    <s v="RSE7C_FT"/>
    <x v="4"/>
    <x v="0"/>
    <x v="3"/>
    <x v="1"/>
    <s v="RSE_MEM_BENS_AGE_GEN"/>
    <n v="2"/>
    <n v="6066"/>
    <n v="5384"/>
    <n v="4419"/>
    <n v="4155"/>
    <n v="3662"/>
    <n v="2936"/>
    <n v="1909"/>
    <n v="1312"/>
  </r>
  <r>
    <s v="RSE7C_FT"/>
    <x v="4"/>
    <x v="1"/>
    <x v="0"/>
    <x v="1"/>
    <s v="RSE_MEM_BENS_AGE_GEN"/>
    <n v="2"/>
    <n v="11982"/>
    <n v="12402"/>
    <n v="14340"/>
    <n v="14721"/>
    <n v="15378"/>
    <n v="14839"/>
    <n v="16303"/>
    <n v="11458"/>
  </r>
  <r>
    <s v="RSE7C_FT"/>
    <x v="4"/>
    <x v="1"/>
    <x v="1"/>
    <x v="1"/>
    <s v="RSE_MEM_BENS_AGE_GEN"/>
    <n v="2"/>
    <n v="9973"/>
    <n v="10373"/>
    <n v="17968"/>
    <n v="19281"/>
    <n v="19977"/>
    <n v="19631"/>
    <n v="20488"/>
    <n v="18331"/>
  </r>
  <r>
    <s v="RSE7C_FT"/>
    <x v="4"/>
    <x v="1"/>
    <x v="2"/>
    <x v="1"/>
    <s v="RSE_MEM_BENS_AGE_GEN"/>
    <n v="2"/>
    <n v="0"/>
    <n v="0"/>
    <n v="1"/>
    <n v="1"/>
    <n v="3"/>
    <n v="7"/>
    <n v="13"/>
    <n v="18"/>
  </r>
  <r>
    <s v="RSE7C_FT"/>
    <x v="4"/>
    <x v="1"/>
    <x v="3"/>
    <x v="1"/>
    <s v="RSE_MEM_BENS_AGE_GEN"/>
    <n v="2"/>
    <n v="21955"/>
    <n v="22775"/>
    <n v="32308"/>
    <n v="34003"/>
    <n v="35357"/>
    <n v="34478"/>
    <n v="36803"/>
    <n v="29807"/>
  </r>
  <r>
    <s v="RSE7C_FT"/>
    <x v="4"/>
    <x v="2"/>
    <x v="0"/>
    <x v="1"/>
    <s v="RSE_MEM_BENS_AGE_GEN"/>
    <n v="2"/>
    <n v="34535"/>
    <n v="35670"/>
    <n v="35652"/>
    <n v="36685"/>
    <n v="39273"/>
    <n v="39171"/>
    <n v="44826"/>
    <n v="32584"/>
  </r>
  <r>
    <s v="RSE7C_FT"/>
    <x v="4"/>
    <x v="2"/>
    <x v="1"/>
    <x v="1"/>
    <s v="RSE_MEM_BENS_AGE_GEN"/>
    <n v="2"/>
    <n v="35828"/>
    <n v="36902"/>
    <n v="35209"/>
    <n v="36864"/>
    <n v="38966"/>
    <n v="38992"/>
    <n v="46733"/>
    <n v="41349"/>
  </r>
  <r>
    <s v="RSE7C_FT"/>
    <x v="4"/>
    <x v="2"/>
    <x v="2"/>
    <x v="1"/>
    <s v="RSE_MEM_BENS_AGE_GEN"/>
    <n v="2"/>
    <n v="0"/>
    <n v="0"/>
    <n v="1"/>
    <n v="1"/>
    <n v="3"/>
    <n v="13"/>
    <n v="23"/>
    <n v="35"/>
  </r>
  <r>
    <s v="RSE7C_FT"/>
    <x v="4"/>
    <x v="2"/>
    <x v="3"/>
    <x v="1"/>
    <s v="RSE_MEM_BENS_AGE_GEN"/>
    <n v="2"/>
    <n v="70362"/>
    <n v="72572"/>
    <n v="70862"/>
    <n v="73551"/>
    <n v="78242"/>
    <n v="78176"/>
    <n v="91583"/>
    <n v="73968"/>
  </r>
  <r>
    <s v="RSE7C_FT"/>
    <x v="4"/>
    <x v="3"/>
    <x v="0"/>
    <x v="1"/>
    <s v="RSE_MEM_BENS_AGE_GEN"/>
    <n v="2"/>
    <n v="22866"/>
    <n v="24525"/>
    <n v="29341"/>
    <n v="30521"/>
    <n v="32127"/>
    <n v="31937"/>
    <n v="35115"/>
    <n v="25893"/>
  </r>
  <r>
    <s v="RSE7C_FT"/>
    <x v="4"/>
    <x v="3"/>
    <x v="1"/>
    <x v="1"/>
    <s v="RSE_MEM_BENS_AGE_GEN"/>
    <n v="2"/>
    <n v="25939"/>
    <n v="26944"/>
    <n v="30177"/>
    <n v="31024"/>
    <n v="32151"/>
    <n v="31657"/>
    <n v="35755"/>
    <n v="29585"/>
  </r>
  <r>
    <s v="RSE7C_FT"/>
    <x v="4"/>
    <x v="3"/>
    <x v="2"/>
    <x v="1"/>
    <s v="RSE_MEM_BENS_AGE_GEN"/>
    <n v="2"/>
    <n v="0"/>
    <n v="0"/>
    <n v="0"/>
    <n v="0"/>
    <n v="1"/>
    <n v="7"/>
    <n v="15"/>
    <n v="18"/>
  </r>
  <r>
    <s v="RSE7C_FT"/>
    <x v="4"/>
    <x v="3"/>
    <x v="3"/>
    <x v="1"/>
    <s v="RSE_MEM_BENS_AGE_GEN"/>
    <n v="2"/>
    <n v="48805"/>
    <n v="51468"/>
    <n v="59518"/>
    <n v="61546"/>
    <n v="64278"/>
    <n v="63601"/>
    <n v="70885"/>
    <n v="55496"/>
  </r>
  <r>
    <s v="RSE7C_FT"/>
    <x v="4"/>
    <x v="4"/>
    <x v="0"/>
    <x v="1"/>
    <s v="RSE_MEM_BENS_AGE_GEN"/>
    <n v="2"/>
    <n v="32681"/>
    <n v="34224"/>
    <n v="36570"/>
    <n v="37278"/>
    <n v="39487"/>
    <n v="40153"/>
    <n v="45838"/>
    <n v="35455"/>
  </r>
  <r>
    <s v="RSE7C_FT"/>
    <x v="4"/>
    <x v="4"/>
    <x v="1"/>
    <x v="1"/>
    <s v="RSE_MEM_BENS_AGE_GEN"/>
    <n v="2"/>
    <n v="40534"/>
    <n v="41453"/>
    <n v="39540"/>
    <n v="39265"/>
    <n v="40821"/>
    <n v="40953"/>
    <n v="48847"/>
    <n v="41787"/>
  </r>
  <r>
    <s v="RSE7C_FT"/>
    <x v="4"/>
    <x v="4"/>
    <x v="2"/>
    <x v="1"/>
    <s v="RSE_MEM_BENS_AGE_GEN"/>
    <n v="2"/>
    <n v="0"/>
    <n v="0"/>
    <n v="0"/>
    <n v="1"/>
    <n v="2"/>
    <n v="4"/>
    <n v="9"/>
    <n v="19"/>
  </r>
  <r>
    <s v="RSE7C_FT"/>
    <x v="4"/>
    <x v="4"/>
    <x v="3"/>
    <x v="1"/>
    <s v="RSE_MEM_BENS_AGE_GEN"/>
    <n v="2"/>
    <n v="73214"/>
    <n v="75677"/>
    <n v="76110"/>
    <n v="76544"/>
    <n v="80310"/>
    <n v="81110"/>
    <n v="94694"/>
    <n v="77261"/>
  </r>
  <r>
    <s v="RSE7C_FT"/>
    <x v="4"/>
    <x v="5"/>
    <x v="0"/>
    <x v="1"/>
    <s v="RSE_MEM_BENS_AGE_GEN"/>
    <n v="2"/>
    <n v="38563"/>
    <n v="41599"/>
    <n v="45611"/>
    <n v="47703"/>
    <n v="50636"/>
    <n v="50854"/>
    <n v="55314"/>
    <n v="42768"/>
  </r>
  <r>
    <s v="RSE7C_FT"/>
    <x v="4"/>
    <x v="5"/>
    <x v="1"/>
    <x v="1"/>
    <s v="RSE_MEM_BENS_AGE_GEN"/>
    <n v="2"/>
    <n v="48701"/>
    <n v="51510"/>
    <n v="53755"/>
    <n v="55111"/>
    <n v="56977"/>
    <n v="55951"/>
    <n v="59785"/>
    <n v="49155"/>
  </r>
  <r>
    <s v="RSE7C_FT"/>
    <x v="4"/>
    <x v="5"/>
    <x v="2"/>
    <x v="1"/>
    <s v="RSE_MEM_BENS_AGE_GEN"/>
    <n v="2"/>
    <n v="0"/>
    <n v="0"/>
    <n v="0"/>
    <n v="0"/>
    <n v="1"/>
    <n v="6"/>
    <n v="13"/>
    <n v="25"/>
  </r>
  <r>
    <s v="RSE7C_FT"/>
    <x v="4"/>
    <x v="5"/>
    <x v="3"/>
    <x v="1"/>
    <s v="RSE_MEM_BENS_AGE_GEN"/>
    <n v="2"/>
    <n v="87264"/>
    <n v="93108"/>
    <n v="99366"/>
    <n v="102815"/>
    <n v="107614"/>
    <n v="106811"/>
    <n v="115112"/>
    <n v="91948"/>
  </r>
  <r>
    <s v="RSE7C_FT"/>
    <x v="4"/>
    <x v="6"/>
    <x v="0"/>
    <x v="1"/>
    <s v="RSE_MEM_BENS_AGE_GEN"/>
    <n v="2"/>
    <n v="34140"/>
    <n v="37352"/>
    <n v="42628"/>
    <n v="46800"/>
    <n v="51837"/>
    <n v="53345"/>
    <n v="58627"/>
    <n v="47283"/>
  </r>
  <r>
    <s v="RSE7C_FT"/>
    <x v="4"/>
    <x v="6"/>
    <x v="1"/>
    <x v="1"/>
    <s v="RSE_MEM_BENS_AGE_GEN"/>
    <n v="2"/>
    <n v="51109"/>
    <n v="53477"/>
    <n v="55386"/>
    <n v="58049"/>
    <n v="62142"/>
    <n v="61896"/>
    <n v="66082"/>
    <n v="55776"/>
  </r>
  <r>
    <s v="RSE7C_FT"/>
    <x v="4"/>
    <x v="6"/>
    <x v="2"/>
    <x v="1"/>
    <s v="RSE_MEM_BENS_AGE_GEN"/>
    <n v="2"/>
    <n v="0"/>
    <n v="0"/>
    <n v="0"/>
    <n v="0"/>
    <n v="2"/>
    <n v="2"/>
    <n v="6"/>
    <n v="11"/>
  </r>
  <r>
    <s v="RSE7C_FT"/>
    <x v="4"/>
    <x v="6"/>
    <x v="3"/>
    <x v="1"/>
    <s v="RSE_MEM_BENS_AGE_GEN"/>
    <n v="2"/>
    <n v="85250"/>
    <n v="90830"/>
    <n v="98015"/>
    <n v="104850"/>
    <n v="113981"/>
    <n v="115243"/>
    <n v="124715"/>
    <n v="103070"/>
  </r>
  <r>
    <s v="RSE7C_FT"/>
    <x v="4"/>
    <x v="7"/>
    <x v="0"/>
    <x v="1"/>
    <s v="RSE_MEM_BENS_AGE_GEN"/>
    <n v="2"/>
    <n v="19400"/>
    <n v="20741"/>
    <n v="26483"/>
    <n v="30077"/>
    <n v="37159"/>
    <n v="39862"/>
    <n v="44885"/>
    <n v="39875"/>
  </r>
  <r>
    <s v="RSE7C_FT"/>
    <x v="4"/>
    <x v="7"/>
    <x v="1"/>
    <x v="1"/>
    <s v="RSE_MEM_BENS_AGE_GEN"/>
    <n v="2"/>
    <n v="31159"/>
    <n v="32881"/>
    <n v="43232"/>
    <n v="47077"/>
    <n v="52620"/>
    <n v="53698"/>
    <n v="57059"/>
    <n v="50915"/>
  </r>
  <r>
    <s v="RSE7C_FT"/>
    <x v="4"/>
    <x v="7"/>
    <x v="2"/>
    <x v="1"/>
    <s v="RSE_MEM_BENS_AGE_GEN"/>
    <n v="2"/>
    <n v="1"/>
    <n v="1"/>
    <n v="1"/>
    <n v="2"/>
    <n v="0"/>
    <n v="0"/>
    <n v="0"/>
    <n v="4"/>
  </r>
  <r>
    <s v="RSE7C_FT"/>
    <x v="4"/>
    <x v="7"/>
    <x v="3"/>
    <x v="1"/>
    <s v="RSE_MEM_BENS_AGE_GEN"/>
    <n v="2"/>
    <n v="50560"/>
    <n v="53623"/>
    <n v="69716"/>
    <n v="77157"/>
    <n v="89780"/>
    <n v="93560"/>
    <n v="101944"/>
    <n v="90794"/>
  </r>
  <r>
    <s v="RSE7C_FT"/>
    <x v="4"/>
    <x v="8"/>
    <x v="0"/>
    <x v="1"/>
    <s v="RSE_MEM_BENS_AGE_GEN"/>
    <n v="2"/>
    <n v="10335"/>
    <n v="10525"/>
    <n v="12875"/>
    <n v="15270"/>
    <n v="20194"/>
    <n v="22597"/>
    <n v="26246"/>
    <n v="23986"/>
  </r>
  <r>
    <s v="RSE7C_FT"/>
    <x v="4"/>
    <x v="8"/>
    <x v="1"/>
    <x v="1"/>
    <s v="RSE_MEM_BENS_AGE_GEN"/>
    <n v="2"/>
    <n v="18911"/>
    <n v="19903"/>
    <n v="25662"/>
    <n v="29688"/>
    <n v="34694"/>
    <n v="37897"/>
    <n v="40929"/>
    <n v="38950"/>
  </r>
  <r>
    <s v="RSE7C_FT"/>
    <x v="4"/>
    <x v="8"/>
    <x v="2"/>
    <x v="1"/>
    <s v="RSE_MEM_BENS_AGE_GEN"/>
    <n v="2"/>
    <n v="0"/>
    <m/>
    <n v="0"/>
    <n v="0"/>
    <n v="0"/>
    <n v="0"/>
    <n v="0"/>
    <n v="1"/>
  </r>
  <r>
    <s v="RSE7C_FT"/>
    <x v="4"/>
    <x v="8"/>
    <x v="3"/>
    <x v="1"/>
    <s v="RSE_MEM_BENS_AGE_GEN"/>
    <n v="2"/>
    <n v="29246"/>
    <n v="30428"/>
    <n v="38537"/>
    <n v="44958"/>
    <n v="54889"/>
    <n v="60495"/>
    <n v="67175"/>
    <n v="62937"/>
  </r>
  <r>
    <s v="RSE7C_FT"/>
    <x v="4"/>
    <x v="9"/>
    <x v="0"/>
    <x v="1"/>
    <s v="RSE_MEM_BENS_AGE_GEN"/>
    <n v="2"/>
    <n v="6531"/>
    <n v="7521"/>
    <n v="8115"/>
    <n v="9355"/>
    <n v="12216"/>
    <n v="14240"/>
    <n v="16386"/>
    <n v="17026"/>
  </r>
  <r>
    <s v="RSE7C_FT"/>
    <x v="4"/>
    <x v="9"/>
    <x v="1"/>
    <x v="1"/>
    <s v="RSE_MEM_BENS_AGE_GEN"/>
    <n v="2"/>
    <n v="12830"/>
    <n v="13876"/>
    <n v="15068"/>
    <n v="17441"/>
    <n v="21617"/>
    <n v="24704"/>
    <n v="27630"/>
    <n v="30748"/>
  </r>
  <r>
    <s v="RSE7C_FT"/>
    <x v="4"/>
    <x v="9"/>
    <x v="2"/>
    <x v="1"/>
    <s v="RSE_MEM_BENS_AGE_GEN"/>
    <n v="2"/>
    <n v="1"/>
    <m/>
    <n v="0"/>
    <n v="0"/>
    <n v="0"/>
    <n v="0"/>
    <n v="0"/>
    <n v="0"/>
  </r>
  <r>
    <s v="RSE7C_FT"/>
    <x v="4"/>
    <x v="9"/>
    <x v="3"/>
    <x v="1"/>
    <s v="RSE_MEM_BENS_AGE_GEN"/>
    <n v="2"/>
    <n v="19362"/>
    <n v="21397"/>
    <n v="23183"/>
    <n v="26796"/>
    <n v="33832"/>
    <n v="38944"/>
    <n v="44016"/>
    <n v="47774"/>
  </r>
  <r>
    <s v="RSE7C_FT"/>
    <x v="4"/>
    <x v="10"/>
    <x v="0"/>
    <x v="1"/>
    <s v="RSE_MEM_BENS_AGE_GEN"/>
    <n v="2"/>
    <n v="4645"/>
    <n v="4831"/>
    <n v="2729"/>
    <n v="2833"/>
    <n v="2945"/>
    <n v="3086"/>
    <n v="3081"/>
    <n v="3355"/>
  </r>
  <r>
    <s v="RSE7C_FT"/>
    <x v="4"/>
    <x v="10"/>
    <x v="1"/>
    <x v="1"/>
    <s v="RSE_MEM_BENS_AGE_GEN"/>
    <n v="2"/>
    <n v="8279"/>
    <n v="7705"/>
    <n v="2791"/>
    <n v="2915"/>
    <n v="3060"/>
    <n v="3232"/>
    <n v="3349"/>
    <n v="3818"/>
  </r>
  <r>
    <s v="RSE7C_FT"/>
    <x v="4"/>
    <x v="10"/>
    <x v="2"/>
    <x v="1"/>
    <s v="RSE_MEM_BENS_AGE_GEN"/>
    <n v="2"/>
    <m/>
    <n v="7"/>
    <m/>
    <n v="0"/>
    <n v="0"/>
    <n v="0"/>
    <n v="0"/>
    <n v="0"/>
  </r>
  <r>
    <s v="RSE7C_FT"/>
    <x v="4"/>
    <x v="10"/>
    <x v="3"/>
    <x v="1"/>
    <s v="RSE_MEM_BENS_AGE_GEN"/>
    <n v="2"/>
    <n v="12924"/>
    <n v="12543"/>
    <n v="5520"/>
    <n v="5748"/>
    <n v="6005"/>
    <n v="6318"/>
    <n v="6430"/>
    <n v="7174"/>
  </r>
  <r>
    <s v="RSE7C_FT"/>
    <x v="4"/>
    <x v="11"/>
    <x v="0"/>
    <x v="1"/>
    <s v="RSE_MEM_BENS_AGE_GEN"/>
    <n v="2"/>
    <n v="0"/>
    <n v="0"/>
    <n v="2"/>
    <n v="4"/>
    <n v="4"/>
    <n v="3"/>
    <n v="15"/>
    <n v="15"/>
  </r>
  <r>
    <s v="RSE7C_FT"/>
    <x v="4"/>
    <x v="11"/>
    <x v="1"/>
    <x v="1"/>
    <s v="RSE_MEM_BENS_AGE_GEN"/>
    <n v="2"/>
    <n v="0"/>
    <n v="0"/>
    <n v="0"/>
    <n v="1"/>
    <n v="1"/>
    <n v="1"/>
    <n v="1"/>
    <n v="1"/>
  </r>
  <r>
    <s v="RSE7C_FT"/>
    <x v="4"/>
    <x v="11"/>
    <x v="2"/>
    <x v="1"/>
    <s v="RSE_MEM_BENS_AGE_GEN"/>
    <n v="2"/>
    <n v="216"/>
    <n v="477"/>
    <n v="643"/>
    <n v="183"/>
    <n v="186"/>
    <n v="209"/>
    <n v="677"/>
    <n v="1125"/>
  </r>
  <r>
    <s v="RSE7C_FT"/>
    <x v="4"/>
    <x v="11"/>
    <x v="3"/>
    <x v="1"/>
    <s v="RSE_MEM_BENS_AGE_GEN"/>
    <n v="2"/>
    <n v="216"/>
    <n v="477"/>
    <n v="646"/>
    <n v="188"/>
    <n v="190"/>
    <n v="213"/>
    <n v="693"/>
    <n v="1141"/>
  </r>
  <r>
    <s v="RSE7C_FT"/>
    <x v="4"/>
    <x v="12"/>
    <x v="0"/>
    <x v="1"/>
    <s v="RSE_MEM_BENS_AGE_GEN"/>
    <n v="2"/>
    <n v="217604"/>
    <n v="230953"/>
    <n v="255613"/>
    <n v="272504"/>
    <n v="302497"/>
    <n v="311181"/>
    <n v="347509"/>
    <n v="280277"/>
  </r>
  <r>
    <s v="RSE7C_FT"/>
    <x v="4"/>
    <x v="12"/>
    <x v="1"/>
    <x v="1"/>
    <s v="RSE_MEM_BENS_AGE_GEN"/>
    <n v="2"/>
    <n v="287403"/>
    <n v="298843"/>
    <n v="321941"/>
    <n v="339617"/>
    <n v="365445"/>
    <n v="370453"/>
    <n v="407691"/>
    <n v="361145"/>
  </r>
  <r>
    <s v="RSE7C_FT"/>
    <x v="4"/>
    <x v="12"/>
    <x v="2"/>
    <x v="1"/>
    <s v="RSE_MEM_BENS_AGE_GEN"/>
    <n v="2"/>
    <n v="218"/>
    <n v="485"/>
    <n v="646"/>
    <n v="190"/>
    <n v="199"/>
    <n v="251"/>
    <n v="760"/>
    <n v="1260"/>
  </r>
  <r>
    <s v="RSE7C_FT"/>
    <x v="4"/>
    <x v="12"/>
    <x v="3"/>
    <x v="1"/>
    <s v="RSE_MEM_BENS_AGE_GEN"/>
    <n v="2"/>
    <n v="505225"/>
    <n v="530281"/>
    <n v="578201"/>
    <n v="612311"/>
    <n v="668142"/>
    <n v="681885"/>
    <n v="755960"/>
    <n v="642682"/>
  </r>
  <r>
    <s v="RSE7C_FT"/>
    <x v="5"/>
    <x v="0"/>
    <x v="0"/>
    <x v="1"/>
    <s v="RSE_MEM_BENS_AGE_GEN"/>
    <n v="2"/>
    <n v="1425"/>
    <n v="1458"/>
    <n v="1571"/>
    <n v="1619"/>
    <n v="1635"/>
    <n v="1409"/>
    <n v="1541"/>
    <n v="1412"/>
  </r>
  <r>
    <s v="RSE7C_FT"/>
    <x v="5"/>
    <x v="0"/>
    <x v="1"/>
    <x v="1"/>
    <s v="RSE_MEM_BENS_AGE_GEN"/>
    <n v="2"/>
    <n v="2020"/>
    <n v="1989"/>
    <n v="2132"/>
    <n v="2201"/>
    <n v="2256"/>
    <n v="1867"/>
    <n v="2027"/>
    <n v="1844"/>
  </r>
  <r>
    <s v="RSE7C_FT"/>
    <x v="5"/>
    <x v="0"/>
    <x v="2"/>
    <x v="1"/>
    <s v="RSE_MEM_BENS_AGE_GEN"/>
    <n v="2"/>
    <n v="9"/>
    <n v="1"/>
    <n v="0"/>
    <n v="162"/>
    <n v="2"/>
    <n v="3"/>
    <n v="7"/>
    <n v="12"/>
  </r>
  <r>
    <s v="RSE7C_FT"/>
    <x v="5"/>
    <x v="0"/>
    <x v="3"/>
    <x v="1"/>
    <s v="RSE_MEM_BENS_AGE_GEN"/>
    <n v="2"/>
    <n v="3453"/>
    <n v="3448"/>
    <n v="3703"/>
    <n v="3982"/>
    <n v="3892"/>
    <n v="3279"/>
    <n v="3574"/>
    <n v="3268"/>
  </r>
  <r>
    <s v="RSE7C_FT"/>
    <x v="5"/>
    <x v="1"/>
    <x v="0"/>
    <x v="1"/>
    <s v="RSE_MEM_BENS_AGE_GEN"/>
    <n v="2"/>
    <n v="11901"/>
    <n v="11919"/>
    <n v="12554"/>
    <n v="12602"/>
    <n v="12471"/>
    <n v="10545"/>
    <n v="11313"/>
    <n v="10001"/>
  </r>
  <r>
    <s v="RSE7C_FT"/>
    <x v="5"/>
    <x v="1"/>
    <x v="1"/>
    <x v="1"/>
    <s v="RSE_MEM_BENS_AGE_GEN"/>
    <n v="2"/>
    <n v="18034"/>
    <n v="18065"/>
    <n v="18689"/>
    <n v="18675"/>
    <n v="18314"/>
    <n v="15256"/>
    <n v="15999"/>
    <n v="14028"/>
  </r>
  <r>
    <s v="RSE7C_FT"/>
    <x v="5"/>
    <x v="1"/>
    <x v="2"/>
    <x v="1"/>
    <s v="RSE_MEM_BENS_AGE_GEN"/>
    <n v="2"/>
    <n v="136"/>
    <n v="33"/>
    <n v="4"/>
    <n v="4"/>
    <n v="4"/>
    <n v="5"/>
    <n v="16"/>
    <n v="29"/>
  </r>
  <r>
    <s v="RSE7C_FT"/>
    <x v="5"/>
    <x v="1"/>
    <x v="3"/>
    <x v="1"/>
    <s v="RSE_MEM_BENS_AGE_GEN"/>
    <n v="2"/>
    <n v="30071"/>
    <n v="30016"/>
    <n v="31248"/>
    <n v="31281"/>
    <n v="30789"/>
    <n v="25806"/>
    <n v="27327"/>
    <n v="24058"/>
  </r>
  <r>
    <s v="RSE7C_FT"/>
    <x v="5"/>
    <x v="2"/>
    <x v="0"/>
    <x v="1"/>
    <s v="RSE_MEM_BENS_AGE_GEN"/>
    <n v="2"/>
    <n v="26308"/>
    <n v="26201"/>
    <n v="27775"/>
    <n v="29199"/>
    <n v="29949"/>
    <n v="28086"/>
    <n v="31749"/>
    <n v="29480"/>
  </r>
  <r>
    <s v="RSE7C_FT"/>
    <x v="5"/>
    <x v="2"/>
    <x v="1"/>
    <x v="1"/>
    <s v="RSE_MEM_BENS_AGE_GEN"/>
    <n v="2"/>
    <n v="47316"/>
    <n v="46683"/>
    <n v="49111"/>
    <n v="51268"/>
    <n v="51705"/>
    <n v="45522"/>
    <n v="53227"/>
    <n v="48667"/>
  </r>
  <r>
    <s v="RSE7C_FT"/>
    <x v="5"/>
    <x v="2"/>
    <x v="2"/>
    <x v="1"/>
    <s v="RSE_MEM_BENS_AGE_GEN"/>
    <n v="2"/>
    <n v="309"/>
    <n v="104"/>
    <n v="21"/>
    <n v="19"/>
    <n v="8"/>
    <n v="10"/>
    <n v="15"/>
    <n v="23"/>
  </r>
  <r>
    <s v="RSE7C_FT"/>
    <x v="5"/>
    <x v="2"/>
    <x v="3"/>
    <x v="1"/>
    <s v="RSE_MEM_BENS_AGE_GEN"/>
    <n v="2"/>
    <n v="73933"/>
    <n v="72987"/>
    <n v="76907"/>
    <n v="80486"/>
    <n v="81662"/>
    <n v="73617"/>
    <n v="84990"/>
    <n v="78171"/>
  </r>
  <r>
    <s v="RSE7C_FT"/>
    <x v="5"/>
    <x v="3"/>
    <x v="0"/>
    <x v="1"/>
    <s v="RSE_MEM_BENS_AGE_GEN"/>
    <n v="2"/>
    <n v="16651"/>
    <n v="17546"/>
    <n v="19558"/>
    <n v="21043"/>
    <n v="21809"/>
    <n v="20604"/>
    <n v="22853"/>
    <n v="21017"/>
  </r>
  <r>
    <s v="RSE7C_FT"/>
    <x v="5"/>
    <x v="3"/>
    <x v="1"/>
    <x v="1"/>
    <s v="RSE_MEM_BENS_AGE_GEN"/>
    <n v="2"/>
    <n v="33948"/>
    <n v="34679"/>
    <n v="37608"/>
    <n v="39986"/>
    <n v="40694"/>
    <n v="36456"/>
    <n v="41826"/>
    <n v="37517"/>
  </r>
  <r>
    <s v="RSE7C_FT"/>
    <x v="5"/>
    <x v="3"/>
    <x v="2"/>
    <x v="1"/>
    <s v="RSE_MEM_BENS_AGE_GEN"/>
    <n v="2"/>
    <n v="194"/>
    <n v="63"/>
    <n v="13"/>
    <n v="14"/>
    <n v="5"/>
    <n v="5"/>
    <n v="8"/>
    <n v="9"/>
  </r>
  <r>
    <s v="RSE7C_FT"/>
    <x v="5"/>
    <x v="3"/>
    <x v="3"/>
    <x v="1"/>
    <s v="RSE_MEM_BENS_AGE_GEN"/>
    <n v="2"/>
    <n v="50793"/>
    <n v="52288"/>
    <n v="57179"/>
    <n v="61043"/>
    <n v="62509"/>
    <n v="57066"/>
    <n v="64687"/>
    <n v="58543"/>
  </r>
  <r>
    <s v="RSE7C_FT"/>
    <x v="5"/>
    <x v="4"/>
    <x v="0"/>
    <x v="1"/>
    <s v="RSE_MEM_BENS_AGE_GEN"/>
    <n v="2"/>
    <n v="18544"/>
    <n v="18763"/>
    <n v="20335"/>
    <n v="21527"/>
    <n v="22497"/>
    <n v="22117"/>
    <n v="26096"/>
    <n v="25773"/>
  </r>
  <r>
    <s v="RSE7C_FT"/>
    <x v="5"/>
    <x v="4"/>
    <x v="1"/>
    <x v="1"/>
    <s v="RSE_MEM_BENS_AGE_GEN"/>
    <n v="2"/>
    <n v="41810"/>
    <n v="40949"/>
    <n v="42816"/>
    <n v="44134"/>
    <n v="44926"/>
    <n v="41702"/>
    <n v="49608"/>
    <n v="46944"/>
  </r>
  <r>
    <s v="RSE7C_FT"/>
    <x v="5"/>
    <x v="4"/>
    <x v="2"/>
    <x v="1"/>
    <s v="RSE_MEM_BENS_AGE_GEN"/>
    <n v="2"/>
    <n v="223"/>
    <n v="85"/>
    <n v="23"/>
    <n v="22"/>
    <n v="7"/>
    <n v="5"/>
    <n v="8"/>
    <n v="8"/>
  </r>
  <r>
    <s v="RSE7C_FT"/>
    <x v="5"/>
    <x v="4"/>
    <x v="3"/>
    <x v="1"/>
    <s v="RSE_MEM_BENS_AGE_GEN"/>
    <n v="2"/>
    <n v="60577"/>
    <n v="59797"/>
    <n v="63174"/>
    <n v="65683"/>
    <n v="67430"/>
    <n v="63823"/>
    <n v="75713"/>
    <n v="72726"/>
  </r>
  <r>
    <s v="RSE7C_FT"/>
    <x v="5"/>
    <x v="5"/>
    <x v="0"/>
    <x v="1"/>
    <s v="RSE_MEM_BENS_AGE_GEN"/>
    <n v="2"/>
    <n v="23218"/>
    <n v="23762"/>
    <n v="26126"/>
    <n v="27141"/>
    <n v="27176"/>
    <n v="26000"/>
    <n v="29173"/>
    <n v="28035"/>
  </r>
  <r>
    <s v="RSE7C_FT"/>
    <x v="5"/>
    <x v="5"/>
    <x v="1"/>
    <x v="1"/>
    <s v="RSE_MEM_BENS_AGE_GEN"/>
    <n v="2"/>
    <n v="48626"/>
    <n v="49128"/>
    <n v="52341"/>
    <n v="55065"/>
    <n v="54665"/>
    <n v="50096"/>
    <n v="56428"/>
    <n v="51699"/>
  </r>
  <r>
    <s v="RSE7C_FT"/>
    <x v="5"/>
    <x v="5"/>
    <x v="2"/>
    <x v="1"/>
    <s v="RSE_MEM_BENS_AGE_GEN"/>
    <n v="2"/>
    <n v="180"/>
    <n v="69"/>
    <n v="23"/>
    <n v="22"/>
    <n v="12"/>
    <n v="8"/>
    <n v="13"/>
    <n v="11"/>
  </r>
  <r>
    <s v="RSE7C_FT"/>
    <x v="5"/>
    <x v="5"/>
    <x v="3"/>
    <x v="1"/>
    <s v="RSE_MEM_BENS_AGE_GEN"/>
    <n v="2"/>
    <n v="72025"/>
    <n v="72959"/>
    <n v="78490"/>
    <n v="82229"/>
    <n v="81853"/>
    <n v="76104"/>
    <n v="85614"/>
    <n v="79745"/>
  </r>
  <r>
    <s v="RSE7C_FT"/>
    <x v="5"/>
    <x v="6"/>
    <x v="0"/>
    <x v="1"/>
    <s v="RSE_MEM_BENS_AGE_GEN"/>
    <n v="2"/>
    <n v="32548"/>
    <n v="32878"/>
    <n v="35973"/>
    <n v="36430"/>
    <n v="34553"/>
    <n v="32875"/>
    <n v="37353"/>
    <n v="36359"/>
  </r>
  <r>
    <s v="RSE7C_FT"/>
    <x v="5"/>
    <x v="6"/>
    <x v="1"/>
    <x v="1"/>
    <s v="RSE_MEM_BENS_AGE_GEN"/>
    <n v="2"/>
    <n v="50819"/>
    <n v="50791"/>
    <n v="54178"/>
    <n v="55559"/>
    <n v="55806"/>
    <n v="54060"/>
    <n v="61858"/>
    <n v="58193"/>
  </r>
  <r>
    <s v="RSE7C_FT"/>
    <x v="5"/>
    <x v="6"/>
    <x v="2"/>
    <x v="1"/>
    <s v="RSE_MEM_BENS_AGE_GEN"/>
    <n v="2"/>
    <n v="113"/>
    <n v="46"/>
    <n v="16"/>
    <n v="20"/>
    <n v="9"/>
    <n v="10"/>
    <n v="12"/>
    <n v="11"/>
  </r>
  <r>
    <s v="RSE7C_FT"/>
    <x v="5"/>
    <x v="6"/>
    <x v="3"/>
    <x v="1"/>
    <s v="RSE_MEM_BENS_AGE_GEN"/>
    <n v="2"/>
    <n v="83480"/>
    <n v="83715"/>
    <n v="90167"/>
    <n v="92010"/>
    <n v="90368"/>
    <n v="86945"/>
    <n v="99223"/>
    <n v="94563"/>
  </r>
  <r>
    <s v="RSE7C_FT"/>
    <x v="5"/>
    <x v="7"/>
    <x v="0"/>
    <x v="1"/>
    <s v="RSE_MEM_BENS_AGE_GEN"/>
    <n v="2"/>
    <n v="33396"/>
    <n v="34255"/>
    <n v="36082"/>
    <n v="38176"/>
    <n v="36424"/>
    <n v="35378"/>
    <n v="40407"/>
    <n v="38593"/>
  </r>
  <r>
    <s v="RSE7C_FT"/>
    <x v="5"/>
    <x v="7"/>
    <x v="1"/>
    <x v="1"/>
    <s v="RSE_MEM_BENS_AGE_GEN"/>
    <n v="2"/>
    <n v="41589"/>
    <n v="42419"/>
    <n v="43845"/>
    <n v="46340"/>
    <n v="45244"/>
    <n v="43732"/>
    <n v="50326"/>
    <n v="48100"/>
  </r>
  <r>
    <s v="RSE7C_FT"/>
    <x v="5"/>
    <x v="7"/>
    <x v="2"/>
    <x v="1"/>
    <s v="RSE_MEM_BENS_AGE_GEN"/>
    <n v="2"/>
    <n v="34"/>
    <n v="23"/>
    <n v="8"/>
    <n v="8"/>
    <n v="7"/>
    <n v="6"/>
    <n v="11"/>
    <n v="6"/>
  </r>
  <r>
    <s v="RSE7C_FT"/>
    <x v="5"/>
    <x v="7"/>
    <x v="3"/>
    <x v="1"/>
    <s v="RSE_MEM_BENS_AGE_GEN"/>
    <n v="2"/>
    <n v="75019"/>
    <n v="76697"/>
    <n v="79935"/>
    <n v="84524"/>
    <n v="81674"/>
    <n v="79116"/>
    <n v="90744"/>
    <n v="86699"/>
  </r>
  <r>
    <s v="RSE7C_FT"/>
    <x v="5"/>
    <x v="8"/>
    <x v="0"/>
    <x v="1"/>
    <s v="RSE_MEM_BENS_AGE_GEN"/>
    <n v="2"/>
    <n v="20000"/>
    <n v="21589"/>
    <n v="25101"/>
    <n v="28029"/>
    <n v="27662"/>
    <n v="27420"/>
    <n v="32157"/>
    <n v="30164"/>
  </r>
  <r>
    <s v="RSE7C_FT"/>
    <x v="5"/>
    <x v="8"/>
    <x v="1"/>
    <x v="1"/>
    <s v="RSE_MEM_BENS_AGE_GEN"/>
    <n v="2"/>
    <n v="24629"/>
    <n v="25884"/>
    <n v="29451"/>
    <n v="32692"/>
    <n v="32814"/>
    <n v="32630"/>
    <n v="37931"/>
    <n v="35011"/>
  </r>
  <r>
    <s v="RSE7C_FT"/>
    <x v="5"/>
    <x v="8"/>
    <x v="2"/>
    <x v="1"/>
    <s v="RSE_MEM_BENS_AGE_GEN"/>
    <n v="2"/>
    <n v="6"/>
    <n v="8"/>
    <n v="4"/>
    <n v="2"/>
    <n v="5"/>
    <n v="1"/>
    <n v="3"/>
    <n v="3"/>
  </r>
  <r>
    <s v="RSE7C_FT"/>
    <x v="5"/>
    <x v="8"/>
    <x v="3"/>
    <x v="1"/>
    <s v="RSE_MEM_BENS_AGE_GEN"/>
    <n v="2"/>
    <n v="44635"/>
    <n v="47481"/>
    <n v="54556"/>
    <n v="60723"/>
    <n v="60481"/>
    <n v="60051"/>
    <n v="70091"/>
    <n v="65177"/>
  </r>
  <r>
    <s v="RSE7C_FT"/>
    <x v="5"/>
    <x v="9"/>
    <x v="0"/>
    <x v="1"/>
    <s v="RSE_MEM_BENS_AGE_GEN"/>
    <n v="2"/>
    <n v="11403"/>
    <n v="13038"/>
    <n v="15854"/>
    <n v="18828"/>
    <n v="20625"/>
    <n v="22387"/>
    <n v="28461"/>
    <n v="30221"/>
  </r>
  <r>
    <s v="RSE7C_FT"/>
    <x v="5"/>
    <x v="9"/>
    <x v="1"/>
    <x v="1"/>
    <s v="RSE_MEM_BENS_AGE_GEN"/>
    <n v="2"/>
    <n v="16292"/>
    <n v="17726"/>
    <n v="20444"/>
    <n v="23382"/>
    <n v="25110"/>
    <n v="26306"/>
    <n v="32576"/>
    <n v="33500"/>
  </r>
  <r>
    <s v="RSE7C_FT"/>
    <x v="5"/>
    <x v="9"/>
    <x v="2"/>
    <x v="1"/>
    <s v="RSE_MEM_BENS_AGE_GEN"/>
    <n v="2"/>
    <n v="5"/>
    <n v="3"/>
    <n v="2"/>
    <n v="3"/>
    <n v="3"/>
    <n v="3"/>
    <n v="4"/>
    <n v="3"/>
  </r>
  <r>
    <s v="RSE7C_FT"/>
    <x v="5"/>
    <x v="9"/>
    <x v="3"/>
    <x v="1"/>
    <s v="RSE_MEM_BENS_AGE_GEN"/>
    <n v="2"/>
    <n v="27700"/>
    <n v="30767"/>
    <n v="36300"/>
    <n v="42213"/>
    <n v="45738"/>
    <n v="48695"/>
    <n v="61041"/>
    <n v="63724"/>
  </r>
  <r>
    <s v="RSE7C_FT"/>
    <x v="5"/>
    <x v="10"/>
    <x v="0"/>
    <x v="1"/>
    <s v="RSE_MEM_BENS_AGE_GEN"/>
    <n v="2"/>
    <n v="592"/>
    <n v="736"/>
    <n v="1026"/>
    <n v="1470"/>
    <n v="1816"/>
    <n v="2259"/>
    <n v="3185"/>
    <n v="3662"/>
  </r>
  <r>
    <s v="RSE7C_FT"/>
    <x v="5"/>
    <x v="10"/>
    <x v="1"/>
    <x v="1"/>
    <s v="RSE_MEM_BENS_AGE_GEN"/>
    <n v="2"/>
    <n v="1074"/>
    <n v="1520"/>
    <n v="1707"/>
    <n v="2226"/>
    <n v="2603"/>
    <n v="2874"/>
    <n v="3880"/>
    <n v="4267"/>
  </r>
  <r>
    <s v="RSE7C_FT"/>
    <x v="5"/>
    <x v="10"/>
    <x v="2"/>
    <x v="1"/>
    <s v="RSE_MEM_BENS_AGE_GEN"/>
    <n v="2"/>
    <n v="0"/>
    <n v="0"/>
    <n v="0"/>
    <n v="1"/>
    <n v="3"/>
    <n v="0"/>
    <n v="1"/>
    <n v="1"/>
  </r>
  <r>
    <s v="RSE7C_FT"/>
    <x v="5"/>
    <x v="10"/>
    <x v="3"/>
    <x v="1"/>
    <s v="RSE_MEM_BENS_AGE_GEN"/>
    <n v="2"/>
    <n v="1666"/>
    <n v="2255"/>
    <n v="2733"/>
    <n v="3697"/>
    <n v="4422"/>
    <n v="5133"/>
    <n v="7066"/>
    <n v="7929"/>
  </r>
  <r>
    <s v="RSE7C_FT"/>
    <x v="5"/>
    <x v="11"/>
    <x v="0"/>
    <x v="1"/>
    <s v="RSE_MEM_BENS_AGE_GEN"/>
    <n v="2"/>
    <n v="14"/>
    <n v="6"/>
    <n v="9"/>
    <n v="7"/>
    <n v="6"/>
    <n v="4"/>
    <n v="3"/>
    <n v="1"/>
  </r>
  <r>
    <s v="RSE7C_FT"/>
    <x v="5"/>
    <x v="11"/>
    <x v="1"/>
    <x v="1"/>
    <s v="RSE_MEM_BENS_AGE_GEN"/>
    <n v="2"/>
    <n v="21"/>
    <n v="17"/>
    <n v="18"/>
    <n v="15"/>
    <n v="8"/>
    <n v="5"/>
    <n v="4"/>
    <n v="2"/>
  </r>
  <r>
    <s v="RSE7C_FT"/>
    <x v="5"/>
    <x v="11"/>
    <x v="2"/>
    <x v="1"/>
    <s v="RSE_MEM_BENS_AGE_GEN"/>
    <n v="2"/>
    <n v="7675"/>
    <n v="8317"/>
    <n v="8435"/>
    <n v="8887"/>
    <n v="9118"/>
    <n v="7976"/>
    <n v="8221"/>
    <n v="0"/>
  </r>
  <r>
    <s v="RSE7C_FT"/>
    <x v="5"/>
    <x v="11"/>
    <x v="3"/>
    <x v="1"/>
    <s v="RSE_MEM_BENS_AGE_GEN"/>
    <n v="2"/>
    <n v="7710"/>
    <n v="8341"/>
    <n v="8463"/>
    <n v="8909"/>
    <n v="9132"/>
    <n v="7985"/>
    <n v="8228"/>
    <n v="3"/>
  </r>
  <r>
    <s v="RSE7C_FT"/>
    <x v="5"/>
    <x v="12"/>
    <x v="0"/>
    <x v="1"/>
    <s v="RSE_MEM_BENS_AGE_GEN"/>
    <n v="2"/>
    <n v="196001"/>
    <n v="202150"/>
    <n v="221963"/>
    <n v="236072"/>
    <n v="236624"/>
    <n v="229084"/>
    <n v="264290"/>
    <n v="254719"/>
  </r>
  <r>
    <s v="RSE7C_FT"/>
    <x v="5"/>
    <x v="12"/>
    <x v="1"/>
    <x v="1"/>
    <s v="RSE_MEM_BENS_AGE_GEN"/>
    <n v="2"/>
    <n v="326176"/>
    <n v="329850"/>
    <n v="352341"/>
    <n v="371544"/>
    <n v="374144"/>
    <n v="350505"/>
    <n v="405690"/>
    <n v="379771"/>
  </r>
  <r>
    <s v="RSE7C_FT"/>
    <x v="5"/>
    <x v="12"/>
    <x v="2"/>
    <x v="1"/>
    <s v="RSE_MEM_BENS_AGE_GEN"/>
    <n v="2"/>
    <n v="8884"/>
    <n v="8751"/>
    <n v="8550"/>
    <n v="9164"/>
    <n v="9182"/>
    <n v="8033"/>
    <n v="8318"/>
    <n v="117"/>
  </r>
  <r>
    <s v="RSE7C_FT"/>
    <x v="5"/>
    <x v="12"/>
    <x v="3"/>
    <x v="1"/>
    <s v="RSE_MEM_BENS_AGE_GEN"/>
    <n v="2"/>
    <n v="531060"/>
    <n v="540751"/>
    <n v="582854"/>
    <n v="616780"/>
    <n v="619950"/>
    <n v="587622"/>
    <n v="678298"/>
    <n v="634606"/>
  </r>
  <r>
    <s v="RSE7C_FT"/>
    <x v="2"/>
    <x v="0"/>
    <x v="0"/>
    <x v="2"/>
    <s v="RSE_AVG_MEM_ACC_BAL_AGE_GEN"/>
    <n v="3"/>
    <n v="8211"/>
    <n v="8178"/>
    <n v="8659"/>
    <n v="8578"/>
    <n v="8769"/>
    <n v="8500"/>
    <n v="9369"/>
    <n v="8093"/>
  </r>
  <r>
    <s v="RSE7C_FT"/>
    <x v="2"/>
    <x v="0"/>
    <x v="1"/>
    <x v="2"/>
    <s v="RSE_AVG_MEM_ACC_BAL_AGE_GEN"/>
    <n v="3"/>
    <n v="9482"/>
    <n v="9492"/>
    <n v="9576"/>
    <n v="8341"/>
    <n v="8394"/>
    <n v="8049"/>
    <n v="9367"/>
    <n v="8125"/>
  </r>
  <r>
    <s v="RSE7C_FT"/>
    <x v="2"/>
    <x v="0"/>
    <x v="3"/>
    <x v="2"/>
    <s v="RSE_AVG_MEM_ACC_BAL_AGE_GEN"/>
    <n v="3"/>
    <n v="8821"/>
    <n v="8812"/>
    <n v="9109"/>
    <n v="8464"/>
    <n v="8587"/>
    <n v="8284"/>
    <n v="9368"/>
    <n v="8107"/>
  </r>
  <r>
    <s v="RSE7C_FT"/>
    <x v="2"/>
    <x v="1"/>
    <x v="0"/>
    <x v="2"/>
    <s v="RSE_AVG_MEM_ACC_BAL_AGE_GEN"/>
    <n v="3"/>
    <n v="30983"/>
    <n v="32939"/>
    <n v="36422"/>
    <n v="37925"/>
    <n v="40141"/>
    <n v="40792"/>
    <n v="46186"/>
    <n v="43012"/>
  </r>
  <r>
    <s v="RSE7C_FT"/>
    <x v="2"/>
    <x v="1"/>
    <x v="1"/>
    <x v="2"/>
    <s v="RSE_AVG_MEM_ACC_BAL_AGE_GEN"/>
    <n v="3"/>
    <n v="39198"/>
    <n v="41628"/>
    <n v="45791"/>
    <n v="44243"/>
    <n v="46422"/>
    <n v="46185"/>
    <n v="52648"/>
    <n v="49009"/>
  </r>
  <r>
    <s v="RSE7C_FT"/>
    <x v="2"/>
    <x v="1"/>
    <x v="3"/>
    <x v="2"/>
    <s v="RSE_AVG_MEM_ACC_BAL_AGE_GEN"/>
    <n v="3"/>
    <n v="35021"/>
    <n v="37194"/>
    <n v="40981"/>
    <n v="40849"/>
    <n v="43033"/>
    <n v="43291"/>
    <n v="49193"/>
    <n v="45787"/>
  </r>
  <r>
    <s v="RSE7C_FT"/>
    <x v="2"/>
    <x v="2"/>
    <x v="0"/>
    <x v="2"/>
    <s v="RSE_AVG_MEM_ACC_BAL_AGE_GEN"/>
    <n v="3"/>
    <n v="76776"/>
    <n v="77459"/>
    <n v="82895"/>
    <n v="82889"/>
    <n v="89154"/>
    <n v="89262"/>
    <n v="101760"/>
    <n v="97851"/>
  </r>
  <r>
    <s v="RSE7C_FT"/>
    <x v="2"/>
    <x v="2"/>
    <x v="1"/>
    <x v="2"/>
    <s v="RSE_AVG_MEM_ACC_BAL_AGE_GEN"/>
    <n v="3"/>
    <n v="111136"/>
    <n v="109597"/>
    <n v="114207"/>
    <n v="116906"/>
    <n v="119045"/>
    <n v="122010"/>
    <n v="136478"/>
    <n v="132125"/>
  </r>
  <r>
    <s v="RSE7C_FT"/>
    <x v="2"/>
    <x v="2"/>
    <x v="3"/>
    <x v="2"/>
    <s v="RSE_AVG_MEM_ACC_BAL_AGE_GEN"/>
    <n v="3"/>
    <n v="94722"/>
    <n v="94226"/>
    <n v="99101"/>
    <n v="99494"/>
    <n v="103595"/>
    <n v="105082"/>
    <n v="118560"/>
    <n v="114177"/>
  </r>
  <r>
    <s v="RSE7C_FT"/>
    <x v="2"/>
    <x v="3"/>
    <x v="0"/>
    <x v="2"/>
    <s v="RSE_AVG_MEM_ACC_BAL_AGE_GEN"/>
    <n v="3"/>
    <n v="123793"/>
    <n v="127452"/>
    <n v="137578"/>
    <n v="147139"/>
    <n v="153080"/>
    <n v="154813"/>
    <n v="171938"/>
    <n v="165507"/>
  </r>
  <r>
    <s v="RSE7C_FT"/>
    <x v="2"/>
    <x v="3"/>
    <x v="1"/>
    <x v="2"/>
    <s v="RSE_AVG_MEM_ACC_BAL_AGE_GEN"/>
    <n v="3"/>
    <n v="202810"/>
    <n v="203046"/>
    <n v="216847"/>
    <n v="226944"/>
    <n v="231556"/>
    <n v="230310"/>
    <n v="251537"/>
    <n v="236946"/>
  </r>
  <r>
    <s v="RSE7C_FT"/>
    <x v="2"/>
    <x v="3"/>
    <x v="3"/>
    <x v="2"/>
    <s v="RSE_AVG_MEM_ACC_BAL_AGE_GEN"/>
    <n v="3"/>
    <n v="167851"/>
    <n v="168993"/>
    <n v="180256"/>
    <n v="187513"/>
    <n v="192546"/>
    <n v="192604"/>
    <n v="211465"/>
    <n v="200716"/>
  </r>
  <r>
    <s v="RSE7C_FT"/>
    <x v="2"/>
    <x v="4"/>
    <x v="0"/>
    <x v="2"/>
    <s v="RSE_AVG_MEM_ACC_BAL_AGE_GEN"/>
    <n v="3"/>
    <n v="154458"/>
    <n v="157571"/>
    <n v="172582"/>
    <n v="185024"/>
    <n v="197736"/>
    <n v="201404"/>
    <n v="227218"/>
    <n v="220720"/>
  </r>
  <r>
    <s v="RSE7C_FT"/>
    <x v="2"/>
    <x v="4"/>
    <x v="1"/>
    <x v="2"/>
    <s v="RSE_AVG_MEM_ACC_BAL_AGE_GEN"/>
    <n v="3"/>
    <n v="290227"/>
    <n v="289564"/>
    <n v="305926"/>
    <n v="321068"/>
    <n v="328764"/>
    <n v="327498"/>
    <n v="366373"/>
    <n v="351998"/>
  </r>
  <r>
    <s v="RSE7C_FT"/>
    <x v="2"/>
    <x v="4"/>
    <x v="3"/>
    <x v="2"/>
    <s v="RSE_AVG_MEM_ACC_BAL_AGE_GEN"/>
    <n v="3"/>
    <n v="235342"/>
    <n v="235313"/>
    <n v="249697"/>
    <n v="258633"/>
    <n v="267241"/>
    <n v="267266"/>
    <n v="298440"/>
    <n v="286980"/>
  </r>
  <r>
    <s v="RSE7C_FT"/>
    <x v="2"/>
    <x v="5"/>
    <x v="0"/>
    <x v="2"/>
    <s v="RSE_AVG_MEM_ACC_BAL_AGE_GEN"/>
    <n v="3"/>
    <n v="181304"/>
    <n v="189892"/>
    <n v="209958"/>
    <n v="228413"/>
    <n v="242158"/>
    <n v="249328"/>
    <n v="275117"/>
    <n v="271915"/>
  </r>
  <r>
    <s v="RSE7C_FT"/>
    <x v="2"/>
    <x v="5"/>
    <x v="1"/>
    <x v="2"/>
    <s v="RSE_AVG_MEM_ACC_BAL_AGE_GEN"/>
    <n v="3"/>
    <n v="369990"/>
    <n v="373577"/>
    <n v="401964"/>
    <n v="428975"/>
    <n v="444552"/>
    <n v="438081"/>
    <n v="486954"/>
    <n v="466051"/>
  </r>
  <r>
    <s v="RSE7C_FT"/>
    <x v="2"/>
    <x v="5"/>
    <x v="3"/>
    <x v="2"/>
    <s v="RSE_AVG_MEM_ACC_BAL_AGE_GEN"/>
    <n v="3"/>
    <n v="295716"/>
    <n v="300614"/>
    <n v="325610"/>
    <n v="342914"/>
    <n v="357339"/>
    <n v="356232"/>
    <n v="393212"/>
    <n v="378279"/>
  </r>
  <r>
    <s v="RSE7C_FT"/>
    <x v="2"/>
    <x v="6"/>
    <x v="0"/>
    <x v="2"/>
    <s v="RSE_AVG_MEM_ACC_BAL_AGE_GEN"/>
    <n v="3"/>
    <n v="199412"/>
    <n v="201201"/>
    <n v="230928"/>
    <n v="244491"/>
    <n v="256715"/>
    <n v="264519"/>
    <n v="299302"/>
    <n v="291333"/>
  </r>
  <r>
    <s v="RSE7C_FT"/>
    <x v="2"/>
    <x v="6"/>
    <x v="1"/>
    <x v="2"/>
    <s v="RSE_AVG_MEM_ACC_BAL_AGE_GEN"/>
    <n v="3"/>
    <n v="372810"/>
    <n v="371440"/>
    <n v="405008"/>
    <n v="427568"/>
    <n v="448521"/>
    <n v="444760"/>
    <n v="500888"/>
    <n v="484722"/>
  </r>
  <r>
    <s v="RSE7C_FT"/>
    <x v="2"/>
    <x v="6"/>
    <x v="3"/>
    <x v="2"/>
    <s v="RSE_AVG_MEM_ACC_BAL_AGE_GEN"/>
    <n v="3"/>
    <n v="309310"/>
    <n v="307698"/>
    <n v="338489"/>
    <n v="352794"/>
    <n v="368916"/>
    <n v="369216"/>
    <n v="414563"/>
    <n v="401825"/>
  </r>
  <r>
    <s v="RSE7C_FT"/>
    <x v="2"/>
    <x v="7"/>
    <x v="0"/>
    <x v="2"/>
    <s v="RSE_AVG_MEM_ACC_BAL_AGE_GEN"/>
    <n v="3"/>
    <n v="224244"/>
    <n v="229854"/>
    <n v="246734"/>
    <n v="256913"/>
    <n v="272328"/>
    <n v="269802"/>
    <n v="303503"/>
    <n v="300952"/>
  </r>
  <r>
    <s v="RSE7C_FT"/>
    <x v="2"/>
    <x v="7"/>
    <x v="1"/>
    <x v="2"/>
    <s v="RSE_AVG_MEM_ACC_BAL_AGE_GEN"/>
    <n v="3"/>
    <n v="383964"/>
    <n v="384851"/>
    <n v="397399"/>
    <n v="403743"/>
    <n v="417510"/>
    <n v="404139"/>
    <n v="444778"/>
    <n v="434754"/>
  </r>
  <r>
    <s v="RSE7C_FT"/>
    <x v="2"/>
    <x v="7"/>
    <x v="3"/>
    <x v="2"/>
    <s v="RSE_AVG_MEM_ACC_BAL_AGE_GEN"/>
    <n v="3"/>
    <n v="326281"/>
    <n v="329060"/>
    <n v="341214"/>
    <n v="346984"/>
    <n v="361412"/>
    <n v="352051"/>
    <n v="388980"/>
    <n v="381231"/>
  </r>
  <r>
    <s v="RSE7C_FT"/>
    <x v="2"/>
    <x v="8"/>
    <x v="0"/>
    <x v="2"/>
    <s v="RSE_AVG_MEM_ACC_BAL_AGE_GEN"/>
    <n v="3"/>
    <n v="216211"/>
    <n v="227017"/>
    <n v="230941"/>
    <n v="240625"/>
    <n v="256044"/>
    <n v="256559"/>
    <n v="291240"/>
    <n v="282338"/>
  </r>
  <r>
    <s v="RSE7C_FT"/>
    <x v="2"/>
    <x v="8"/>
    <x v="1"/>
    <x v="2"/>
    <s v="RSE_AVG_MEM_ACC_BAL_AGE_GEN"/>
    <n v="3"/>
    <n v="385774"/>
    <n v="370145"/>
    <n v="389282"/>
    <n v="377080"/>
    <n v="399466"/>
    <n v="390874"/>
    <n v="429332"/>
    <n v="415702"/>
  </r>
  <r>
    <s v="RSE7C_FT"/>
    <x v="2"/>
    <x v="8"/>
    <x v="3"/>
    <x v="2"/>
    <s v="RSE_AVG_MEM_ACC_BAL_AGE_GEN"/>
    <n v="3"/>
    <n v="330671"/>
    <n v="325825"/>
    <n v="335059"/>
    <n v="327768"/>
    <n v="345970"/>
    <n v="340318"/>
    <n v="377357"/>
    <n v="363690"/>
  </r>
  <r>
    <s v="RSE7C_FT"/>
    <x v="2"/>
    <x v="9"/>
    <x v="0"/>
    <x v="2"/>
    <s v="RSE_AVG_MEM_ACC_BAL_AGE_GEN"/>
    <n v="3"/>
    <n v="269142"/>
    <n v="244225"/>
    <n v="239513"/>
    <n v="236318"/>
    <n v="241553"/>
    <n v="235800"/>
    <n v="249467"/>
    <n v="240187"/>
  </r>
  <r>
    <s v="RSE7C_FT"/>
    <x v="2"/>
    <x v="9"/>
    <x v="1"/>
    <x v="2"/>
    <s v="RSE_AVG_MEM_ACC_BAL_AGE_GEN"/>
    <n v="3"/>
    <n v="448113"/>
    <n v="414891"/>
    <n v="420265"/>
    <n v="392073"/>
    <n v="395549"/>
    <n v="380439"/>
    <n v="412066"/>
    <n v="384224"/>
  </r>
  <r>
    <s v="RSE7C_FT"/>
    <x v="2"/>
    <x v="9"/>
    <x v="3"/>
    <x v="2"/>
    <s v="RSE_AVG_MEM_ACC_BAL_AGE_GEN"/>
    <n v="3"/>
    <n v="370672"/>
    <n v="342436"/>
    <n v="348474"/>
    <n v="331051"/>
    <n v="336586"/>
    <n v="326922"/>
    <n v="350939"/>
    <n v="330081"/>
  </r>
  <r>
    <s v="RSE7C_FT"/>
    <x v="2"/>
    <x v="10"/>
    <x v="0"/>
    <x v="2"/>
    <s v="RSE_AVG_MEM_ACC_BAL_AGE_GEN"/>
    <n v="3"/>
    <n v="197525"/>
    <n v="152098"/>
    <n v="153585"/>
    <n v="138298"/>
    <n v="140676"/>
    <n v="141332"/>
    <n v="153833"/>
    <n v="149159"/>
  </r>
  <r>
    <s v="RSE7C_FT"/>
    <x v="2"/>
    <x v="10"/>
    <x v="1"/>
    <x v="2"/>
    <s v="RSE_AVG_MEM_ACC_BAL_AGE_GEN"/>
    <n v="3"/>
    <n v="319808"/>
    <n v="274356"/>
    <n v="272179"/>
    <n v="261150"/>
    <n v="273356"/>
    <n v="278645"/>
    <n v="296244"/>
    <n v="298080"/>
  </r>
  <r>
    <s v="RSE7C_FT"/>
    <x v="2"/>
    <x v="10"/>
    <x v="3"/>
    <x v="2"/>
    <s v="RSE_AVG_MEM_ACC_BAL_AGE_GEN"/>
    <n v="3"/>
    <n v="251483"/>
    <n v="205999"/>
    <n v="204592"/>
    <n v="189867"/>
    <n v="196205"/>
    <n v="199153"/>
    <n v="209940"/>
    <n v="206982"/>
  </r>
  <r>
    <s v="RSE7C_FT"/>
    <x v="2"/>
    <x v="12"/>
    <x v="0"/>
    <x v="2"/>
    <s v="RSE_AVG_MEM_ACC_BAL_AGE_GEN"/>
    <n v="3"/>
    <n v="96212"/>
    <n v="101809"/>
    <n v="114716"/>
    <n v="124560"/>
    <n v="135952"/>
    <n v="142539"/>
    <n v="165955"/>
    <n v="163876"/>
  </r>
  <r>
    <s v="RSE7C_FT"/>
    <x v="2"/>
    <x v="12"/>
    <x v="1"/>
    <x v="2"/>
    <s v="RSE_AVG_MEM_ACC_BAL_AGE_GEN"/>
    <n v="3"/>
    <n v="188232"/>
    <n v="194503"/>
    <n v="212811"/>
    <n v="228136"/>
    <n v="242687"/>
    <n v="248341"/>
    <n v="284140"/>
    <n v="277741"/>
  </r>
  <r>
    <s v="RSE7C_FT"/>
    <x v="2"/>
    <x v="12"/>
    <x v="3"/>
    <x v="2"/>
    <s v="RSE_AVG_MEM_ACC_BAL_AGE_GEN"/>
    <n v="3"/>
    <n v="146468"/>
    <n v="152415"/>
    <n v="167953"/>
    <n v="178170"/>
    <n v="191047"/>
    <n v="197275"/>
    <n v="227011"/>
    <n v="222343"/>
  </r>
  <r>
    <s v="RSE7C_FT"/>
    <x v="3"/>
    <x v="0"/>
    <x v="0"/>
    <x v="2"/>
    <s v="RSE_AVG_MEM_ACC_BAL_AGE_GEN"/>
    <n v="3"/>
    <n v="3536"/>
    <n v="3678"/>
    <n v="4056"/>
    <n v="4178"/>
    <n v="4343"/>
    <n v="3939"/>
    <n v="4681"/>
    <n v="4709"/>
  </r>
  <r>
    <s v="RSE7C_FT"/>
    <x v="3"/>
    <x v="0"/>
    <x v="1"/>
    <x v="2"/>
    <s v="RSE_AVG_MEM_ACC_BAL_AGE_GEN"/>
    <n v="3"/>
    <n v="4164"/>
    <n v="4154"/>
    <n v="4383"/>
    <n v="4552"/>
    <n v="4766"/>
    <n v="4279"/>
    <n v="5116"/>
    <n v="5056"/>
  </r>
  <r>
    <s v="RSE7C_FT"/>
    <x v="3"/>
    <x v="0"/>
    <x v="3"/>
    <x v="2"/>
    <s v="RSE_AVG_MEM_ACC_BAL_AGE_GEN"/>
    <n v="3"/>
    <n v="3739"/>
    <n v="3888"/>
    <n v="4215"/>
    <n v="4377"/>
    <n v="4573"/>
    <n v="4119"/>
    <n v="4903"/>
    <n v="4881"/>
  </r>
  <r>
    <s v="RSE7C_FT"/>
    <x v="3"/>
    <x v="1"/>
    <x v="0"/>
    <x v="2"/>
    <s v="RSE_AVG_MEM_ACC_BAL_AGE_GEN"/>
    <n v="3"/>
    <n v="14657"/>
    <n v="15527"/>
    <n v="17731"/>
    <n v="19435"/>
    <n v="21310"/>
    <n v="20750"/>
    <n v="24512"/>
    <n v="25875"/>
  </r>
  <r>
    <s v="RSE7C_FT"/>
    <x v="3"/>
    <x v="1"/>
    <x v="1"/>
    <x v="2"/>
    <s v="RSE_AVG_MEM_ACC_BAL_AGE_GEN"/>
    <n v="3"/>
    <n v="17223"/>
    <n v="18292"/>
    <n v="20578"/>
    <n v="22426"/>
    <n v="24840"/>
    <n v="23821"/>
    <n v="28207"/>
    <n v="28059"/>
  </r>
  <r>
    <s v="RSE7C_FT"/>
    <x v="3"/>
    <x v="1"/>
    <x v="3"/>
    <x v="2"/>
    <s v="RSE_AVG_MEM_ACC_BAL_AGE_GEN"/>
    <n v="3"/>
    <n v="15589"/>
    <n v="16846"/>
    <n v="19147"/>
    <n v="20993"/>
    <n v="23165"/>
    <n v="22340"/>
    <n v="26410"/>
    <n v="26948"/>
  </r>
  <r>
    <s v="RSE7C_FT"/>
    <x v="3"/>
    <x v="2"/>
    <x v="0"/>
    <x v="2"/>
    <s v="RSE_AVG_MEM_ACC_BAL_AGE_GEN"/>
    <n v="3"/>
    <n v="29538"/>
    <n v="31653"/>
    <n v="36288"/>
    <n v="40752"/>
    <n v="46742"/>
    <n v="48305"/>
    <n v="57787"/>
    <n v="61180"/>
  </r>
  <r>
    <s v="RSE7C_FT"/>
    <x v="3"/>
    <x v="2"/>
    <x v="1"/>
    <x v="2"/>
    <s v="RSE_AVG_MEM_ACC_BAL_AGE_GEN"/>
    <n v="3"/>
    <n v="38891"/>
    <n v="41996"/>
    <n v="48183"/>
    <n v="54531"/>
    <n v="63534"/>
    <n v="65031"/>
    <n v="78288"/>
    <n v="78204"/>
  </r>
  <r>
    <s v="RSE7C_FT"/>
    <x v="3"/>
    <x v="2"/>
    <x v="3"/>
    <x v="2"/>
    <s v="RSE_AVG_MEM_ACC_BAL_AGE_GEN"/>
    <n v="3"/>
    <n v="33971"/>
    <n v="37042"/>
    <n v="42535"/>
    <n v="48073"/>
    <n v="55601"/>
    <n v="57096"/>
    <n v="68488"/>
    <n v="69801"/>
  </r>
  <r>
    <s v="RSE7C_FT"/>
    <x v="3"/>
    <x v="3"/>
    <x v="0"/>
    <x v="2"/>
    <s v="RSE_AVG_MEM_ACC_BAL_AGE_GEN"/>
    <n v="3"/>
    <n v="40475"/>
    <n v="43332"/>
    <n v="50251"/>
    <n v="56832"/>
    <n v="65832"/>
    <n v="68825"/>
    <n v="82775"/>
    <n v="88250"/>
  </r>
  <r>
    <s v="RSE7C_FT"/>
    <x v="3"/>
    <x v="3"/>
    <x v="1"/>
    <x v="2"/>
    <s v="RSE_AVG_MEM_ACC_BAL_AGE_GEN"/>
    <n v="3"/>
    <n v="58006"/>
    <n v="61706"/>
    <n v="71116"/>
    <n v="80485"/>
    <n v="94250"/>
    <n v="97783"/>
    <n v="117927"/>
    <n v="119045"/>
  </r>
  <r>
    <s v="RSE7C_FT"/>
    <x v="3"/>
    <x v="3"/>
    <x v="3"/>
    <x v="2"/>
    <s v="RSE_AVG_MEM_ACC_BAL_AGE_GEN"/>
    <n v="3"/>
    <n v="48872"/>
    <n v="52738"/>
    <n v="61009"/>
    <n v="69157"/>
    <n v="80541"/>
    <n v="83812"/>
    <n v="100951"/>
    <n v="103689"/>
  </r>
  <r>
    <s v="RSE7C_FT"/>
    <x v="3"/>
    <x v="4"/>
    <x v="0"/>
    <x v="2"/>
    <s v="RSE_AVG_MEM_ACC_BAL_AGE_GEN"/>
    <n v="3"/>
    <n v="51453"/>
    <n v="54668"/>
    <n v="63017"/>
    <n v="70357"/>
    <n v="80451"/>
    <n v="83437"/>
    <n v="100316"/>
    <n v="108827"/>
  </r>
  <r>
    <s v="RSE7C_FT"/>
    <x v="3"/>
    <x v="4"/>
    <x v="1"/>
    <x v="2"/>
    <s v="RSE_AVG_MEM_ACC_BAL_AGE_GEN"/>
    <n v="3"/>
    <n v="76560"/>
    <n v="80568"/>
    <n v="92125"/>
    <n v="102418"/>
    <n v="117881"/>
    <n v="120953"/>
    <n v="145245"/>
    <n v="148158"/>
  </r>
  <r>
    <s v="RSE7C_FT"/>
    <x v="3"/>
    <x v="4"/>
    <x v="3"/>
    <x v="2"/>
    <s v="RSE_AVG_MEM_ACC_BAL_AGE_GEN"/>
    <n v="3"/>
    <n v="63351"/>
    <n v="67662"/>
    <n v="77753"/>
    <n v="86783"/>
    <n v="99559"/>
    <n v="102577"/>
    <n v="123248"/>
    <n v="128322"/>
  </r>
  <r>
    <s v="RSE7C_FT"/>
    <x v="3"/>
    <x v="5"/>
    <x v="0"/>
    <x v="2"/>
    <s v="RSE_AVG_MEM_ACC_BAL_AGE_GEN"/>
    <n v="3"/>
    <n v="67852"/>
    <n v="71400"/>
    <n v="81669"/>
    <n v="90735"/>
    <n v="102736"/>
    <n v="105927"/>
    <n v="125544"/>
    <n v="136348"/>
  </r>
  <r>
    <s v="RSE7C_FT"/>
    <x v="3"/>
    <x v="5"/>
    <x v="1"/>
    <x v="2"/>
    <s v="RSE_AVG_MEM_ACC_BAL_AGE_GEN"/>
    <n v="3"/>
    <n v="98922"/>
    <n v="103688"/>
    <n v="117746"/>
    <n v="130828"/>
    <n v="149065"/>
    <n v="152534"/>
    <n v="181078"/>
    <n v="185886"/>
  </r>
  <r>
    <s v="RSE7C_FT"/>
    <x v="3"/>
    <x v="5"/>
    <x v="3"/>
    <x v="2"/>
    <s v="RSE_AVG_MEM_ACC_BAL_AGE_GEN"/>
    <n v="3"/>
    <n v="82327"/>
    <n v="87373"/>
    <n v="99615"/>
    <n v="110938"/>
    <n v="126091"/>
    <n v="129487"/>
    <n v="153660"/>
    <n v="160886"/>
  </r>
  <r>
    <s v="RSE7C_FT"/>
    <x v="3"/>
    <x v="6"/>
    <x v="0"/>
    <x v="2"/>
    <s v="RSE_AVG_MEM_ACC_BAL_AGE_GEN"/>
    <n v="3"/>
    <n v="90112"/>
    <n v="93096"/>
    <n v="105913"/>
    <n v="115067"/>
    <n v="127861"/>
    <n v="128623"/>
    <n v="149579"/>
    <n v="158489"/>
  </r>
  <r>
    <s v="RSE7C_FT"/>
    <x v="3"/>
    <x v="6"/>
    <x v="1"/>
    <x v="2"/>
    <s v="RSE_AVG_MEM_ACC_BAL_AGE_GEN"/>
    <n v="3"/>
    <n v="116152"/>
    <n v="119778"/>
    <n v="134674"/>
    <n v="149549"/>
    <n v="168882"/>
    <n v="172356"/>
    <n v="202334"/>
    <n v="206651"/>
  </r>
  <r>
    <s v="RSE7C_FT"/>
    <x v="3"/>
    <x v="6"/>
    <x v="3"/>
    <x v="2"/>
    <s v="RSE_AVG_MEM_ACC_BAL_AGE_GEN"/>
    <n v="3"/>
    <n v="102177"/>
    <n v="106523"/>
    <n v="120406"/>
    <n v="132611"/>
    <n v="148697"/>
    <n v="150838"/>
    <n v="176349"/>
    <n v="182428"/>
  </r>
  <r>
    <s v="RSE7C_FT"/>
    <x v="3"/>
    <x v="7"/>
    <x v="0"/>
    <x v="2"/>
    <s v="RSE_AVG_MEM_ACC_BAL_AGE_GEN"/>
    <n v="3"/>
    <n v="109766"/>
    <n v="115090"/>
    <n v="128301"/>
    <n v="140335"/>
    <n v="156533"/>
    <n v="157851"/>
    <n v="180868"/>
    <n v="186878"/>
  </r>
  <r>
    <s v="RSE7C_FT"/>
    <x v="3"/>
    <x v="7"/>
    <x v="1"/>
    <x v="2"/>
    <s v="RSE_AVG_MEM_ACC_BAL_AGE_GEN"/>
    <n v="3"/>
    <n v="132436"/>
    <n v="138591"/>
    <n v="151709"/>
    <n v="165596"/>
    <n v="184645"/>
    <n v="182519"/>
    <n v="210815"/>
    <n v="215031"/>
  </r>
  <r>
    <s v="RSE7C_FT"/>
    <x v="3"/>
    <x v="7"/>
    <x v="3"/>
    <x v="2"/>
    <s v="RSE_AVG_MEM_ACC_BAL_AGE_GEN"/>
    <n v="3"/>
    <n v="119932"/>
    <n v="126705"/>
    <n v="140380"/>
    <n v="153389"/>
    <n v="170949"/>
    <n v="170488"/>
    <n v="196190"/>
    <n v="201012"/>
  </r>
  <r>
    <s v="RSE7C_FT"/>
    <x v="3"/>
    <x v="8"/>
    <x v="0"/>
    <x v="2"/>
    <s v="RSE_AVG_MEM_ACC_BAL_AGE_GEN"/>
    <n v="3"/>
    <n v="122285"/>
    <n v="126675"/>
    <n v="139311"/>
    <n v="151663"/>
    <n v="168055"/>
    <n v="166988"/>
    <n v="193319"/>
    <n v="196571"/>
  </r>
  <r>
    <s v="RSE7C_FT"/>
    <x v="3"/>
    <x v="8"/>
    <x v="1"/>
    <x v="2"/>
    <s v="RSE_AVG_MEM_ACC_BAL_AGE_GEN"/>
    <n v="3"/>
    <n v="149159"/>
    <n v="155025"/>
    <n v="167122"/>
    <n v="181818"/>
    <n v="201749"/>
    <n v="198497"/>
    <n v="227318"/>
    <n v="225499"/>
  </r>
  <r>
    <s v="RSE7C_FT"/>
    <x v="3"/>
    <x v="8"/>
    <x v="3"/>
    <x v="2"/>
    <s v="RSE_AVG_MEM_ACC_BAL_AGE_GEN"/>
    <n v="3"/>
    <n v="135628"/>
    <n v="142356"/>
    <n v="154522"/>
    <n v="168048"/>
    <n v="186071"/>
    <n v="183605"/>
    <n v="211108"/>
    <n v="211388"/>
  </r>
  <r>
    <s v="RSE7C_FT"/>
    <x v="3"/>
    <x v="9"/>
    <x v="0"/>
    <x v="2"/>
    <s v="RSE_AVG_MEM_ACC_BAL_AGE_GEN"/>
    <n v="3"/>
    <n v="125028"/>
    <n v="134636"/>
    <n v="142699"/>
    <n v="155914"/>
    <n v="173522"/>
    <n v="177015"/>
    <n v="203837"/>
    <n v="205111"/>
  </r>
  <r>
    <s v="RSE7C_FT"/>
    <x v="3"/>
    <x v="9"/>
    <x v="1"/>
    <x v="2"/>
    <s v="RSE_AVG_MEM_ACC_BAL_AGE_GEN"/>
    <n v="3"/>
    <n v="159088"/>
    <n v="165045"/>
    <n v="175617"/>
    <n v="190850"/>
    <n v="211248"/>
    <n v="212061"/>
    <n v="243544"/>
    <n v="239801"/>
  </r>
  <r>
    <s v="RSE7C_FT"/>
    <x v="3"/>
    <x v="9"/>
    <x v="3"/>
    <x v="2"/>
    <s v="RSE_AVG_MEM_ACC_BAL_AGE_GEN"/>
    <n v="3"/>
    <n v="143841"/>
    <n v="153373"/>
    <n v="162955"/>
    <n v="177166"/>
    <n v="195795"/>
    <n v="197293"/>
    <n v="226295"/>
    <n v="224057"/>
  </r>
  <r>
    <s v="RSE7C_FT"/>
    <x v="3"/>
    <x v="10"/>
    <x v="0"/>
    <x v="2"/>
    <s v="RSE_AVG_MEM_ACC_BAL_AGE_GEN"/>
    <n v="3"/>
    <n v="80238"/>
    <n v="89849"/>
    <n v="74891"/>
    <n v="84564"/>
    <n v="98893"/>
    <n v="122037"/>
    <n v="149058"/>
    <n v="155772"/>
  </r>
  <r>
    <s v="RSE7C_FT"/>
    <x v="3"/>
    <x v="10"/>
    <x v="1"/>
    <x v="2"/>
    <s v="RSE_AVG_MEM_ACC_BAL_AGE_GEN"/>
    <n v="3"/>
    <n v="107331"/>
    <n v="127634"/>
    <n v="117609"/>
    <n v="110850"/>
    <n v="142301"/>
    <n v="154037"/>
    <n v="203917"/>
    <n v="194819"/>
  </r>
  <r>
    <s v="RSE7C_FT"/>
    <x v="3"/>
    <x v="10"/>
    <x v="3"/>
    <x v="2"/>
    <s v="RSE_AVG_MEM_ACC_BAL_AGE_GEN"/>
    <n v="3"/>
    <n v="85927"/>
    <n v="109904"/>
    <n v="99719"/>
    <n v="101246"/>
    <n v="125177"/>
    <n v="141546"/>
    <n v="182091"/>
    <n v="178261"/>
  </r>
  <r>
    <s v="RSE7C_FT"/>
    <x v="3"/>
    <x v="12"/>
    <x v="0"/>
    <x v="2"/>
    <s v="RSE_AVG_MEM_ACC_BAL_AGE_GEN"/>
    <n v="3"/>
    <n v="31479"/>
    <n v="34197"/>
    <n v="39897"/>
    <n v="44934"/>
    <n v="51328"/>
    <n v="53566"/>
    <n v="65073"/>
    <n v="71492"/>
  </r>
  <r>
    <s v="RSE7C_FT"/>
    <x v="3"/>
    <x v="12"/>
    <x v="1"/>
    <x v="2"/>
    <s v="RSE_AVG_MEM_ACC_BAL_AGE_GEN"/>
    <n v="3"/>
    <n v="41537"/>
    <n v="44746"/>
    <n v="51637"/>
    <n v="58202"/>
    <n v="67108"/>
    <n v="69447"/>
    <n v="85107"/>
    <n v="88654"/>
  </r>
  <r>
    <s v="RSE7C_FT"/>
    <x v="3"/>
    <x v="12"/>
    <x v="3"/>
    <x v="2"/>
    <s v="RSE_AVG_MEM_ACC_BAL_AGE_GEN"/>
    <n v="3"/>
    <n v="35786"/>
    <n v="39432"/>
    <n v="45864"/>
    <n v="51838"/>
    <n v="59534"/>
    <n v="61795"/>
    <n v="75397"/>
    <n v="80121"/>
  </r>
  <r>
    <s v="RSE7C_FT"/>
    <x v="4"/>
    <x v="0"/>
    <x v="0"/>
    <x v="2"/>
    <s v="RSE_AVG_MEM_ACC_BAL_AGE_GEN"/>
    <n v="3"/>
    <n v="21635"/>
    <n v="19061"/>
    <n v="15200"/>
    <n v="14839"/>
    <n v="14511"/>
    <n v="13049"/>
    <n v="9756"/>
    <n v="7851"/>
  </r>
  <r>
    <s v="RSE7C_FT"/>
    <x v="4"/>
    <x v="0"/>
    <x v="1"/>
    <x v="2"/>
    <s v="RSE_AVG_MEM_ACC_BAL_AGE_GEN"/>
    <n v="3"/>
    <n v="59916"/>
    <n v="59579"/>
    <n v="49945"/>
    <n v="45144"/>
    <n v="37169"/>
    <n v="28378"/>
    <n v="14876"/>
    <n v="11664"/>
  </r>
  <r>
    <s v="RSE7C_FT"/>
    <x v="4"/>
    <x v="0"/>
    <x v="3"/>
    <x v="2"/>
    <s v="RSE_AVG_MEM_ACC_BAL_AGE_GEN"/>
    <n v="3"/>
    <n v="38345"/>
    <n v="36830"/>
    <n v="30171"/>
    <n v="27861"/>
    <n v="24230"/>
    <n v="19675"/>
    <n v="11962"/>
    <n v="9562"/>
  </r>
  <r>
    <s v="RSE7C_FT"/>
    <x v="4"/>
    <x v="1"/>
    <x v="0"/>
    <x v="2"/>
    <s v="RSE_AVG_MEM_ACC_BAL_AGE_GEN"/>
    <n v="3"/>
    <n v="34448"/>
    <n v="36874"/>
    <n v="42859"/>
    <n v="45724"/>
    <n v="49119"/>
    <n v="50130"/>
    <n v="56080"/>
    <n v="50915"/>
  </r>
  <r>
    <s v="RSE7C_FT"/>
    <x v="4"/>
    <x v="1"/>
    <x v="1"/>
    <x v="2"/>
    <s v="RSE_AVG_MEM_ACC_BAL_AGE_GEN"/>
    <n v="3"/>
    <n v="43576"/>
    <n v="45890"/>
    <n v="78640"/>
    <n v="86030"/>
    <n v="90962"/>
    <n v="92888"/>
    <n v="98458"/>
    <n v="102990"/>
  </r>
  <r>
    <s v="RSE7C_FT"/>
    <x v="4"/>
    <x v="1"/>
    <x v="3"/>
    <x v="2"/>
    <s v="RSE_AVG_MEM_ACC_BAL_AGE_GEN"/>
    <n v="3"/>
    <n v="38069"/>
    <n v="40496"/>
    <n v="57362"/>
    <n v="62233"/>
    <n v="66308"/>
    <n v="67849"/>
    <n v="73639"/>
    <n v="73712"/>
  </r>
  <r>
    <s v="RSE7C_FT"/>
    <x v="4"/>
    <x v="2"/>
    <x v="0"/>
    <x v="2"/>
    <s v="RSE_AVG_MEM_ACC_BAL_AGE_GEN"/>
    <n v="3"/>
    <n v="75208"/>
    <n v="80707"/>
    <n v="81428"/>
    <n v="87610"/>
    <n v="96124"/>
    <n v="100889"/>
    <n v="116765"/>
    <n v="108958"/>
  </r>
  <r>
    <s v="RSE7C_FT"/>
    <x v="4"/>
    <x v="2"/>
    <x v="1"/>
    <x v="2"/>
    <s v="RSE_AVG_MEM_ACC_BAL_AGE_GEN"/>
    <n v="3"/>
    <n v="118883"/>
    <n v="126862"/>
    <n v="122514"/>
    <n v="132957"/>
    <n v="144480"/>
    <n v="150452"/>
    <n v="182110"/>
    <n v="188857"/>
  </r>
  <r>
    <s v="RSE7C_FT"/>
    <x v="4"/>
    <x v="2"/>
    <x v="3"/>
    <x v="2"/>
    <s v="RSE_AVG_MEM_ACC_BAL_AGE_GEN"/>
    <n v="3"/>
    <n v="92513"/>
    <n v="99025"/>
    <n v="97692"/>
    <n v="105648"/>
    <n v="115305"/>
    <n v="120651"/>
    <n v="142838"/>
    <n v="142527"/>
  </r>
  <r>
    <s v="RSE7C_FT"/>
    <x v="4"/>
    <x v="3"/>
    <x v="0"/>
    <x v="2"/>
    <s v="RSE_AVG_MEM_ACC_BAL_AGE_GEN"/>
    <n v="3"/>
    <n v="91400"/>
    <n v="95827"/>
    <n v="112700"/>
    <n v="119920"/>
    <n v="129755"/>
    <n v="137098"/>
    <n v="157594"/>
    <n v="153390"/>
  </r>
  <r>
    <s v="RSE7C_FT"/>
    <x v="4"/>
    <x v="3"/>
    <x v="1"/>
    <x v="2"/>
    <s v="RSE_AVG_MEM_ACC_BAL_AGE_GEN"/>
    <n v="3"/>
    <n v="153006"/>
    <n v="158039"/>
    <n v="172592"/>
    <n v="180772"/>
    <n v="193034"/>
    <n v="200524"/>
    <n v="237081"/>
    <n v="242418"/>
  </r>
  <r>
    <s v="RSE7C_FT"/>
    <x v="4"/>
    <x v="3"/>
    <x v="3"/>
    <x v="2"/>
    <s v="RSE_AVG_MEM_ACC_BAL_AGE_GEN"/>
    <n v="3"/>
    <n v="116284"/>
    <n v="120699"/>
    <n v="136753"/>
    <n v="144411"/>
    <n v="155174"/>
    <n v="162675"/>
    <n v="189617"/>
    <n v="190599"/>
  </r>
  <r>
    <s v="RSE7C_FT"/>
    <x v="4"/>
    <x v="4"/>
    <x v="0"/>
    <x v="2"/>
    <s v="RSE_AVG_MEM_ACC_BAL_AGE_GEN"/>
    <n v="3"/>
    <n v="129372"/>
    <n v="136055"/>
    <n v="147298"/>
    <n v="155539"/>
    <n v="166013"/>
    <n v="173788"/>
    <n v="196166"/>
    <n v="189839"/>
  </r>
  <r>
    <s v="RSE7C_FT"/>
    <x v="4"/>
    <x v="4"/>
    <x v="1"/>
    <x v="2"/>
    <s v="RSE_AVG_MEM_ACC_BAL_AGE_GEN"/>
    <n v="3"/>
    <n v="231881"/>
    <n v="239296"/>
    <n v="232086"/>
    <n v="238851"/>
    <n v="251185"/>
    <n v="257083"/>
    <n v="303399"/>
    <n v="309596"/>
  </r>
  <r>
    <s v="RSE7C_FT"/>
    <x v="4"/>
    <x v="4"/>
    <x v="3"/>
    <x v="2"/>
    <s v="RSE_AVG_MEM_ACC_BAL_AGE_GEN"/>
    <n v="3"/>
    <n v="171294"/>
    <n v="178157"/>
    <n v="181797"/>
    <n v="189416"/>
    <n v="200555"/>
    <n v="207733"/>
    <n v="239841"/>
    <n v="239924"/>
  </r>
  <r>
    <s v="RSE7C_FT"/>
    <x v="4"/>
    <x v="5"/>
    <x v="0"/>
    <x v="2"/>
    <s v="RSE_AVG_MEM_ACC_BAL_AGE_GEN"/>
    <n v="3"/>
    <n v="169911"/>
    <n v="176197"/>
    <n v="190968"/>
    <n v="201731"/>
    <n v="214729"/>
    <n v="222537"/>
    <n v="247528"/>
    <n v="240395"/>
  </r>
  <r>
    <s v="RSE7C_FT"/>
    <x v="4"/>
    <x v="5"/>
    <x v="1"/>
    <x v="2"/>
    <s v="RSE_AVG_MEM_ACC_BAL_AGE_GEN"/>
    <n v="3"/>
    <n v="287382"/>
    <n v="291563"/>
    <n v="306107"/>
    <n v="317454"/>
    <n v="331258"/>
    <n v="337411"/>
    <n v="371313"/>
    <n v="383262"/>
  </r>
  <r>
    <s v="RSE7C_FT"/>
    <x v="4"/>
    <x v="5"/>
    <x v="3"/>
    <x v="2"/>
    <s v="RSE_AVG_MEM_ACC_BAL_AGE_GEN"/>
    <n v="3"/>
    <n v="220124"/>
    <n v="225573"/>
    <n v="239739"/>
    <n v="250703"/>
    <n v="263840"/>
    <n v="270789"/>
    <n v="299299"/>
    <n v="300104"/>
  </r>
  <r>
    <s v="RSE7C_FT"/>
    <x v="4"/>
    <x v="6"/>
    <x v="0"/>
    <x v="2"/>
    <s v="RSE_AVG_MEM_ACC_BAL_AGE_GEN"/>
    <n v="3"/>
    <n v="196811"/>
    <n v="203188"/>
    <n v="222886"/>
    <n v="240681"/>
    <n v="248607"/>
    <n v="254107"/>
    <n v="278436"/>
    <n v="273110"/>
  </r>
  <r>
    <s v="RSE7C_FT"/>
    <x v="4"/>
    <x v="6"/>
    <x v="1"/>
    <x v="2"/>
    <s v="RSE_AVG_MEM_ACC_BAL_AGE_GEN"/>
    <n v="3"/>
    <n v="330923"/>
    <n v="332346"/>
    <n v="344281"/>
    <n v="361063"/>
    <n v="369009"/>
    <n v="372141"/>
    <n v="401983"/>
    <n v="421808"/>
  </r>
  <r>
    <s v="RSE7C_FT"/>
    <x v="4"/>
    <x v="6"/>
    <x v="3"/>
    <x v="2"/>
    <s v="RSE_AVG_MEM_ACC_BAL_AGE_GEN"/>
    <n v="3"/>
    <n v="259976"/>
    <n v="263471"/>
    <n v="278339"/>
    <n v="295150"/>
    <n v="302382"/>
    <n v="306243"/>
    <n v="332540"/>
    <n v="337357"/>
  </r>
  <r>
    <s v="RSE7C_FT"/>
    <x v="4"/>
    <x v="7"/>
    <x v="0"/>
    <x v="2"/>
    <s v="RSE_AVG_MEM_ACC_BAL_AGE_GEN"/>
    <n v="3"/>
    <n v="197802"/>
    <n v="198556"/>
    <n v="239536"/>
    <n v="252654"/>
    <n v="267022"/>
    <n v="270385"/>
    <n v="290332"/>
    <n v="290188"/>
  </r>
  <r>
    <s v="RSE7C_FT"/>
    <x v="4"/>
    <x v="7"/>
    <x v="1"/>
    <x v="2"/>
    <s v="RSE_AVG_MEM_ACC_BAL_AGE_GEN"/>
    <n v="3"/>
    <n v="280176"/>
    <n v="283236"/>
    <n v="365717"/>
    <n v="382700"/>
    <n v="385488"/>
    <n v="386860"/>
    <n v="404506"/>
    <n v="431214"/>
  </r>
  <r>
    <s v="RSE7C_FT"/>
    <x v="4"/>
    <x v="7"/>
    <x v="3"/>
    <x v="2"/>
    <s v="RSE_AVG_MEM_ACC_BAL_AGE_GEN"/>
    <n v="3"/>
    <n v="241575"/>
    <n v="243128"/>
    <n v="304735"/>
    <n v="318730"/>
    <n v="325660"/>
    <n v="326848"/>
    <n v="344764"/>
    <n v="355252"/>
  </r>
  <r>
    <s v="RSE7C_FT"/>
    <x v="4"/>
    <x v="8"/>
    <x v="0"/>
    <x v="2"/>
    <s v="RSE_AVG_MEM_ACC_BAL_AGE_GEN"/>
    <n v="3"/>
    <n v="223298"/>
    <n v="215919"/>
    <n v="227437"/>
    <n v="240215"/>
    <n v="253171"/>
    <n v="257289"/>
    <n v="275948"/>
    <n v="278825"/>
  </r>
  <r>
    <s v="RSE7C_FT"/>
    <x v="4"/>
    <x v="8"/>
    <x v="1"/>
    <x v="2"/>
    <s v="RSE_AVG_MEM_ACC_BAL_AGE_GEN"/>
    <n v="3"/>
    <n v="308737"/>
    <n v="306218"/>
    <n v="347676"/>
    <n v="365064"/>
    <n v="365767"/>
    <n v="374435"/>
    <n v="385302"/>
    <n v="431586"/>
  </r>
  <r>
    <s v="RSE7C_FT"/>
    <x v="4"/>
    <x v="8"/>
    <x v="3"/>
    <x v="2"/>
    <s v="RSE_AVG_MEM_ACC_BAL_AGE_GEN"/>
    <n v="3"/>
    <n v="271962"/>
    <n v="267518"/>
    <n v="295476"/>
    <n v="310275"/>
    <n v="314318"/>
    <n v="319989"/>
    <n v="333603"/>
    <n v="356967"/>
  </r>
  <r>
    <s v="RSE7C_FT"/>
    <x v="4"/>
    <x v="9"/>
    <x v="0"/>
    <x v="2"/>
    <s v="RSE_AVG_MEM_ACC_BAL_AGE_GEN"/>
    <n v="3"/>
    <n v="174036"/>
    <n v="176515"/>
    <n v="175720"/>
    <n v="187745"/>
    <n v="197605"/>
    <n v="204068"/>
    <n v="216170"/>
    <n v="229656"/>
  </r>
  <r>
    <s v="RSE7C_FT"/>
    <x v="4"/>
    <x v="9"/>
    <x v="1"/>
    <x v="2"/>
    <s v="RSE_AVG_MEM_ACC_BAL_AGE_GEN"/>
    <n v="3"/>
    <n v="269937"/>
    <n v="263850"/>
    <n v="265364"/>
    <n v="281415"/>
    <n v="289053"/>
    <n v="299172"/>
    <n v="308434"/>
    <n v="359048"/>
  </r>
  <r>
    <s v="RSE7C_FT"/>
    <x v="4"/>
    <x v="9"/>
    <x v="3"/>
    <x v="2"/>
    <s v="RSE_AVG_MEM_ACC_BAL_AGE_GEN"/>
    <n v="3"/>
    <n v="227636"/>
    <n v="224760"/>
    <n v="225154"/>
    <n v="239657"/>
    <n v="247663"/>
    <n v="255610"/>
    <n v="266138"/>
    <n v="298971"/>
  </r>
  <r>
    <s v="RSE7C_FT"/>
    <x v="4"/>
    <x v="10"/>
    <x v="0"/>
    <x v="2"/>
    <s v="RSE_AVG_MEM_ACC_BAL_AGE_GEN"/>
    <n v="3"/>
    <n v="150317"/>
    <n v="150911"/>
    <n v="85955"/>
    <n v="95275"/>
    <n v="96764"/>
    <n v="99948"/>
    <n v="99776"/>
    <n v="114805"/>
  </r>
  <r>
    <s v="RSE7C_FT"/>
    <x v="4"/>
    <x v="10"/>
    <x v="1"/>
    <x v="2"/>
    <s v="RSE_AVG_MEM_ACC_BAL_AGE_GEN"/>
    <n v="3"/>
    <n v="341958"/>
    <n v="367240"/>
    <n v="136549"/>
    <n v="142918"/>
    <n v="144611"/>
    <n v="149098"/>
    <n v="151829"/>
    <n v="184509"/>
  </r>
  <r>
    <s v="RSE7C_FT"/>
    <x v="4"/>
    <x v="10"/>
    <x v="3"/>
    <x v="2"/>
    <s v="RSE_AVG_MEM_ACC_BAL_AGE_GEN"/>
    <n v="3"/>
    <n v="234509"/>
    <n v="236678"/>
    <n v="105766"/>
    <n v="114656"/>
    <n v="116386"/>
    <n v="120218"/>
    <n v="121469"/>
    <n v="143689"/>
  </r>
  <r>
    <s v="RSE7C_FT"/>
    <x v="4"/>
    <x v="12"/>
    <x v="0"/>
    <x v="2"/>
    <s v="RSE_AVG_MEM_ACC_BAL_AGE_GEN"/>
    <n v="3"/>
    <n v="108147"/>
    <n v="114584"/>
    <n v="125327"/>
    <n v="135398"/>
    <n v="147692"/>
    <n v="155091"/>
    <n v="172794"/>
    <n v="171799"/>
  </r>
  <r>
    <s v="RSE7C_FT"/>
    <x v="4"/>
    <x v="12"/>
    <x v="1"/>
    <x v="2"/>
    <s v="RSE_AVG_MEM_ACC_BAL_AGE_GEN"/>
    <n v="3"/>
    <n v="190108"/>
    <n v="196996"/>
    <n v="210426"/>
    <n v="223030"/>
    <n v="235585"/>
    <n v="242284"/>
    <n v="266401"/>
    <n v="279602"/>
  </r>
  <r>
    <s v="RSE7C_FT"/>
    <x v="4"/>
    <x v="12"/>
    <x v="3"/>
    <x v="2"/>
    <s v="RSE_AVG_MEM_ACC_BAL_AGE_GEN"/>
    <n v="3"/>
    <n v="143357"/>
    <n v="150091"/>
    <n v="161957"/>
    <n v="173127"/>
    <n v="185529"/>
    <n v="192723"/>
    <n v="213262"/>
    <n v="219405"/>
  </r>
  <r>
    <s v="RSE7C_FT"/>
    <x v="5"/>
    <x v="0"/>
    <x v="0"/>
    <x v="2"/>
    <s v="RSE_AVG_MEM_ACC_BAL_AGE_GEN"/>
    <n v="3"/>
    <n v="3402"/>
    <n v="3721"/>
    <n v="4140"/>
    <n v="4505"/>
    <n v="4828"/>
    <n v="5249"/>
    <n v="7172"/>
    <n v="7530"/>
  </r>
  <r>
    <s v="RSE7C_FT"/>
    <x v="5"/>
    <x v="0"/>
    <x v="1"/>
    <x v="2"/>
    <s v="RSE_AVG_MEM_ACC_BAL_AGE_GEN"/>
    <n v="3"/>
    <n v="4133"/>
    <n v="4403"/>
    <n v="4890"/>
    <n v="5321"/>
    <n v="5671"/>
    <n v="6215"/>
    <n v="9148"/>
    <n v="9086"/>
  </r>
  <r>
    <s v="RSE7C_FT"/>
    <x v="5"/>
    <x v="0"/>
    <x v="3"/>
    <x v="2"/>
    <s v="RSE_AVG_MEM_ACC_BAL_AGE_GEN"/>
    <n v="3"/>
    <n v="3792"/>
    <n v="4085"/>
    <n v="4539"/>
    <n v="5148"/>
    <n v="5283"/>
    <n v="5747"/>
    <n v="8129"/>
    <n v="8267"/>
  </r>
  <r>
    <s v="RSE7C_FT"/>
    <x v="5"/>
    <x v="1"/>
    <x v="0"/>
    <x v="2"/>
    <s v="RSE_AVG_MEM_ACC_BAL_AGE_GEN"/>
    <n v="3"/>
    <n v="8508"/>
    <n v="9423"/>
    <n v="10824"/>
    <n v="12607"/>
    <n v="12993"/>
    <n v="14928"/>
    <n v="21058"/>
    <n v="20762"/>
  </r>
  <r>
    <s v="RSE7C_FT"/>
    <x v="5"/>
    <x v="1"/>
    <x v="1"/>
    <x v="2"/>
    <s v="RSE_AVG_MEM_ACC_BAL_AGE_GEN"/>
    <n v="3"/>
    <n v="9884"/>
    <n v="11026"/>
    <n v="12583"/>
    <n v="14687"/>
    <n v="14583"/>
    <n v="17213"/>
    <n v="24426"/>
    <n v="24037"/>
  </r>
  <r>
    <s v="RSE7C_FT"/>
    <x v="5"/>
    <x v="1"/>
    <x v="3"/>
    <x v="2"/>
    <s v="RSE_AVG_MEM_ACC_BAL_AGE_GEN"/>
    <n v="3"/>
    <n v="9304"/>
    <n v="10328"/>
    <n v="11803"/>
    <n v="13763"/>
    <n v="13887"/>
    <n v="16184"/>
    <n v="22859"/>
    <n v="22474"/>
  </r>
  <r>
    <s v="RSE7C_FT"/>
    <x v="5"/>
    <x v="2"/>
    <x v="0"/>
    <x v="2"/>
    <s v="RSE_AVG_MEM_ACC_BAL_AGE_GEN"/>
    <n v="3"/>
    <n v="17349"/>
    <n v="18581"/>
    <n v="21188"/>
    <n v="24687"/>
    <n v="26161"/>
    <n v="38247"/>
    <n v="49934"/>
    <n v="48263"/>
  </r>
  <r>
    <s v="RSE7C_FT"/>
    <x v="5"/>
    <x v="2"/>
    <x v="1"/>
    <x v="2"/>
    <s v="RSE_AVG_MEM_ACC_BAL_AGE_GEN"/>
    <n v="3"/>
    <n v="22628"/>
    <n v="24353"/>
    <n v="27823"/>
    <n v="32543"/>
    <n v="34148"/>
    <n v="46155"/>
    <n v="63081"/>
    <n v="61052"/>
  </r>
  <r>
    <s v="RSE7C_FT"/>
    <x v="5"/>
    <x v="2"/>
    <x v="3"/>
    <x v="2"/>
    <s v="RSE_AVG_MEM_ACC_BAL_AGE_GEN"/>
    <n v="3"/>
    <n v="20452"/>
    <n v="21913"/>
    <n v="24981"/>
    <n v="29159"/>
    <n v="30692"/>
    <n v="42765"/>
    <n v="57393"/>
    <n v="55439"/>
  </r>
  <r>
    <s v="RSE7C_FT"/>
    <x v="5"/>
    <x v="3"/>
    <x v="0"/>
    <x v="2"/>
    <s v="RSE_AVG_MEM_ACC_BAL_AGE_GEN"/>
    <n v="3"/>
    <n v="26819"/>
    <n v="28497"/>
    <n v="32129"/>
    <n v="36412"/>
    <n v="38334"/>
    <n v="56243"/>
    <n v="72411"/>
    <n v="71339"/>
  </r>
  <r>
    <s v="RSE7C_FT"/>
    <x v="5"/>
    <x v="3"/>
    <x v="1"/>
    <x v="2"/>
    <s v="RSE_AVG_MEM_ACC_BAL_AGE_GEN"/>
    <n v="3"/>
    <n v="36996"/>
    <n v="38957"/>
    <n v="43613"/>
    <n v="49631"/>
    <n v="51564"/>
    <n v="71558"/>
    <n v="95847"/>
    <n v="93725"/>
  </r>
  <r>
    <s v="RSE7C_FT"/>
    <x v="5"/>
    <x v="3"/>
    <x v="3"/>
    <x v="2"/>
    <s v="RSE_AVG_MEM_ACC_BAL_AGE_GEN"/>
    <n v="3"/>
    <n v="32953"/>
    <n v="34690"/>
    <n v="38843"/>
    <n v="44094"/>
    <n v="46003"/>
    <n v="65139"/>
    <n v="85975"/>
    <n v="84169"/>
  </r>
  <r>
    <s v="RSE7C_FT"/>
    <x v="5"/>
    <x v="4"/>
    <x v="0"/>
    <x v="2"/>
    <s v="RSE_AVG_MEM_ACC_BAL_AGE_GEN"/>
    <n v="3"/>
    <n v="35499"/>
    <n v="37470"/>
    <n v="42256"/>
    <n v="47231"/>
    <n v="49558"/>
    <n v="68886"/>
    <n v="87692"/>
    <n v="87402"/>
  </r>
  <r>
    <s v="RSE7C_FT"/>
    <x v="5"/>
    <x v="4"/>
    <x v="1"/>
    <x v="2"/>
    <s v="RSE_AVG_MEM_ACC_BAL_AGE_GEN"/>
    <n v="3"/>
    <n v="50790"/>
    <n v="52585"/>
    <n v="58256"/>
    <n v="64739"/>
    <n v="66913"/>
    <n v="88558"/>
    <n v="115185"/>
    <n v="115098"/>
  </r>
  <r>
    <s v="RSE7C_FT"/>
    <x v="5"/>
    <x v="4"/>
    <x v="3"/>
    <x v="2"/>
    <s v="RSE_AVG_MEM_ACC_BAL_AGE_GEN"/>
    <n v="3"/>
    <n v="44934"/>
    <n v="46692"/>
    <n v="51910"/>
    <n v="57709"/>
    <n v="59891"/>
    <n v="80567"/>
    <n v="103917"/>
    <n v="103419"/>
  </r>
  <r>
    <s v="RSE7C_FT"/>
    <x v="5"/>
    <x v="5"/>
    <x v="0"/>
    <x v="2"/>
    <s v="RSE_AVG_MEM_ACC_BAL_AGE_GEN"/>
    <n v="3"/>
    <n v="55764"/>
    <n v="57908"/>
    <n v="65058"/>
    <n v="69995"/>
    <n v="71029"/>
    <n v="92583"/>
    <n v="117199"/>
    <n v="113007"/>
  </r>
  <r>
    <s v="RSE7C_FT"/>
    <x v="5"/>
    <x v="5"/>
    <x v="1"/>
    <x v="2"/>
    <s v="RSE_AVG_MEM_ACC_BAL_AGE_GEN"/>
    <n v="3"/>
    <n v="71480"/>
    <n v="73585"/>
    <n v="80709"/>
    <n v="88174"/>
    <n v="89521"/>
    <n v="111522"/>
    <n v="142653"/>
    <n v="143160"/>
  </r>
  <r>
    <s v="RSE7C_FT"/>
    <x v="5"/>
    <x v="5"/>
    <x v="3"/>
    <x v="2"/>
    <s v="RSE_AVG_MEM_ACC_BAL_AGE_GEN"/>
    <n v="3"/>
    <n v="65574"/>
    <n v="67627"/>
    <n v="74703"/>
    <n v="81192"/>
    <n v="82375"/>
    <n v="104213"/>
    <n v="132792"/>
    <n v="130833"/>
  </r>
  <r>
    <s v="RSE7C_FT"/>
    <x v="5"/>
    <x v="6"/>
    <x v="0"/>
    <x v="2"/>
    <s v="RSE_AVG_MEM_ACC_BAL_AGE_GEN"/>
    <n v="3"/>
    <n v="98273"/>
    <n v="100268"/>
    <n v="111934"/>
    <n v="115566"/>
    <n v="113441"/>
    <n v="133494"/>
    <n v="171755"/>
    <n v="160034"/>
  </r>
  <r>
    <s v="RSE7C_FT"/>
    <x v="5"/>
    <x v="6"/>
    <x v="1"/>
    <x v="2"/>
    <s v="RSE_AVG_MEM_ACC_BAL_AGE_GEN"/>
    <n v="3"/>
    <n v="97443"/>
    <n v="98484"/>
    <n v="107714"/>
    <n v="113573"/>
    <n v="115495"/>
    <n v="137642"/>
    <n v="176744"/>
    <n v="174789"/>
  </r>
  <r>
    <s v="RSE7C_FT"/>
    <x v="5"/>
    <x v="6"/>
    <x v="3"/>
    <x v="2"/>
    <s v="RSE_AVG_MEM_ACC_BAL_AGE_GEN"/>
    <n v="3"/>
    <n v="97778"/>
    <n v="99172"/>
    <n v="109327"/>
    <n v="114329"/>
    <n v="114669"/>
    <n v="135991"/>
    <n v="174796"/>
    <n v="168766"/>
  </r>
  <r>
    <s v="RSE7C_FT"/>
    <x v="5"/>
    <x v="7"/>
    <x v="0"/>
    <x v="2"/>
    <s v="RSE_AVG_MEM_ACC_BAL_AGE_GEN"/>
    <n v="3"/>
    <n v="148615"/>
    <n v="151953"/>
    <n v="166491"/>
    <n v="174042"/>
    <n v="174368"/>
    <n v="178938"/>
    <n v="227818"/>
    <n v="207496"/>
  </r>
  <r>
    <s v="RSE7C_FT"/>
    <x v="5"/>
    <x v="7"/>
    <x v="1"/>
    <x v="2"/>
    <s v="RSE_AVG_MEM_ACC_BAL_AGE_GEN"/>
    <n v="3"/>
    <n v="136594"/>
    <n v="137281"/>
    <n v="146525"/>
    <n v="155102"/>
    <n v="155951"/>
    <n v="160246"/>
    <n v="205593"/>
    <n v="195574"/>
  </r>
  <r>
    <s v="RSE7C_FT"/>
    <x v="5"/>
    <x v="7"/>
    <x v="3"/>
    <x v="2"/>
    <s v="RSE_AVG_MEM_ACC_BAL_AGE_GEN"/>
    <n v="3"/>
    <n v="141614"/>
    <n v="143419"/>
    <n v="154860"/>
    <n v="163074"/>
    <n v="163622"/>
    <n v="168049"/>
    <n v="214902"/>
    <n v="200676"/>
  </r>
  <r>
    <s v="RSE7C_FT"/>
    <x v="5"/>
    <x v="8"/>
    <x v="0"/>
    <x v="2"/>
    <s v="RSE_AVG_MEM_ACC_BAL_AGE_GEN"/>
    <n v="3"/>
    <n v="156761"/>
    <n v="159381"/>
    <n v="173506"/>
    <n v="182911"/>
    <n v="186225"/>
    <n v="182490"/>
    <n v="227714"/>
    <n v="206683"/>
  </r>
  <r>
    <s v="RSE7C_FT"/>
    <x v="5"/>
    <x v="8"/>
    <x v="1"/>
    <x v="2"/>
    <s v="RSE_AVG_MEM_ACC_BAL_AGE_GEN"/>
    <n v="3"/>
    <n v="151291"/>
    <n v="154170"/>
    <n v="167936"/>
    <n v="175721"/>
    <n v="177579"/>
    <n v="175496"/>
    <n v="223409"/>
    <n v="206212"/>
  </r>
  <r>
    <s v="RSE7C_FT"/>
    <x v="5"/>
    <x v="8"/>
    <x v="3"/>
    <x v="2"/>
    <s v="RSE_AVG_MEM_ACC_BAL_AGE_GEN"/>
    <n v="3"/>
    <n v="153619"/>
    <n v="156477"/>
    <n v="170415"/>
    <n v="178931"/>
    <n v="181404"/>
    <n v="178570"/>
    <n v="225330"/>
    <n v="206410"/>
  </r>
  <r>
    <s v="RSE7C_FT"/>
    <x v="5"/>
    <x v="9"/>
    <x v="0"/>
    <x v="2"/>
    <s v="RSE_AVG_MEM_ACC_BAL_AGE_GEN"/>
    <n v="3"/>
    <n v="136008"/>
    <n v="137858"/>
    <n v="148341"/>
    <n v="155322"/>
    <n v="159128"/>
    <n v="157920"/>
    <n v="191709"/>
    <n v="180302"/>
  </r>
  <r>
    <s v="RSE7C_FT"/>
    <x v="5"/>
    <x v="9"/>
    <x v="1"/>
    <x v="2"/>
    <s v="RSE_AVG_MEM_ACC_BAL_AGE_GEN"/>
    <n v="3"/>
    <n v="128511"/>
    <n v="130965"/>
    <n v="140658"/>
    <n v="151672"/>
    <n v="156836"/>
    <n v="157811"/>
    <n v="197616"/>
    <n v="186961"/>
  </r>
  <r>
    <s v="RSE7C_FT"/>
    <x v="5"/>
    <x v="9"/>
    <x v="3"/>
    <x v="2"/>
    <s v="RSE_AVG_MEM_ACC_BAL_AGE_GEN"/>
    <n v="3"/>
    <n v="131490"/>
    <n v="133792"/>
    <n v="143901"/>
    <n v="153268"/>
    <n v="157851"/>
    <n v="157847"/>
    <n v="194797"/>
    <n v="183738"/>
  </r>
  <r>
    <s v="RSE7C_FT"/>
    <x v="5"/>
    <x v="10"/>
    <x v="0"/>
    <x v="2"/>
    <s v="RSE_AVG_MEM_ACC_BAL_AGE_GEN"/>
    <n v="3"/>
    <n v="77112"/>
    <n v="77303"/>
    <n v="88369"/>
    <n v="101106"/>
    <n v="100771"/>
    <n v="104327"/>
    <n v="125231"/>
    <n v="115618"/>
  </r>
  <r>
    <s v="RSE7C_FT"/>
    <x v="5"/>
    <x v="10"/>
    <x v="1"/>
    <x v="2"/>
    <s v="RSE_AVG_MEM_ACC_BAL_AGE_GEN"/>
    <n v="3"/>
    <n v="80859"/>
    <n v="91198"/>
    <n v="85160"/>
    <n v="91774"/>
    <n v="90456"/>
    <n v="90090"/>
    <n v="112186"/>
    <n v="110193"/>
  </r>
  <r>
    <s v="RSE7C_FT"/>
    <x v="5"/>
    <x v="10"/>
    <x v="3"/>
    <x v="2"/>
    <s v="RSE_AVG_MEM_ACC_BAL_AGE_GEN"/>
    <n v="3"/>
    <n v="79460"/>
    <n v="86124"/>
    <n v="86269"/>
    <n v="95217"/>
    <n v="94420"/>
    <n v="95594"/>
    <n v="117210"/>
    <n v="112631"/>
  </r>
  <r>
    <s v="RSE7C_FT"/>
    <x v="5"/>
    <x v="12"/>
    <x v="0"/>
    <x v="2"/>
    <s v="RSE_AVG_MEM_ACC_BAL_AGE_GEN"/>
    <n v="3"/>
    <n v="34503"/>
    <n v="37478"/>
    <n v="43115"/>
    <n v="49274"/>
    <n v="50758"/>
    <n v="66681"/>
    <n v="89285"/>
    <n v="88564"/>
  </r>
  <r>
    <s v="RSE7C_FT"/>
    <x v="5"/>
    <x v="12"/>
    <x v="1"/>
    <x v="2"/>
    <s v="RSE_AVG_MEM_ACC_BAL_AGE_GEN"/>
    <n v="3"/>
    <n v="40897"/>
    <n v="43967"/>
    <n v="49741"/>
    <n v="56883"/>
    <n v="58536"/>
    <n v="75321"/>
    <n v="102781"/>
    <n v="102097"/>
  </r>
  <r>
    <s v="RSE7C_FT"/>
    <x v="5"/>
    <x v="12"/>
    <x v="3"/>
    <x v="2"/>
    <s v="RSE_AVG_MEM_ACC_BAL_AGE_GEN"/>
    <n v="3"/>
    <n v="38619"/>
    <n v="41668"/>
    <n v="47343"/>
    <n v="54111"/>
    <n v="55727"/>
    <n v="72112"/>
    <n v="97384"/>
    <n v="9600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s v="RSE7A_MT4"/>
    <x v="0"/>
    <x v="0"/>
    <x v="0"/>
    <n v="1"/>
    <n v="29572"/>
    <n v="28924"/>
    <n v="27937"/>
    <n v="27307"/>
    <n v="26660"/>
    <n v="26360"/>
    <n v="23289"/>
    <n v="22017"/>
  </r>
  <r>
    <s v="RSE7A_MT4"/>
    <x v="0"/>
    <x v="1"/>
    <x v="1"/>
    <n v="2"/>
    <n v="3172"/>
    <n v="3324"/>
    <n v="4518"/>
    <n v="3434"/>
    <n v="4713"/>
    <n v="4692"/>
    <n v="3040"/>
    <n v="5015"/>
  </r>
  <r>
    <s v="RSE7A_MT4"/>
    <x v="0"/>
    <x v="2"/>
    <x v="2"/>
    <n v="3"/>
    <n v="439"/>
    <n v="378"/>
    <n v="554"/>
    <n v="545"/>
    <n v="935"/>
    <n v="769"/>
    <n v="437"/>
    <n v="448"/>
  </r>
  <r>
    <s v="RSE7A_MT4"/>
    <x v="0"/>
    <x v="3"/>
    <x v="3"/>
    <n v="4"/>
    <n v="23"/>
    <n v="186"/>
    <n v="1405"/>
    <n v="392"/>
    <n v="1250"/>
    <n v="1342"/>
    <n v="446"/>
    <n v="2080"/>
  </r>
  <r>
    <s v="RSE7A_MT4"/>
    <x v="0"/>
    <x v="4"/>
    <x v="4"/>
    <n v="5"/>
    <n v="3820"/>
    <n v="4315"/>
    <n v="5097"/>
    <n v="4082"/>
    <n v="5012"/>
    <n v="7763"/>
    <n v="4208"/>
    <n v="4758"/>
  </r>
  <r>
    <s v="RSE7A_MT4"/>
    <x v="0"/>
    <x v="5"/>
    <x v="5"/>
    <n v="6"/>
    <n v="464"/>
    <n v="219"/>
    <n v="223"/>
    <n v="76"/>
    <n v="78"/>
    <n v="72"/>
    <n v="65"/>
    <n v="50"/>
  </r>
  <r>
    <s v="RSE7A_MT4"/>
    <x v="0"/>
    <x v="6"/>
    <x v="5"/>
    <n v="7"/>
    <n v="1784"/>
    <n v="1623"/>
    <n v="1975"/>
    <n v="2043"/>
    <n v="2505"/>
    <n v="2559"/>
    <n v="1460"/>
    <n v="1345"/>
  </r>
  <r>
    <s v="RSE7A_MT4"/>
    <x v="0"/>
    <x v="7"/>
    <x v="5"/>
    <n v="8"/>
    <n v="75"/>
    <n v="197"/>
    <n v="1334"/>
    <n v="439"/>
    <n v="1278"/>
    <n v="1830"/>
    <n v="366"/>
    <n v="2094"/>
  </r>
  <r>
    <s v="RSE7A_MT4"/>
    <x v="0"/>
    <x v="8"/>
    <x v="5"/>
    <n v="9"/>
    <n v="669"/>
    <n v="885"/>
    <n v="972"/>
    <n v="680"/>
    <n v="561"/>
    <n v="2806"/>
    <n v="1907"/>
    <n v="899"/>
  </r>
  <r>
    <s v="RSE7A_MT4"/>
    <x v="0"/>
    <x v="9"/>
    <x v="5"/>
    <n v="10"/>
    <n v="828"/>
    <n v="1388"/>
    <n v="594"/>
    <n v="845"/>
    <n v="594"/>
    <n v="490"/>
    <n v="442"/>
    <n v="381"/>
  </r>
  <r>
    <s v="RSE7A_MT4"/>
    <x v="0"/>
    <x v="10"/>
    <x v="6"/>
    <n v="11"/>
    <n v="28924"/>
    <n v="27932"/>
    <n v="27358"/>
    <n v="26660"/>
    <n v="26360"/>
    <n v="23289"/>
    <n v="22121"/>
    <n v="22274"/>
  </r>
  <r>
    <s v="RSE7A_MT4"/>
    <x v="0"/>
    <x v="11"/>
    <x v="7"/>
    <n v="12"/>
    <n v="1352934"/>
    <n v="1491323"/>
    <n v="1559139"/>
    <n v="1723654"/>
    <n v="1874041"/>
    <n v="2018307"/>
    <n v="2023943"/>
    <n v="2346671"/>
  </r>
  <r>
    <s v="RSE7A_MT4"/>
    <x v="0"/>
    <x v="12"/>
    <x v="8"/>
    <n v="13"/>
    <n v="1491415"/>
    <n v="1559820"/>
    <n v="1727510"/>
    <n v="1874055"/>
    <n v="2018321"/>
    <n v="2023914"/>
    <n v="2347826"/>
    <n v="2332317"/>
  </r>
  <r>
    <s v="RSE7A_MT4"/>
    <x v="0"/>
    <x v="13"/>
    <x v="9"/>
    <n v="14"/>
    <n v="99108"/>
    <n v="100507"/>
    <n v="98020"/>
    <n v="100360"/>
    <n v="160295"/>
    <n v="183835"/>
    <n v="126225"/>
    <n v="240837"/>
  </r>
  <r>
    <s v="RSE7A_MT4"/>
    <x v="0"/>
    <x v="14"/>
    <x v="9"/>
    <n v="15"/>
    <n v="99613"/>
    <n v="109272"/>
    <n v="184858"/>
    <n v="106172"/>
    <n v="164804"/>
    <n v="203499"/>
    <n v="138919"/>
    <n v="259663"/>
  </r>
  <r>
    <s v="RSE7A_MT4"/>
    <x v="0"/>
    <x v="15"/>
    <x v="9"/>
    <n v="16"/>
    <n v="18007"/>
    <n v="12867"/>
    <n v="14792"/>
    <n v="12365"/>
    <n v="10688"/>
    <n v="10252"/>
    <n v="9710"/>
    <n v="9415"/>
  </r>
  <r>
    <s v="RSE7A_MT4"/>
    <x v="0"/>
    <x v="16"/>
    <x v="9"/>
    <n v="17"/>
    <n v="43540"/>
    <n v="42855"/>
    <n v="47294"/>
    <n v="48679"/>
    <n v="56105"/>
    <n v="60656"/>
    <n v="51200"/>
    <n v="58698"/>
  </r>
  <r>
    <s v="RSE7A_MT4"/>
    <x v="0"/>
    <x v="17"/>
    <x v="9"/>
    <n v="18"/>
    <n v="2580"/>
    <n v="16898"/>
    <n v="76171"/>
    <n v="14697"/>
    <n v="66429"/>
    <n v="93454"/>
    <n v="33017"/>
    <n v="149666"/>
  </r>
  <r>
    <s v="RSE7A_MT4"/>
    <x v="0"/>
    <x v="18"/>
    <x v="9"/>
    <n v="19"/>
    <n v="21320"/>
    <n v="21652"/>
    <n v="31145"/>
    <n v="20506"/>
    <n v="21106"/>
    <n v="26869"/>
    <n v="29739"/>
    <n v="26511"/>
  </r>
  <r>
    <s v="RSE7A_MT4"/>
    <x v="0"/>
    <x v="19"/>
    <x v="9"/>
    <n v="20"/>
    <n v="14166"/>
    <n v="15001"/>
    <n v="15456"/>
    <n v="9925"/>
    <n v="10476"/>
    <n v="12268"/>
    <n v="15254"/>
    <n v="15373"/>
  </r>
  <r>
    <s v="RSE7A_FT"/>
    <x v="1"/>
    <x v="0"/>
    <x v="0"/>
    <n v="1"/>
    <n v="365"/>
    <n v="345"/>
    <n v="340"/>
    <n v="328"/>
    <n v="294"/>
    <n v="286"/>
    <n v="276"/>
    <n v="251"/>
  </r>
  <r>
    <s v="RSE7A_FT"/>
    <x v="2"/>
    <x v="0"/>
    <x v="0"/>
    <n v="1"/>
    <n v="11411"/>
    <n v="11303"/>
    <n v="11082"/>
    <n v="11148"/>
    <n v="11430"/>
    <n v="11348"/>
    <n v="11326"/>
    <n v="11979"/>
  </r>
  <r>
    <s v="RSE7A_FT"/>
    <x v="3"/>
    <x v="0"/>
    <x v="0"/>
    <n v="1"/>
    <n v="3601"/>
    <n v="3524"/>
    <n v="3537"/>
    <n v="3525"/>
    <n v="3537"/>
    <n v="3601"/>
    <n v="3538"/>
    <n v="2874"/>
  </r>
  <r>
    <s v="RSE7A_FT"/>
    <x v="4"/>
    <x v="0"/>
    <x v="0"/>
    <n v="1"/>
    <n v="14195"/>
    <n v="13752"/>
    <n v="12978"/>
    <n v="12306"/>
    <n v="11398"/>
    <n v="11125"/>
    <n v="8149"/>
    <n v="6913"/>
  </r>
  <r>
    <s v="RSE7A_FT"/>
    <x v="1"/>
    <x v="1"/>
    <x v="1"/>
    <n v="2"/>
    <n v="37"/>
    <n v="42"/>
    <n v="33"/>
    <n v="27"/>
    <n v="27"/>
    <n v="25"/>
    <n v="19"/>
    <n v="23"/>
  </r>
  <r>
    <s v="RSE7A_FT"/>
    <x v="2"/>
    <x v="1"/>
    <x v="1"/>
    <n v="2"/>
    <n v="1476"/>
    <n v="1607"/>
    <n v="1577"/>
    <n v="1904"/>
    <n v="1914"/>
    <n v="1789"/>
    <n v="1763"/>
    <n v="3784"/>
  </r>
  <r>
    <s v="RSE7A_FT"/>
    <x v="3"/>
    <x v="1"/>
    <x v="1"/>
    <n v="2"/>
    <n v="228"/>
    <n v="311"/>
    <n v="259"/>
    <n v="269"/>
    <n v="314"/>
    <n v="507"/>
    <n v="307"/>
    <n v="292"/>
  </r>
  <r>
    <s v="RSE7A_FT"/>
    <x v="4"/>
    <x v="1"/>
    <x v="1"/>
    <n v="2"/>
    <n v="1430"/>
    <n v="1364"/>
    <n v="2650"/>
    <n v="1235"/>
    <n v="2458"/>
    <n v="2371"/>
    <n v="952"/>
    <n v="917"/>
  </r>
  <r>
    <s v="RSE7A_FT"/>
    <x v="1"/>
    <x v="2"/>
    <x v="2"/>
    <n v="3"/>
    <n v="1"/>
    <n v="1"/>
    <n v="1"/>
    <n v="1"/>
    <n v="1"/>
    <n v="1"/>
    <n v="0"/>
    <n v="0"/>
  </r>
  <r>
    <s v="RSE7A_FT"/>
    <x v="2"/>
    <x v="2"/>
    <x v="2"/>
    <n v="3"/>
    <n v="75"/>
    <n v="66"/>
    <n v="94"/>
    <n v="147"/>
    <n v="214"/>
    <n v="198"/>
    <n v="146"/>
    <n v="219"/>
  </r>
  <r>
    <s v="RSE7A_FT"/>
    <x v="3"/>
    <x v="2"/>
    <x v="2"/>
    <n v="3"/>
    <n v="16"/>
    <n v="18"/>
    <n v="20"/>
    <n v="17"/>
    <n v="21"/>
    <n v="34"/>
    <n v="26"/>
    <n v="26"/>
  </r>
  <r>
    <s v="RSE7A_FT"/>
    <x v="4"/>
    <x v="2"/>
    <x v="2"/>
    <n v="3"/>
    <n v="347"/>
    <n v="293"/>
    <n v="439"/>
    <n v="381"/>
    <n v="700"/>
    <n v="536"/>
    <n v="264"/>
    <n v="203"/>
  </r>
  <r>
    <s v="RSE7A_FT"/>
    <x v="1"/>
    <x v="3"/>
    <x v="3"/>
    <n v="4"/>
    <n v="0"/>
    <n v="2"/>
    <n v="0"/>
    <n v="0"/>
    <n v="0"/>
    <n v="0"/>
    <n v="0"/>
    <n v="0"/>
  </r>
  <r>
    <s v="RSE7A_FT"/>
    <x v="2"/>
    <x v="3"/>
    <x v="3"/>
    <n v="4"/>
    <n v="4"/>
    <n v="18"/>
    <n v="61"/>
    <n v="290"/>
    <n v="129"/>
    <n v="37"/>
    <n v="246"/>
    <n v="1947"/>
  </r>
  <r>
    <s v="RSE7A_FT"/>
    <x v="3"/>
    <x v="3"/>
    <x v="3"/>
    <n v="4"/>
    <n v="0"/>
    <n v="82"/>
    <n v="0"/>
    <n v="21"/>
    <n v="78"/>
    <n v="243"/>
    <n v="46"/>
    <n v="54"/>
  </r>
  <r>
    <s v="RSE7A_FT"/>
    <x v="4"/>
    <x v="3"/>
    <x v="3"/>
    <n v="4"/>
    <n v="19"/>
    <n v="84"/>
    <n v="1344"/>
    <n v="81"/>
    <n v="1043"/>
    <n v="1062"/>
    <n v="154"/>
    <n v="79"/>
  </r>
  <r>
    <s v="RSE7A_FT"/>
    <x v="1"/>
    <x v="4"/>
    <x v="4"/>
    <n v="5"/>
    <n v="57"/>
    <n v="47"/>
    <n v="44"/>
    <n v="61"/>
    <n v="35"/>
    <n v="34"/>
    <n v="44"/>
    <n v="30"/>
  </r>
  <r>
    <s v="RSE7A_FT"/>
    <x v="2"/>
    <x v="4"/>
    <x v="4"/>
    <n v="5"/>
    <n v="1585"/>
    <n v="1827"/>
    <n v="1512"/>
    <n v="1621"/>
    <n v="1995"/>
    <n v="1811"/>
    <n v="1729"/>
    <n v="3272"/>
  </r>
  <r>
    <s v="RSE7A_FT"/>
    <x v="3"/>
    <x v="4"/>
    <x v="4"/>
    <n v="5"/>
    <n v="305"/>
    <n v="303"/>
    <n v="225"/>
    <n v="257"/>
    <n v="250"/>
    <n v="570"/>
    <n v="300"/>
    <n v="236"/>
  </r>
  <r>
    <s v="RSE7A_FT"/>
    <x v="4"/>
    <x v="4"/>
    <x v="4"/>
    <n v="5"/>
    <n v="1874"/>
    <n v="2138"/>
    <n v="3317"/>
    <n v="2142"/>
    <n v="2732"/>
    <n v="5347"/>
    <n v="2136"/>
    <n v="1219"/>
  </r>
  <r>
    <s v="RSE7A_FT"/>
    <x v="1"/>
    <x v="5"/>
    <x v="5"/>
    <n v="6"/>
    <n v="1"/>
    <n v="1"/>
    <n v="1"/>
    <n v="1"/>
    <n v="1"/>
    <n v="1"/>
    <n v="1"/>
    <n v="0"/>
  </r>
  <r>
    <s v="RSE7A_FT"/>
    <x v="2"/>
    <x v="5"/>
    <x v="5"/>
    <n v="6"/>
    <n v="305"/>
    <n v="126"/>
    <n v="115"/>
    <n v="16"/>
    <n v="21"/>
    <n v="13"/>
    <n v="10"/>
    <n v="8"/>
  </r>
  <r>
    <s v="RSE7A_FT"/>
    <x v="3"/>
    <x v="5"/>
    <x v="5"/>
    <n v="6"/>
    <n v="15"/>
    <n v="8"/>
    <n v="9"/>
    <n v="10"/>
    <n v="7"/>
    <n v="7"/>
    <n v="8"/>
    <n v="5"/>
  </r>
  <r>
    <s v="RSE7A_FT"/>
    <x v="4"/>
    <x v="5"/>
    <x v="5"/>
    <n v="6"/>
    <n v="143"/>
    <n v="85"/>
    <n v="98"/>
    <n v="49"/>
    <n v="49"/>
    <n v="52"/>
    <n v="46"/>
    <n v="37"/>
  </r>
  <r>
    <s v="RSE7A_FT"/>
    <x v="1"/>
    <x v="6"/>
    <x v="5"/>
    <n v="7"/>
    <n v="22"/>
    <n v="27"/>
    <n v="20"/>
    <n v="18"/>
    <n v="19"/>
    <n v="15"/>
    <n v="14"/>
    <n v="19"/>
  </r>
  <r>
    <s v="RSE7A_FT"/>
    <x v="2"/>
    <x v="6"/>
    <x v="5"/>
    <n v="7"/>
    <n v="737"/>
    <n v="725"/>
    <n v="840"/>
    <n v="927"/>
    <n v="1360"/>
    <n v="1162"/>
    <n v="648"/>
    <n v="637"/>
  </r>
  <r>
    <s v="RSE7A_FT"/>
    <x v="3"/>
    <x v="6"/>
    <x v="5"/>
    <n v="7"/>
    <n v="98"/>
    <n v="74"/>
    <n v="97"/>
    <n v="101"/>
    <n v="128"/>
    <n v="147"/>
    <n v="110"/>
    <n v="88"/>
  </r>
  <r>
    <s v="RSE7A_FT"/>
    <x v="4"/>
    <x v="6"/>
    <x v="5"/>
    <n v="7"/>
    <n v="928"/>
    <n v="798"/>
    <n v="1018"/>
    <n v="998"/>
    <n v="998"/>
    <n v="1235"/>
    <n v="687"/>
    <n v="601"/>
  </r>
  <r>
    <s v="RSE7A_FT"/>
    <x v="1"/>
    <x v="7"/>
    <x v="5"/>
    <n v="8"/>
    <n v="15"/>
    <n v="2"/>
    <n v="5"/>
    <n v="32"/>
    <n v="2"/>
    <n v="1"/>
    <n v="18"/>
    <n v="3"/>
  </r>
  <r>
    <s v="RSE7A_FT"/>
    <x v="2"/>
    <x v="7"/>
    <x v="5"/>
    <n v="8"/>
    <n v="42"/>
    <n v="21"/>
    <n v="17"/>
    <n v="309"/>
    <n v="171"/>
    <n v="19"/>
    <n v="202"/>
    <n v="1983"/>
  </r>
  <r>
    <s v="RSE7A_FT"/>
    <x v="3"/>
    <x v="7"/>
    <x v="5"/>
    <n v="8"/>
    <n v="1"/>
    <n v="87"/>
    <n v="3"/>
    <m/>
    <n v="2"/>
    <n v="243"/>
    <n v="47"/>
    <n v="27"/>
  </r>
  <r>
    <s v="RSE7A_FT"/>
    <x v="4"/>
    <x v="7"/>
    <x v="5"/>
    <n v="8"/>
    <n v="17"/>
    <n v="87"/>
    <n v="1309"/>
    <n v="98"/>
    <n v="1103"/>
    <n v="1567"/>
    <n v="100"/>
    <n v="81"/>
  </r>
  <r>
    <s v="RSE7A_FT"/>
    <x v="1"/>
    <x v="8"/>
    <x v="5"/>
    <n v="9"/>
    <n v="11"/>
    <n v="11"/>
    <n v="12"/>
    <n v="10"/>
    <n v="11"/>
    <n v="10"/>
    <n v="9"/>
    <n v="7"/>
  </r>
  <r>
    <s v="RSE7A_FT"/>
    <x v="2"/>
    <x v="8"/>
    <x v="5"/>
    <n v="9"/>
    <n v="220"/>
    <n v="253"/>
    <n v="284"/>
    <n v="196"/>
    <n v="189"/>
    <n v="442"/>
    <n v="755"/>
    <n v="537"/>
  </r>
  <r>
    <s v="RSE7A_FT"/>
    <x v="3"/>
    <x v="8"/>
    <x v="5"/>
    <n v="9"/>
    <n v="114"/>
    <n v="90"/>
    <n v="76"/>
    <n v="69"/>
    <n v="72"/>
    <n v="81"/>
    <n v="73"/>
    <n v="62"/>
  </r>
  <r>
    <s v="RSE7A_FT"/>
    <x v="4"/>
    <x v="8"/>
    <x v="5"/>
    <n v="9"/>
    <n v="324"/>
    <n v="531"/>
    <n v="599"/>
    <n v="406"/>
    <n v="289"/>
    <n v="2272"/>
    <n v="1070"/>
    <n v="293"/>
  </r>
  <r>
    <s v="RSE7A_FT"/>
    <x v="1"/>
    <x v="9"/>
    <x v="5"/>
    <n v="10"/>
    <n v="8"/>
    <n v="6"/>
    <n v="5"/>
    <n v="2"/>
    <n v="3"/>
    <n v="4"/>
    <n v="2"/>
    <n v="2"/>
  </r>
  <r>
    <s v="RSE7A_FT"/>
    <x v="2"/>
    <x v="9"/>
    <x v="5"/>
    <n v="10"/>
    <n v="280"/>
    <n v="703"/>
    <n v="257"/>
    <n v="174"/>
    <n v="255"/>
    <n v="174"/>
    <n v="116"/>
    <n v="110"/>
  </r>
  <r>
    <s v="RSE7A_FT"/>
    <x v="3"/>
    <x v="9"/>
    <x v="5"/>
    <n v="10"/>
    <n v="77"/>
    <n v="41"/>
    <n v="40"/>
    <n v="79"/>
    <n v="43"/>
    <n v="91"/>
    <n v="60"/>
    <n v="52"/>
  </r>
  <r>
    <s v="RSE7A_FT"/>
    <x v="4"/>
    <x v="9"/>
    <x v="5"/>
    <n v="10"/>
    <n v="463"/>
    <n v="637"/>
    <n v="292"/>
    <n v="591"/>
    <n v="292"/>
    <n v="221"/>
    <n v="263"/>
    <n v="218"/>
  </r>
  <r>
    <s v="RSE7A_FT"/>
    <x v="1"/>
    <x v="10"/>
    <x v="6"/>
    <n v="11"/>
    <n v="346"/>
    <n v="340"/>
    <n v="329"/>
    <n v="294"/>
    <n v="286"/>
    <n v="276"/>
    <n v="251"/>
    <n v="244"/>
  </r>
  <r>
    <s v="RSE7A_FT"/>
    <x v="2"/>
    <x v="10"/>
    <x v="6"/>
    <n v="11"/>
    <n v="11303"/>
    <n v="11082"/>
    <n v="11148"/>
    <n v="11430"/>
    <n v="11348"/>
    <n v="11326"/>
    <n v="11360"/>
    <n v="12491"/>
  </r>
  <r>
    <s v="RSE7A_FT"/>
    <x v="3"/>
    <x v="10"/>
    <x v="6"/>
    <n v="11"/>
    <n v="3524"/>
    <n v="3533"/>
    <n v="3570"/>
    <n v="3537"/>
    <n v="3601"/>
    <n v="3538"/>
    <n v="3545"/>
    <n v="2929"/>
  </r>
  <r>
    <s v="RSE7A_FT"/>
    <x v="4"/>
    <x v="10"/>
    <x v="6"/>
    <n v="11"/>
    <n v="13751"/>
    <n v="12978"/>
    <n v="12311"/>
    <n v="11398"/>
    <n v="11125"/>
    <n v="8149"/>
    <n v="6965"/>
    <n v="6610"/>
  </r>
  <r>
    <s v="RSE7A_FT"/>
    <x v="1"/>
    <x v="11"/>
    <x v="7"/>
    <n v="12"/>
    <n v="48598"/>
    <n v="50498"/>
    <n v="51765"/>
    <n v="55190"/>
    <n v="52449"/>
    <n v="54619"/>
    <n v="54511"/>
    <n v="57047"/>
  </r>
  <r>
    <s v="RSE7A_FT"/>
    <x v="2"/>
    <x v="11"/>
    <x v="7"/>
    <n v="12"/>
    <n v="354369"/>
    <n v="404475"/>
    <n v="436976"/>
    <n v="511264"/>
    <n v="592502"/>
    <n v="675610"/>
    <n v="699926"/>
    <n v="979702"/>
  </r>
  <r>
    <s v="RSE7A_FT"/>
    <x v="3"/>
    <x v="11"/>
    <x v="7"/>
    <n v="12"/>
    <n v="466097"/>
    <n v="505155"/>
    <n v="529949"/>
    <n v="575103"/>
    <n v="612311"/>
    <n v="668142"/>
    <n v="681885"/>
    <n v="632729"/>
  </r>
  <r>
    <s v="RSE7A_FT"/>
    <x v="4"/>
    <x v="11"/>
    <x v="7"/>
    <n v="12"/>
    <n v="483869"/>
    <n v="531196"/>
    <n v="540449"/>
    <n v="582096"/>
    <n v="616780"/>
    <n v="619936"/>
    <n v="587622"/>
    <n v="677193"/>
  </r>
  <r>
    <s v="RSE7A_FT"/>
    <x v="1"/>
    <x v="12"/>
    <x v="8"/>
    <n v="13"/>
    <n v="50655"/>
    <n v="51812"/>
    <n v="55190"/>
    <n v="52463"/>
    <n v="54619"/>
    <n v="54511"/>
    <n v="57047"/>
    <n v="54244"/>
  </r>
  <r>
    <s v="RSE7A_FT"/>
    <x v="2"/>
    <x v="12"/>
    <x v="8"/>
    <n v="13"/>
    <n v="404475"/>
    <n v="436976"/>
    <n v="511264"/>
    <n v="592502"/>
    <n v="675610"/>
    <n v="699896"/>
    <n v="856520"/>
    <n v="1000785"/>
  </r>
  <r>
    <s v="RSE7A_FT"/>
    <x v="3"/>
    <x v="12"/>
    <x v="8"/>
    <n v="13"/>
    <n v="505225"/>
    <n v="530281"/>
    <n v="578201"/>
    <n v="612311"/>
    <n v="668142"/>
    <n v="681885"/>
    <n v="755960"/>
    <n v="642682"/>
  </r>
  <r>
    <s v="RSE7A_FT"/>
    <x v="4"/>
    <x v="12"/>
    <x v="8"/>
    <n v="13"/>
    <n v="531060"/>
    <n v="540751"/>
    <n v="582854"/>
    <n v="616780"/>
    <n v="619950"/>
    <n v="587622"/>
    <n v="678298"/>
    <n v="634606"/>
  </r>
  <r>
    <s v="RSE7A_FT"/>
    <x v="1"/>
    <x v="13"/>
    <x v="9"/>
    <n v="14"/>
    <n v="3737"/>
    <n v="3174"/>
    <n v="1822"/>
    <n v="651"/>
    <n v="502"/>
    <n v="515"/>
    <n v="1793"/>
    <n v="517"/>
  </r>
  <r>
    <s v="RSE7A_FT"/>
    <x v="2"/>
    <x v="13"/>
    <x v="9"/>
    <n v="14"/>
    <n v="19369"/>
    <n v="20267"/>
    <n v="27287"/>
    <n v="36780"/>
    <n v="37578"/>
    <n v="29615"/>
    <n v="46323"/>
    <n v="167180"/>
  </r>
  <r>
    <s v="RSE7A_FT"/>
    <x v="3"/>
    <x v="13"/>
    <x v="9"/>
    <n v="14"/>
    <n v="9103"/>
    <n v="14799"/>
    <n v="8573"/>
    <n v="9897"/>
    <n v="27851"/>
    <n v="36536"/>
    <n v="16633"/>
    <n v="11267"/>
  </r>
  <r>
    <s v="RSE7A_FT"/>
    <x v="4"/>
    <x v="13"/>
    <x v="9"/>
    <n v="14"/>
    <n v="66899"/>
    <n v="62267"/>
    <n v="60337"/>
    <n v="53032"/>
    <n v="94365"/>
    <n v="117168"/>
    <n v="61476"/>
    <n v="61873"/>
  </r>
  <r>
    <s v="RSE7A_FT"/>
    <x v="1"/>
    <x v="14"/>
    <x v="9"/>
    <n v="15"/>
    <n v="7039"/>
    <n v="4050"/>
    <n v="5831"/>
    <n v="10557"/>
    <n v="4283"/>
    <n v="3910"/>
    <n v="6725"/>
    <n v="4753"/>
  </r>
  <r>
    <s v="RSE7A_FT"/>
    <x v="2"/>
    <x v="14"/>
    <x v="9"/>
    <n v="15"/>
    <n v="22392"/>
    <n v="21646"/>
    <n v="23435"/>
    <n v="25283"/>
    <n v="26254"/>
    <n v="26018"/>
    <n v="43572"/>
    <n v="162473"/>
  </r>
  <r>
    <s v="RSE7A_FT"/>
    <x v="3"/>
    <x v="14"/>
    <x v="9"/>
    <n v="15"/>
    <n v="15497"/>
    <n v="19271"/>
    <n v="14752"/>
    <n v="14347"/>
    <n v="16167"/>
    <n v="43560"/>
    <n v="22537"/>
    <n v="27746"/>
  </r>
  <r>
    <s v="RSE7A_FT"/>
    <x v="4"/>
    <x v="14"/>
    <x v="9"/>
    <n v="15"/>
    <n v="54685"/>
    <n v="64305"/>
    <n v="140840"/>
    <n v="55986"/>
    <n v="118100"/>
    <n v="130011"/>
    <n v="66086"/>
    <n v="64692"/>
  </r>
  <r>
    <s v="RSE7A_FT"/>
    <x v="1"/>
    <x v="15"/>
    <x v="9"/>
    <n v="16"/>
    <n v="91"/>
    <n v="75"/>
    <n v="128"/>
    <n v="73"/>
    <n v="89"/>
    <n v="59"/>
    <n v="57"/>
    <n v="48"/>
  </r>
  <r>
    <s v="RSE7A_FT"/>
    <x v="2"/>
    <x v="15"/>
    <x v="9"/>
    <n v="16"/>
    <n v="2026"/>
    <n v="1041"/>
    <n v="465"/>
    <n v="1200"/>
    <n v="1024"/>
    <n v="763"/>
    <n v="815"/>
    <n v="880"/>
  </r>
  <r>
    <s v="RSE7A_FT"/>
    <x v="3"/>
    <x v="15"/>
    <x v="9"/>
    <n v="16"/>
    <n v="911"/>
    <n v="754"/>
    <n v="2003"/>
    <n v="2004"/>
    <n v="1904"/>
    <n v="1705"/>
    <n v="1771"/>
    <n v="1431"/>
  </r>
  <r>
    <s v="RSE7A_FT"/>
    <x v="4"/>
    <x v="15"/>
    <x v="9"/>
    <n v="16"/>
    <n v="14980"/>
    <n v="10997"/>
    <n v="12196"/>
    <n v="9088"/>
    <n v="7670"/>
    <n v="7724"/>
    <n v="7067"/>
    <n v="7055"/>
  </r>
  <r>
    <s v="RSE7A_FT"/>
    <x v="1"/>
    <x v="16"/>
    <x v="9"/>
    <n v="17"/>
    <n v="1650"/>
    <n v="1109"/>
    <n v="1683"/>
    <n v="1235"/>
    <n v="1493"/>
    <n v="1598"/>
    <n v="1827"/>
    <n v="2455"/>
  </r>
  <r>
    <s v="RSE7A_FT"/>
    <x v="2"/>
    <x v="16"/>
    <x v="9"/>
    <n v="17"/>
    <n v="12047"/>
    <n v="11409"/>
    <n v="13211"/>
    <n v="13035"/>
    <n v="13295"/>
    <n v="16986"/>
    <n v="13719"/>
    <n v="18610"/>
  </r>
  <r>
    <s v="RSE7A_FT"/>
    <x v="3"/>
    <x v="16"/>
    <x v="9"/>
    <n v="17"/>
    <n v="5171"/>
    <n v="4746"/>
    <n v="5055"/>
    <n v="5607"/>
    <n v="6333"/>
    <n v="6670"/>
    <n v="6059"/>
    <n v="7158"/>
  </r>
  <r>
    <s v="RSE7A_FT"/>
    <x v="4"/>
    <x v="16"/>
    <x v="9"/>
    <n v="17"/>
    <n v="24672"/>
    <n v="25591"/>
    <n v="27344"/>
    <n v="28802"/>
    <n v="34983"/>
    <n v="35402"/>
    <n v="29595"/>
    <n v="30475"/>
  </r>
  <r>
    <s v="RSE7A_FT"/>
    <x v="1"/>
    <x v="17"/>
    <x v="9"/>
    <n v="18"/>
    <n v="1875"/>
    <n v="439"/>
    <n v="746"/>
    <n v="6261"/>
    <n v="325"/>
    <n v="79"/>
    <n v="3142"/>
    <n v="782"/>
  </r>
  <r>
    <s v="RSE7A_FT"/>
    <x v="2"/>
    <x v="17"/>
    <x v="9"/>
    <n v="18"/>
    <n v="206"/>
    <n v="1092"/>
    <n v="182"/>
    <n v="4477"/>
    <n v="5675"/>
    <n v="594"/>
    <n v="22070"/>
    <n v="135375"/>
  </r>
  <r>
    <s v="RSE7A_FT"/>
    <x v="3"/>
    <x v="17"/>
    <x v="9"/>
    <n v="18"/>
    <n v="132"/>
    <n v="6344"/>
    <n v="1214"/>
    <m/>
    <n v="558"/>
    <n v="24179"/>
    <n v="4168"/>
    <n v="7102"/>
  </r>
  <r>
    <s v="RSE7A_FT"/>
    <x v="4"/>
    <x v="17"/>
    <x v="9"/>
    <n v="18"/>
    <n v="367"/>
    <n v="9022"/>
    <n v="74029"/>
    <n v="3959"/>
    <n v="59872"/>
    <n v="68602"/>
    <n v="3637"/>
    <n v="6406"/>
  </r>
  <r>
    <s v="RSE7A_FT"/>
    <x v="1"/>
    <x v="18"/>
    <x v="9"/>
    <n v="19"/>
    <n v="1947"/>
    <n v="1324"/>
    <n v="2225"/>
    <n v="2817"/>
    <n v="2215"/>
    <n v="2063"/>
    <n v="1524"/>
    <n v="1363"/>
  </r>
  <r>
    <s v="RSE7A_FT"/>
    <x v="2"/>
    <x v="18"/>
    <x v="9"/>
    <n v="19"/>
    <n v="5559"/>
    <n v="6011"/>
    <n v="6230"/>
    <n v="5577"/>
    <n v="5711"/>
    <n v="6937"/>
    <n v="6641"/>
    <n v="7205"/>
  </r>
  <r>
    <s v="RSE7A_FT"/>
    <x v="3"/>
    <x v="18"/>
    <x v="9"/>
    <n v="19"/>
    <n v="6776"/>
    <n v="6259"/>
    <n v="5099"/>
    <n v="5323"/>
    <n v="5621"/>
    <n v="5427"/>
    <n v="5479"/>
    <n v="6684"/>
  </r>
  <r>
    <s v="RSE7A_FT"/>
    <x v="4"/>
    <x v="18"/>
    <x v="9"/>
    <n v="19"/>
    <n v="7039"/>
    <n v="8058"/>
    <n v="17590"/>
    <n v="6788"/>
    <n v="7558"/>
    <n v="12442"/>
    <n v="16094"/>
    <n v="11259"/>
  </r>
  <r>
    <s v="RSE7A_FT"/>
    <x v="1"/>
    <x v="19"/>
    <x v="9"/>
    <n v="20"/>
    <n v="1477"/>
    <n v="1103"/>
    <n v="1049"/>
    <n v="170"/>
    <n v="160"/>
    <n v="111"/>
    <n v="174"/>
    <n v="104"/>
  </r>
  <r>
    <s v="RSE7A_FT"/>
    <x v="2"/>
    <x v="19"/>
    <x v="9"/>
    <n v="20"/>
    <n v="2555"/>
    <n v="2092"/>
    <n v="3347"/>
    <n v="994"/>
    <n v="548"/>
    <n v="738"/>
    <n v="327"/>
    <n v="402"/>
  </r>
  <r>
    <s v="RSE7A_FT"/>
    <x v="3"/>
    <x v="19"/>
    <x v="9"/>
    <n v="20"/>
    <n v="2507"/>
    <n v="1168"/>
    <n v="1380"/>
    <n v="1412"/>
    <n v="1751"/>
    <n v="5578"/>
    <n v="5060"/>
    <n v="5371"/>
  </r>
  <r>
    <s v="RSE7A_FT"/>
    <x v="4"/>
    <x v="19"/>
    <x v="9"/>
    <n v="20"/>
    <n v="7627"/>
    <n v="10637"/>
    <n v="9680"/>
    <n v="7348"/>
    <n v="8017"/>
    <n v="5841"/>
    <n v="9693"/>
    <n v="949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
  <r>
    <s v="RSE4_MT4"/>
    <x v="0"/>
    <x v="0"/>
    <x v="0"/>
    <x v="0"/>
    <s v="FEES_PAID_FT_SOP"/>
    <n v="1"/>
    <n v="3730"/>
    <n v="3650"/>
    <n v="3695"/>
    <n v="3768"/>
    <n v="3642"/>
    <n v="3493"/>
    <n v="3951"/>
    <n v="3667"/>
  </r>
  <r>
    <s v="RSE4_MT4"/>
    <x v="0"/>
    <x v="1"/>
    <x v="0"/>
    <x v="0"/>
    <s v="FEES_PAID_FT_SOP"/>
    <n v="1"/>
    <n v="94"/>
    <n v="97"/>
    <n v="88"/>
    <n v="81"/>
    <n v="90"/>
    <n v="62"/>
    <n v="98"/>
    <n v="86"/>
  </r>
  <r>
    <s v="RSE4_MT4"/>
    <x v="0"/>
    <x v="2"/>
    <x v="0"/>
    <x v="0"/>
    <s v="FEES_PAID_FT_SOP"/>
    <n v="1"/>
    <n v="26"/>
    <n v="37"/>
    <n v="37"/>
    <n v="43"/>
    <n v="63"/>
    <n v="76"/>
    <n v="72"/>
    <n v="133"/>
  </r>
  <r>
    <s v="RSE4_MT4"/>
    <x v="0"/>
    <x v="3"/>
    <x v="0"/>
    <x v="0"/>
    <s v="FEES_PAID_FT_SOP"/>
    <n v="1"/>
    <n v="1"/>
    <n v="0"/>
    <n v="0"/>
    <n v="0"/>
    <n v="0"/>
    <n v="0"/>
    <n v="0"/>
    <n v="0"/>
  </r>
  <r>
    <s v="RSE4_MT4"/>
    <x v="0"/>
    <x v="4"/>
    <x v="0"/>
    <x v="0"/>
    <s v="FEES_PAID_FT_SOP"/>
    <n v="1"/>
    <n v="17"/>
    <n v="19"/>
    <n v="2"/>
    <n v="1"/>
    <n v="1"/>
    <n v="2"/>
    <n v="4"/>
    <n v="8"/>
  </r>
  <r>
    <s v="RSE4_MT4"/>
    <x v="0"/>
    <x v="5"/>
    <x v="0"/>
    <x v="0"/>
    <s v="FEES_PAID_FT_SOP"/>
    <n v="1"/>
    <n v="3867"/>
    <n v="3804"/>
    <n v="3822"/>
    <n v="3894"/>
    <n v="3796"/>
    <n v="3633"/>
    <n v="4125"/>
    <n v="3894"/>
  </r>
  <r>
    <s v="RSE4_MT4"/>
    <x v="0"/>
    <x v="0"/>
    <x v="1"/>
    <x v="0"/>
    <s v="FEES_PAID_FT_SOP"/>
    <n v="1"/>
    <n v="356"/>
    <n v="609"/>
    <n v="697"/>
    <n v="730"/>
    <n v="811"/>
    <n v="855"/>
    <n v="851"/>
    <n v="1057"/>
  </r>
  <r>
    <s v="RSE4_MT4"/>
    <x v="0"/>
    <x v="1"/>
    <x v="1"/>
    <x v="0"/>
    <s v="FEES_PAID_FT_SOP"/>
    <n v="1"/>
    <n v="0"/>
    <n v="0"/>
    <n v="0"/>
    <n v="0"/>
    <n v="0"/>
    <n v="0"/>
    <n v="0"/>
    <n v="0"/>
  </r>
  <r>
    <s v="RSE4_MT4"/>
    <x v="0"/>
    <x v="2"/>
    <x v="1"/>
    <x v="0"/>
    <s v="FEES_PAID_FT_SOP"/>
    <n v="1"/>
    <n v="16"/>
    <n v="14"/>
    <n v="17"/>
    <n v="17"/>
    <n v="18"/>
    <n v="16"/>
    <n v="23"/>
    <n v="16"/>
  </r>
  <r>
    <s v="RSE4_MT4"/>
    <x v="0"/>
    <x v="3"/>
    <x v="1"/>
    <x v="0"/>
    <s v="FEES_PAID_FT_SOP"/>
    <n v="1"/>
    <n v="0"/>
    <n v="0"/>
    <n v="0"/>
    <n v="0"/>
    <n v="0"/>
    <n v="0"/>
    <n v="0"/>
    <n v="0"/>
  </r>
  <r>
    <s v="RSE4_MT4"/>
    <x v="0"/>
    <x v="4"/>
    <x v="1"/>
    <x v="0"/>
    <s v="FEES_PAID_FT_SOP"/>
    <n v="1"/>
    <n v="0"/>
    <n v="0"/>
    <n v="0"/>
    <n v="0"/>
    <n v="0"/>
    <n v="0"/>
    <n v="0"/>
    <n v="0"/>
  </r>
  <r>
    <s v="RSE4_MT4"/>
    <x v="0"/>
    <x v="5"/>
    <x v="1"/>
    <x v="0"/>
    <s v="FEES_PAID_FT_SOP"/>
    <n v="1"/>
    <n v="372"/>
    <n v="623"/>
    <n v="714"/>
    <n v="746"/>
    <n v="829"/>
    <n v="871"/>
    <n v="874"/>
    <n v="1073"/>
  </r>
  <r>
    <s v="RSE4_MT4"/>
    <x v="0"/>
    <x v="0"/>
    <x v="2"/>
    <x v="0"/>
    <s v="FEES_PAID_FT_SOP"/>
    <n v="1"/>
    <n v="48"/>
    <n v="56"/>
    <n v="51"/>
    <n v="53"/>
    <n v="52"/>
    <n v="0"/>
    <n v="0"/>
    <n v="0"/>
  </r>
  <r>
    <s v="RSE4_MT4"/>
    <x v="0"/>
    <x v="1"/>
    <x v="2"/>
    <x v="0"/>
    <s v="FEES_PAID_FT_SOP"/>
    <n v="1"/>
    <n v="0"/>
    <n v="0"/>
    <n v="0"/>
    <n v="0"/>
    <n v="0"/>
    <n v="0"/>
    <n v="0"/>
    <n v="0"/>
  </r>
  <r>
    <s v="RSE4_MT4"/>
    <x v="0"/>
    <x v="2"/>
    <x v="2"/>
    <x v="0"/>
    <s v="FEES_PAID_FT_SOP"/>
    <n v="1"/>
    <n v="1"/>
    <n v="1"/>
    <n v="1"/>
    <n v="0"/>
    <n v="0"/>
    <n v="0"/>
    <n v="0"/>
    <n v="0"/>
  </r>
  <r>
    <s v="RSE4_MT4"/>
    <x v="0"/>
    <x v="3"/>
    <x v="2"/>
    <x v="0"/>
    <s v="FEES_PAID_FT_SOP"/>
    <n v="1"/>
    <n v="0"/>
    <n v="0"/>
    <n v="0"/>
    <n v="0"/>
    <n v="0"/>
    <n v="0"/>
    <n v="0"/>
    <n v="0"/>
  </r>
  <r>
    <s v="RSE4_MT4"/>
    <x v="0"/>
    <x v="4"/>
    <x v="2"/>
    <x v="0"/>
    <s v="FEES_PAID_FT_SOP"/>
    <n v="1"/>
    <n v="0"/>
    <n v="0"/>
    <n v="0"/>
    <n v="0"/>
    <n v="0"/>
    <n v="0"/>
    <n v="0"/>
    <n v="0"/>
  </r>
  <r>
    <s v="RSE4_MT4"/>
    <x v="0"/>
    <x v="5"/>
    <x v="2"/>
    <x v="0"/>
    <s v="FEES_PAID_FT_SOP"/>
    <n v="1"/>
    <n v="49"/>
    <n v="57"/>
    <n v="52"/>
    <n v="53"/>
    <n v="52"/>
    <n v="0"/>
    <n v="0"/>
    <n v="0"/>
  </r>
  <r>
    <s v="RSE4_MT4"/>
    <x v="0"/>
    <x v="0"/>
    <x v="3"/>
    <x v="0"/>
    <s v="FEES_PAID_FT_SOP"/>
    <n v="1"/>
    <n v="692"/>
    <n v="688"/>
    <n v="543"/>
    <n v="539"/>
    <n v="153"/>
    <n v="127"/>
    <n v="77"/>
    <n v="55"/>
  </r>
  <r>
    <s v="RSE4_MT4"/>
    <x v="0"/>
    <x v="1"/>
    <x v="3"/>
    <x v="0"/>
    <s v="FEES_PAID_FT_SOP"/>
    <n v="1"/>
    <n v="12"/>
    <n v="6"/>
    <n v="1"/>
    <n v="0"/>
    <n v="0"/>
    <n v="0"/>
    <n v="1"/>
    <n v="0"/>
  </r>
  <r>
    <s v="RSE4_MT4"/>
    <x v="0"/>
    <x v="2"/>
    <x v="3"/>
    <x v="0"/>
    <s v="FEES_PAID_FT_SOP"/>
    <n v="1"/>
    <n v="7"/>
    <n v="11"/>
    <n v="4"/>
    <n v="26"/>
    <n v="43"/>
    <n v="12"/>
    <n v="49"/>
    <n v="53"/>
  </r>
  <r>
    <s v="RSE4_MT4"/>
    <x v="0"/>
    <x v="3"/>
    <x v="3"/>
    <x v="0"/>
    <s v="FEES_PAID_FT_SOP"/>
    <n v="1"/>
    <n v="0"/>
    <n v="0"/>
    <n v="0"/>
    <n v="0"/>
    <n v="0"/>
    <n v="0"/>
    <n v="0"/>
    <n v="0"/>
  </r>
  <r>
    <s v="RSE4_MT4"/>
    <x v="0"/>
    <x v="4"/>
    <x v="3"/>
    <x v="0"/>
    <s v="FEES_PAID_FT_SOP"/>
    <n v="1"/>
    <n v="0"/>
    <n v="0"/>
    <n v="0"/>
    <n v="0"/>
    <n v="0"/>
    <n v="0"/>
    <n v="0"/>
    <n v="0"/>
  </r>
  <r>
    <s v="RSE4_MT4"/>
    <x v="0"/>
    <x v="5"/>
    <x v="3"/>
    <x v="0"/>
    <s v="FEES_PAID_FT_SOP"/>
    <n v="1"/>
    <n v="712"/>
    <n v="705"/>
    <n v="548"/>
    <n v="566"/>
    <n v="196"/>
    <n v="139"/>
    <n v="127"/>
    <n v="108"/>
  </r>
  <r>
    <s v="RSE4_MT4"/>
    <x v="0"/>
    <x v="0"/>
    <x v="4"/>
    <x v="0"/>
    <s v="FEES_PAID_FT_SOP"/>
    <n v="1"/>
    <n v="2153"/>
    <n v="2329"/>
    <n v="2444"/>
    <n v="2519"/>
    <n v="2393"/>
    <n v="2336"/>
    <n v="2338"/>
    <n v="2668"/>
  </r>
  <r>
    <s v="RSE4_MT4"/>
    <x v="0"/>
    <x v="1"/>
    <x v="4"/>
    <x v="0"/>
    <s v="FEES_PAID_FT_SOP"/>
    <n v="1"/>
    <n v="47"/>
    <n v="50"/>
    <n v="50"/>
    <n v="77"/>
    <n v="13"/>
    <n v="16"/>
    <n v="14"/>
    <n v="14"/>
  </r>
  <r>
    <s v="RSE4_MT4"/>
    <x v="0"/>
    <x v="2"/>
    <x v="4"/>
    <x v="0"/>
    <s v="FEES_PAID_FT_SOP"/>
    <n v="1"/>
    <n v="299"/>
    <n v="419"/>
    <n v="412"/>
    <n v="471"/>
    <n v="562"/>
    <n v="552"/>
    <n v="569"/>
    <n v="712"/>
  </r>
  <r>
    <s v="RSE4_MT4"/>
    <x v="0"/>
    <x v="3"/>
    <x v="4"/>
    <x v="0"/>
    <s v="FEES_PAID_FT_SOP"/>
    <n v="1"/>
    <n v="1"/>
    <n v="0"/>
    <n v="0"/>
    <n v="0"/>
    <n v="0"/>
    <n v="0"/>
    <n v="0"/>
    <n v="0"/>
  </r>
  <r>
    <s v="RSE4_MT4"/>
    <x v="0"/>
    <x v="4"/>
    <x v="4"/>
    <x v="0"/>
    <s v="FEES_PAID_FT_SOP"/>
    <n v="1"/>
    <n v="18"/>
    <n v="19"/>
    <n v="13"/>
    <n v="11"/>
    <n v="9"/>
    <n v="9"/>
    <n v="2"/>
    <n v="2"/>
  </r>
  <r>
    <s v="RSE4_MT4"/>
    <x v="0"/>
    <x v="5"/>
    <x v="4"/>
    <x v="0"/>
    <s v="FEES_PAID_FT_SOP"/>
    <n v="1"/>
    <n v="2519"/>
    <n v="2816"/>
    <n v="2918"/>
    <n v="3077"/>
    <n v="2977"/>
    <n v="2912"/>
    <n v="2924"/>
    <n v="3396"/>
  </r>
  <r>
    <s v="RSE4_MT4"/>
    <x v="0"/>
    <x v="0"/>
    <x v="5"/>
    <x v="0"/>
    <s v="FEES_PAID_FT_SOP"/>
    <n v="1"/>
    <n v="1"/>
    <n v="1"/>
    <n v="1"/>
    <n v="0"/>
    <n v="0"/>
    <n v="0"/>
    <n v="0"/>
    <n v="0"/>
  </r>
  <r>
    <s v="RSE4_MT4"/>
    <x v="0"/>
    <x v="1"/>
    <x v="5"/>
    <x v="0"/>
    <s v="FEES_PAID_FT_SOP"/>
    <n v="1"/>
    <n v="0"/>
    <n v="0"/>
    <n v="0"/>
    <n v="0"/>
    <n v="0"/>
    <n v="0"/>
    <n v="0"/>
    <n v="0"/>
  </r>
  <r>
    <s v="RSE4_MT4"/>
    <x v="0"/>
    <x v="2"/>
    <x v="5"/>
    <x v="0"/>
    <s v="FEES_PAID_FT_SOP"/>
    <n v="1"/>
    <n v="0"/>
    <n v="0"/>
    <n v="0"/>
    <n v="0"/>
    <n v="0"/>
    <n v="0"/>
    <n v="0"/>
    <n v="0"/>
  </r>
  <r>
    <s v="RSE4_MT4"/>
    <x v="0"/>
    <x v="3"/>
    <x v="5"/>
    <x v="0"/>
    <s v="FEES_PAID_FT_SOP"/>
    <n v="1"/>
    <n v="0"/>
    <n v="0"/>
    <n v="0"/>
    <n v="0"/>
    <n v="0"/>
    <n v="0"/>
    <n v="0"/>
    <n v="0"/>
  </r>
  <r>
    <s v="RSE4_MT4"/>
    <x v="0"/>
    <x v="4"/>
    <x v="5"/>
    <x v="0"/>
    <s v="FEES_PAID_FT_SOP"/>
    <n v="1"/>
    <n v="0"/>
    <n v="0"/>
    <n v="0"/>
    <n v="0"/>
    <n v="0"/>
    <n v="0"/>
    <n v="0"/>
    <n v="0"/>
  </r>
  <r>
    <s v="RSE4_MT4"/>
    <x v="0"/>
    <x v="5"/>
    <x v="5"/>
    <x v="0"/>
    <s v="FEES_PAID_FT_SOP"/>
    <n v="1"/>
    <n v="1"/>
    <n v="1"/>
    <n v="1"/>
    <n v="0"/>
    <n v="0"/>
    <n v="0"/>
    <n v="0"/>
    <n v="0"/>
  </r>
  <r>
    <s v="RSE4_MT4"/>
    <x v="0"/>
    <x v="0"/>
    <x v="6"/>
    <x v="0"/>
    <s v="FEES_PAID_FT_SOP"/>
    <n v="1"/>
    <n v="894"/>
    <n v="648"/>
    <n v="709"/>
    <n v="741"/>
    <n v="746"/>
    <n v="697"/>
    <n v="794"/>
    <n v="671"/>
  </r>
  <r>
    <s v="RSE4_MT4"/>
    <x v="0"/>
    <x v="1"/>
    <x v="6"/>
    <x v="0"/>
    <s v="FEES_PAID_FT_SOP"/>
    <n v="1"/>
    <n v="0"/>
    <n v="0"/>
    <n v="0"/>
    <n v="0"/>
    <n v="0"/>
    <n v="0"/>
    <n v="0"/>
    <n v="0"/>
  </r>
  <r>
    <s v="RSE4_MT4"/>
    <x v="0"/>
    <x v="2"/>
    <x v="6"/>
    <x v="0"/>
    <s v="FEES_PAID_FT_SOP"/>
    <n v="1"/>
    <n v="0"/>
    <n v="0"/>
    <n v="0"/>
    <n v="0"/>
    <n v="0"/>
    <n v="0"/>
    <n v="0"/>
    <n v="0"/>
  </r>
  <r>
    <s v="RSE4_MT4"/>
    <x v="0"/>
    <x v="3"/>
    <x v="6"/>
    <x v="0"/>
    <s v="FEES_PAID_FT_SOP"/>
    <n v="1"/>
    <n v="0"/>
    <n v="0"/>
    <n v="0"/>
    <n v="0"/>
    <n v="0"/>
    <n v="0"/>
    <n v="0"/>
    <n v="0"/>
  </r>
  <r>
    <s v="RSE4_MT4"/>
    <x v="0"/>
    <x v="4"/>
    <x v="6"/>
    <x v="0"/>
    <s v="FEES_PAID_FT_SOP"/>
    <n v="1"/>
    <n v="0"/>
    <n v="0"/>
    <n v="0"/>
    <n v="0"/>
    <n v="0"/>
    <n v="0"/>
    <n v="1"/>
    <n v="68"/>
  </r>
  <r>
    <s v="RSE4_MT4"/>
    <x v="0"/>
    <x v="5"/>
    <x v="6"/>
    <x v="0"/>
    <s v="FEES_PAID_FT_SOP"/>
    <n v="1"/>
    <n v="894"/>
    <n v="648"/>
    <n v="710"/>
    <n v="741"/>
    <n v="746"/>
    <n v="697"/>
    <n v="795"/>
    <n v="739"/>
  </r>
  <r>
    <s v="RSE4_MT4"/>
    <x v="0"/>
    <x v="0"/>
    <x v="7"/>
    <x v="0"/>
    <s v="FEES_PAID_FT_SOP"/>
    <n v="1"/>
    <n v="429"/>
    <n v="416"/>
    <n v="375"/>
    <n v="376"/>
    <n v="225"/>
    <n v="209"/>
    <n v="180"/>
    <n v="189"/>
  </r>
  <r>
    <s v="RSE4_MT4"/>
    <x v="0"/>
    <x v="1"/>
    <x v="7"/>
    <x v="0"/>
    <s v="FEES_PAID_FT_SOP"/>
    <n v="1"/>
    <n v="2"/>
    <n v="1"/>
    <n v="1"/>
    <n v="1"/>
    <n v="1"/>
    <n v="1"/>
    <n v="2"/>
    <n v="1"/>
  </r>
  <r>
    <s v="RSE4_MT4"/>
    <x v="0"/>
    <x v="2"/>
    <x v="7"/>
    <x v="0"/>
    <s v="FEES_PAID_FT_SOP"/>
    <n v="1"/>
    <n v="4"/>
    <n v="4"/>
    <n v="4"/>
    <n v="4"/>
    <n v="4"/>
    <n v="4"/>
    <n v="4"/>
    <n v="4"/>
  </r>
  <r>
    <s v="RSE4_MT4"/>
    <x v="0"/>
    <x v="3"/>
    <x v="7"/>
    <x v="0"/>
    <s v="FEES_PAID_FT_SOP"/>
    <n v="1"/>
    <n v="0"/>
    <n v="0"/>
    <n v="0"/>
    <n v="0"/>
    <n v="0"/>
    <n v="0"/>
    <n v="0"/>
    <n v="0"/>
  </r>
  <r>
    <s v="RSE4_MT4"/>
    <x v="0"/>
    <x v="4"/>
    <x v="7"/>
    <x v="0"/>
    <s v="FEES_PAID_FT_SOP"/>
    <n v="1"/>
    <n v="3"/>
    <n v="3"/>
    <n v="5"/>
    <n v="15"/>
    <n v="20"/>
    <n v="17"/>
    <n v="20"/>
    <n v="17"/>
  </r>
  <r>
    <s v="RSE4_MT4"/>
    <x v="0"/>
    <x v="5"/>
    <x v="7"/>
    <x v="0"/>
    <s v="FEES_PAID_FT_SOP"/>
    <n v="1"/>
    <n v="437"/>
    <n v="424"/>
    <n v="385"/>
    <n v="396"/>
    <n v="249"/>
    <n v="231"/>
    <n v="206"/>
    <n v="211"/>
  </r>
  <r>
    <s v="RSE4_MT4"/>
    <x v="0"/>
    <x v="0"/>
    <x v="8"/>
    <x v="0"/>
    <s v="FEES_PAID_FT_SOP"/>
    <n v="1"/>
    <n v="8304"/>
    <n v="8396"/>
    <n v="8516"/>
    <n v="8726"/>
    <n v="8021"/>
    <n v="7717"/>
    <n v="8192"/>
    <n v="8307"/>
  </r>
  <r>
    <s v="RSE4_MT4"/>
    <x v="0"/>
    <x v="1"/>
    <x v="8"/>
    <x v="0"/>
    <s v="FEES_PAID_FT_SOP"/>
    <n v="1"/>
    <n v="155"/>
    <n v="154"/>
    <n v="139"/>
    <n v="159"/>
    <n v="104"/>
    <n v="79"/>
    <n v="115"/>
    <n v="101"/>
  </r>
  <r>
    <s v="RSE4_MT4"/>
    <x v="0"/>
    <x v="2"/>
    <x v="8"/>
    <x v="0"/>
    <s v="FEES_PAID_FT_SOP"/>
    <n v="1"/>
    <n v="353"/>
    <n v="485"/>
    <n v="475"/>
    <n v="561"/>
    <n v="691"/>
    <n v="660"/>
    <n v="716"/>
    <n v="918"/>
  </r>
  <r>
    <s v="RSE4_MT4"/>
    <x v="0"/>
    <x v="3"/>
    <x v="8"/>
    <x v="0"/>
    <s v="FEES_PAID_FT_SOP"/>
    <n v="1"/>
    <n v="2"/>
    <n v="0"/>
    <n v="0"/>
    <n v="0"/>
    <n v="0"/>
    <n v="0"/>
    <n v="0"/>
    <n v="0"/>
  </r>
  <r>
    <s v="RSE4_MT4"/>
    <x v="0"/>
    <x v="4"/>
    <x v="8"/>
    <x v="0"/>
    <s v="FEES_PAID_FT_SOP"/>
    <n v="1"/>
    <n v="38"/>
    <n v="41"/>
    <n v="21"/>
    <n v="27"/>
    <n v="30"/>
    <n v="28"/>
    <n v="27"/>
    <n v="95"/>
  </r>
  <r>
    <s v="RSE4_MT4"/>
    <x v="0"/>
    <x v="5"/>
    <x v="8"/>
    <x v="0"/>
    <s v="FEES_PAID_FT_SOP"/>
    <n v="1"/>
    <n v="8852"/>
    <n v="9077"/>
    <n v="9150"/>
    <n v="9474"/>
    <n v="8846"/>
    <n v="8484"/>
    <n v="9051"/>
    <n v="9421"/>
  </r>
  <r>
    <s v="RSE4_FT"/>
    <x v="1"/>
    <x v="0"/>
    <x v="0"/>
    <x v="0"/>
    <s v="FEES_PAID_FT_SOP"/>
    <n v="1"/>
    <n v="55"/>
    <n v="52"/>
    <n v="55"/>
    <n v="47"/>
    <n v="49"/>
    <n v="47"/>
    <n v="91"/>
    <n v="83"/>
  </r>
  <r>
    <s v="RSE4_FT"/>
    <x v="1"/>
    <x v="1"/>
    <x v="0"/>
    <x v="0"/>
    <s v="FEES_PAID_FT_SOP"/>
    <n v="1"/>
    <n v="1"/>
    <n v="1"/>
    <n v="1"/>
    <n v="1"/>
    <n v="0"/>
    <n v="0"/>
    <n v="3"/>
    <n v="3"/>
  </r>
  <r>
    <s v="RSE4_FT"/>
    <x v="1"/>
    <x v="2"/>
    <x v="0"/>
    <x v="0"/>
    <s v="FEES_PAID_FT_SOP"/>
    <n v="1"/>
    <n v="3"/>
    <n v="3"/>
    <n v="2"/>
    <n v="0"/>
    <n v="0"/>
    <n v="0"/>
    <n v="0"/>
    <n v="0"/>
  </r>
  <r>
    <s v="RSE4_FT"/>
    <x v="1"/>
    <x v="3"/>
    <x v="0"/>
    <x v="0"/>
    <s v="FEES_PAID_FT_SOP"/>
    <n v="1"/>
    <n v="0"/>
    <n v="0"/>
    <n v="0"/>
    <n v="0"/>
    <n v="0"/>
    <n v="0"/>
    <n v="0"/>
    <n v="0"/>
  </r>
  <r>
    <s v="RSE4_FT"/>
    <x v="1"/>
    <x v="4"/>
    <x v="0"/>
    <x v="0"/>
    <s v="FEES_PAID_FT_SOP"/>
    <n v="1"/>
    <n v="0"/>
    <n v="0"/>
    <n v="0"/>
    <n v="0"/>
    <n v="0"/>
    <n v="0"/>
    <n v="0"/>
    <n v="1"/>
  </r>
  <r>
    <s v="RSE4_FT"/>
    <x v="1"/>
    <x v="5"/>
    <x v="0"/>
    <x v="0"/>
    <s v="FEES_PAID_FT_SOP"/>
    <n v="1"/>
    <n v="59"/>
    <n v="56"/>
    <n v="58"/>
    <n v="48"/>
    <n v="49"/>
    <n v="47"/>
    <n v="94"/>
    <n v="87"/>
  </r>
  <r>
    <s v="RSE4_FT"/>
    <x v="1"/>
    <x v="0"/>
    <x v="1"/>
    <x v="0"/>
    <s v="FEES_PAID_FT_SOP"/>
    <n v="1"/>
    <n v="0"/>
    <n v="0"/>
    <n v="1"/>
    <n v="1"/>
    <n v="1"/>
    <n v="1"/>
    <n v="0"/>
    <n v="4"/>
  </r>
  <r>
    <s v="RSE4_FT"/>
    <x v="1"/>
    <x v="1"/>
    <x v="1"/>
    <x v="0"/>
    <s v="FEES_PAID_FT_SOP"/>
    <n v="1"/>
    <n v="0"/>
    <n v="0"/>
    <n v="0"/>
    <n v="0"/>
    <n v="0"/>
    <n v="0"/>
    <n v="0"/>
    <n v="0"/>
  </r>
  <r>
    <s v="RSE4_FT"/>
    <x v="1"/>
    <x v="2"/>
    <x v="1"/>
    <x v="0"/>
    <s v="FEES_PAID_FT_SOP"/>
    <n v="1"/>
    <n v="0"/>
    <n v="0"/>
    <n v="0"/>
    <n v="0"/>
    <n v="0"/>
    <n v="0"/>
    <n v="0"/>
    <n v="0"/>
  </r>
  <r>
    <s v="RSE4_FT"/>
    <x v="1"/>
    <x v="3"/>
    <x v="1"/>
    <x v="0"/>
    <s v="FEES_PAID_FT_SOP"/>
    <n v="1"/>
    <n v="0"/>
    <n v="0"/>
    <n v="0"/>
    <n v="0"/>
    <n v="0"/>
    <n v="0"/>
    <n v="0"/>
    <n v="0"/>
  </r>
  <r>
    <s v="RSE4_FT"/>
    <x v="1"/>
    <x v="4"/>
    <x v="1"/>
    <x v="0"/>
    <s v="FEES_PAID_FT_SOP"/>
    <n v="1"/>
    <n v="0"/>
    <n v="0"/>
    <n v="0"/>
    <n v="0"/>
    <n v="0"/>
    <n v="0"/>
    <n v="0"/>
    <n v="0"/>
  </r>
  <r>
    <s v="RSE4_FT"/>
    <x v="1"/>
    <x v="5"/>
    <x v="1"/>
    <x v="0"/>
    <s v="FEES_PAID_FT_SOP"/>
    <n v="1"/>
    <n v="0"/>
    <n v="0"/>
    <n v="1"/>
    <n v="1"/>
    <n v="1"/>
    <n v="1"/>
    <n v="0"/>
    <n v="4"/>
  </r>
  <r>
    <s v="RSE4_FT"/>
    <x v="1"/>
    <x v="0"/>
    <x v="2"/>
    <x v="0"/>
    <s v="FEES_PAID_FT_SOP"/>
    <n v="1"/>
    <n v="1"/>
    <n v="1"/>
    <n v="1"/>
    <n v="1"/>
    <n v="1"/>
    <n v="0"/>
    <n v="0"/>
    <n v="0"/>
  </r>
  <r>
    <s v="RSE4_FT"/>
    <x v="1"/>
    <x v="1"/>
    <x v="2"/>
    <x v="0"/>
    <s v="FEES_PAID_FT_SOP"/>
    <n v="1"/>
    <n v="0"/>
    <n v="0"/>
    <n v="0"/>
    <n v="0"/>
    <n v="0"/>
    <n v="0"/>
    <n v="0"/>
    <n v="0"/>
  </r>
  <r>
    <s v="RSE4_FT"/>
    <x v="1"/>
    <x v="2"/>
    <x v="2"/>
    <x v="0"/>
    <s v="FEES_PAID_FT_SOP"/>
    <n v="1"/>
    <n v="1"/>
    <n v="0"/>
    <n v="0"/>
    <n v="0"/>
    <n v="0"/>
    <n v="0"/>
    <n v="0"/>
    <n v="0"/>
  </r>
  <r>
    <s v="RSE4_FT"/>
    <x v="1"/>
    <x v="3"/>
    <x v="2"/>
    <x v="0"/>
    <s v="FEES_PAID_FT_SOP"/>
    <n v="1"/>
    <n v="0"/>
    <n v="0"/>
    <n v="0"/>
    <n v="0"/>
    <n v="0"/>
    <n v="0"/>
    <n v="0"/>
    <n v="0"/>
  </r>
  <r>
    <s v="RSE4_FT"/>
    <x v="1"/>
    <x v="4"/>
    <x v="2"/>
    <x v="0"/>
    <s v="FEES_PAID_FT_SOP"/>
    <n v="1"/>
    <n v="0"/>
    <n v="0"/>
    <n v="0"/>
    <n v="0"/>
    <n v="0"/>
    <n v="0"/>
    <n v="0"/>
    <n v="0"/>
  </r>
  <r>
    <s v="RSE4_FT"/>
    <x v="1"/>
    <x v="5"/>
    <x v="2"/>
    <x v="0"/>
    <s v="FEES_PAID_FT_SOP"/>
    <n v="1"/>
    <n v="1"/>
    <n v="1"/>
    <n v="1"/>
    <n v="1"/>
    <n v="1"/>
    <n v="0"/>
    <n v="0"/>
    <n v="0"/>
  </r>
  <r>
    <s v="RSE4_FT"/>
    <x v="1"/>
    <x v="0"/>
    <x v="3"/>
    <x v="0"/>
    <s v="FEES_PAID_FT_SOP"/>
    <n v="1"/>
    <n v="26"/>
    <n v="19"/>
    <n v="9"/>
    <n v="0"/>
    <n v="0"/>
    <n v="0"/>
    <n v="0"/>
    <n v="0"/>
  </r>
  <r>
    <s v="RSE4_FT"/>
    <x v="1"/>
    <x v="1"/>
    <x v="3"/>
    <x v="0"/>
    <s v="FEES_PAID_FT_SOP"/>
    <n v="1"/>
    <n v="0"/>
    <n v="0"/>
    <n v="0"/>
    <n v="0"/>
    <n v="0"/>
    <n v="0"/>
    <n v="0"/>
    <n v="0"/>
  </r>
  <r>
    <s v="RSE4_FT"/>
    <x v="1"/>
    <x v="2"/>
    <x v="3"/>
    <x v="0"/>
    <s v="FEES_PAID_FT_SOP"/>
    <n v="1"/>
    <n v="2"/>
    <n v="4"/>
    <n v="4"/>
    <n v="0"/>
    <n v="0"/>
    <n v="0"/>
    <n v="0"/>
    <n v="0"/>
  </r>
  <r>
    <s v="RSE4_FT"/>
    <x v="1"/>
    <x v="3"/>
    <x v="3"/>
    <x v="0"/>
    <s v="FEES_PAID_FT_SOP"/>
    <n v="1"/>
    <n v="0"/>
    <n v="0"/>
    <n v="0"/>
    <n v="0"/>
    <n v="0"/>
    <n v="0"/>
    <n v="0"/>
    <n v="0"/>
  </r>
  <r>
    <s v="RSE4_FT"/>
    <x v="1"/>
    <x v="4"/>
    <x v="3"/>
    <x v="0"/>
    <s v="FEES_PAID_FT_SOP"/>
    <n v="1"/>
    <n v="0"/>
    <n v="0"/>
    <n v="0"/>
    <n v="0"/>
    <n v="0"/>
    <n v="0"/>
    <n v="0"/>
    <n v="0"/>
  </r>
  <r>
    <s v="RSE4_FT"/>
    <x v="1"/>
    <x v="5"/>
    <x v="3"/>
    <x v="0"/>
    <s v="FEES_PAID_FT_SOP"/>
    <n v="1"/>
    <n v="27"/>
    <n v="23"/>
    <n v="13"/>
    <n v="0"/>
    <n v="0"/>
    <n v="0"/>
    <n v="0"/>
    <n v="0"/>
  </r>
  <r>
    <s v="RSE4_FT"/>
    <x v="1"/>
    <x v="0"/>
    <x v="4"/>
    <x v="0"/>
    <s v="FEES_PAID_FT_SOP"/>
    <n v="1"/>
    <n v="42"/>
    <n v="41"/>
    <n v="40"/>
    <n v="42"/>
    <n v="45"/>
    <n v="109"/>
    <n v="100"/>
    <n v="114"/>
  </r>
  <r>
    <s v="RSE4_FT"/>
    <x v="1"/>
    <x v="1"/>
    <x v="4"/>
    <x v="0"/>
    <s v="FEES_PAID_FT_SOP"/>
    <n v="1"/>
    <n v="0"/>
    <n v="0"/>
    <n v="0"/>
    <n v="0"/>
    <n v="0"/>
    <n v="3"/>
    <n v="3"/>
    <n v="3"/>
  </r>
  <r>
    <s v="RSE4_FT"/>
    <x v="1"/>
    <x v="2"/>
    <x v="4"/>
    <x v="0"/>
    <s v="FEES_PAID_FT_SOP"/>
    <n v="1"/>
    <n v="0"/>
    <n v="0"/>
    <n v="0"/>
    <n v="0"/>
    <n v="0"/>
    <n v="0"/>
    <n v="0"/>
    <n v="0"/>
  </r>
  <r>
    <s v="RSE4_FT"/>
    <x v="1"/>
    <x v="3"/>
    <x v="4"/>
    <x v="0"/>
    <s v="FEES_PAID_FT_SOP"/>
    <n v="1"/>
    <n v="0"/>
    <n v="0"/>
    <n v="0"/>
    <n v="0"/>
    <n v="0"/>
    <n v="0"/>
    <n v="0"/>
    <n v="0"/>
  </r>
  <r>
    <s v="RSE4_FT"/>
    <x v="1"/>
    <x v="4"/>
    <x v="4"/>
    <x v="0"/>
    <s v="FEES_PAID_FT_SOP"/>
    <n v="1"/>
    <n v="0"/>
    <n v="0"/>
    <n v="0"/>
    <n v="0"/>
    <n v="0"/>
    <n v="0"/>
    <n v="0"/>
    <n v="0"/>
  </r>
  <r>
    <s v="RSE4_FT"/>
    <x v="1"/>
    <x v="5"/>
    <x v="4"/>
    <x v="0"/>
    <s v="FEES_PAID_FT_SOP"/>
    <n v="1"/>
    <n v="42"/>
    <n v="41"/>
    <n v="40"/>
    <n v="42"/>
    <n v="45"/>
    <n v="112"/>
    <n v="103"/>
    <n v="117"/>
  </r>
  <r>
    <s v="RSE4_FT"/>
    <x v="1"/>
    <x v="0"/>
    <x v="5"/>
    <x v="0"/>
    <s v="FEES_PAID_FT_SOP"/>
    <n v="1"/>
    <n v="0"/>
    <n v="0"/>
    <n v="0"/>
    <n v="0"/>
    <n v="0"/>
    <n v="0"/>
    <n v="0"/>
    <n v="0"/>
  </r>
  <r>
    <s v="RSE4_FT"/>
    <x v="1"/>
    <x v="1"/>
    <x v="5"/>
    <x v="0"/>
    <s v="FEES_PAID_FT_SOP"/>
    <n v="1"/>
    <n v="0"/>
    <n v="0"/>
    <n v="0"/>
    <n v="0"/>
    <n v="0"/>
    <n v="0"/>
    <n v="0"/>
    <n v="0"/>
  </r>
  <r>
    <s v="RSE4_FT"/>
    <x v="1"/>
    <x v="2"/>
    <x v="5"/>
    <x v="0"/>
    <s v="FEES_PAID_FT_SOP"/>
    <n v="1"/>
    <n v="0"/>
    <n v="0"/>
    <n v="0"/>
    <n v="0"/>
    <n v="0"/>
    <n v="0"/>
    <n v="0"/>
    <n v="0"/>
  </r>
  <r>
    <s v="RSE4_FT"/>
    <x v="1"/>
    <x v="3"/>
    <x v="5"/>
    <x v="0"/>
    <s v="FEES_PAID_FT_SOP"/>
    <n v="1"/>
    <n v="0"/>
    <n v="0"/>
    <n v="0"/>
    <n v="0"/>
    <n v="0"/>
    <n v="0"/>
    <n v="0"/>
    <n v="0"/>
  </r>
  <r>
    <s v="RSE4_FT"/>
    <x v="1"/>
    <x v="4"/>
    <x v="5"/>
    <x v="0"/>
    <s v="FEES_PAID_FT_SOP"/>
    <n v="1"/>
    <n v="0"/>
    <n v="0"/>
    <n v="0"/>
    <n v="0"/>
    <n v="0"/>
    <n v="0"/>
    <n v="0"/>
    <n v="0"/>
  </r>
  <r>
    <s v="RSE4_FT"/>
    <x v="1"/>
    <x v="5"/>
    <x v="5"/>
    <x v="0"/>
    <s v="FEES_PAID_FT_SOP"/>
    <n v="1"/>
    <n v="0"/>
    <n v="0"/>
    <n v="0"/>
    <n v="0"/>
    <n v="0"/>
    <n v="0"/>
    <n v="0"/>
    <n v="0"/>
  </r>
  <r>
    <s v="RSE4_FT"/>
    <x v="1"/>
    <x v="0"/>
    <x v="6"/>
    <x v="0"/>
    <s v="FEES_PAID_FT_SOP"/>
    <n v="1"/>
    <n v="5"/>
    <n v="6"/>
    <n v="6"/>
    <n v="8"/>
    <n v="9"/>
    <n v="4"/>
    <n v="4"/>
    <n v="0"/>
  </r>
  <r>
    <s v="RSE4_FT"/>
    <x v="1"/>
    <x v="1"/>
    <x v="6"/>
    <x v="0"/>
    <s v="FEES_PAID_FT_SOP"/>
    <n v="1"/>
    <n v="0"/>
    <n v="0"/>
    <n v="0"/>
    <n v="0"/>
    <n v="0"/>
    <n v="0"/>
    <n v="0"/>
    <n v="0"/>
  </r>
  <r>
    <s v="RSE4_FT"/>
    <x v="1"/>
    <x v="2"/>
    <x v="6"/>
    <x v="0"/>
    <s v="FEES_PAID_FT_SOP"/>
    <n v="1"/>
    <n v="0"/>
    <n v="0"/>
    <n v="0"/>
    <n v="0"/>
    <n v="0"/>
    <n v="0"/>
    <n v="0"/>
    <n v="0"/>
  </r>
  <r>
    <s v="RSE4_FT"/>
    <x v="1"/>
    <x v="3"/>
    <x v="6"/>
    <x v="0"/>
    <s v="FEES_PAID_FT_SOP"/>
    <n v="1"/>
    <n v="0"/>
    <n v="0"/>
    <n v="0"/>
    <n v="0"/>
    <n v="0"/>
    <n v="0"/>
    <n v="0"/>
    <n v="0"/>
  </r>
  <r>
    <s v="RSE4_FT"/>
    <x v="1"/>
    <x v="4"/>
    <x v="6"/>
    <x v="0"/>
    <s v="FEES_PAID_FT_SOP"/>
    <n v="1"/>
    <n v="0"/>
    <n v="0"/>
    <n v="0"/>
    <n v="0"/>
    <n v="0"/>
    <n v="0"/>
    <n v="0"/>
    <n v="0"/>
  </r>
  <r>
    <s v="RSE4_FT"/>
    <x v="1"/>
    <x v="5"/>
    <x v="6"/>
    <x v="0"/>
    <s v="FEES_PAID_FT_SOP"/>
    <n v="1"/>
    <n v="5"/>
    <n v="6"/>
    <n v="6"/>
    <n v="8"/>
    <n v="9"/>
    <n v="4"/>
    <n v="4"/>
    <n v="0"/>
  </r>
  <r>
    <s v="RSE4_FT"/>
    <x v="1"/>
    <x v="0"/>
    <x v="7"/>
    <x v="0"/>
    <s v="FEES_PAID_FT_SOP"/>
    <n v="1"/>
    <n v="0"/>
    <n v="1"/>
    <n v="0"/>
    <n v="0"/>
    <n v="0"/>
    <n v="0"/>
    <n v="0"/>
    <n v="1"/>
  </r>
  <r>
    <s v="RSE4_FT"/>
    <x v="1"/>
    <x v="1"/>
    <x v="7"/>
    <x v="0"/>
    <s v="FEES_PAID_FT_SOP"/>
    <n v="1"/>
    <n v="0"/>
    <n v="0"/>
    <n v="0"/>
    <n v="0"/>
    <n v="0"/>
    <n v="0"/>
    <n v="0"/>
    <n v="0"/>
  </r>
  <r>
    <s v="RSE4_FT"/>
    <x v="1"/>
    <x v="2"/>
    <x v="7"/>
    <x v="0"/>
    <s v="FEES_PAID_FT_SOP"/>
    <n v="1"/>
    <n v="0"/>
    <n v="0"/>
    <n v="0"/>
    <n v="0"/>
    <n v="0"/>
    <n v="0"/>
    <n v="0"/>
    <n v="0"/>
  </r>
  <r>
    <s v="RSE4_FT"/>
    <x v="1"/>
    <x v="3"/>
    <x v="7"/>
    <x v="0"/>
    <s v="FEES_PAID_FT_SOP"/>
    <n v="1"/>
    <n v="0"/>
    <n v="0"/>
    <n v="0"/>
    <n v="0"/>
    <n v="0"/>
    <n v="0"/>
    <n v="0"/>
    <n v="0"/>
  </r>
  <r>
    <s v="RSE4_FT"/>
    <x v="1"/>
    <x v="4"/>
    <x v="7"/>
    <x v="0"/>
    <s v="FEES_PAID_FT_SOP"/>
    <n v="1"/>
    <n v="0"/>
    <n v="0"/>
    <n v="0"/>
    <n v="0"/>
    <n v="0"/>
    <n v="0"/>
    <n v="0"/>
    <n v="0"/>
  </r>
  <r>
    <s v="RSE4_FT"/>
    <x v="1"/>
    <x v="5"/>
    <x v="7"/>
    <x v="0"/>
    <s v="FEES_PAID_FT_SOP"/>
    <n v="1"/>
    <n v="0"/>
    <n v="1"/>
    <n v="0"/>
    <n v="0"/>
    <n v="0"/>
    <n v="0"/>
    <n v="0"/>
    <n v="1"/>
  </r>
  <r>
    <s v="RSE4_FT"/>
    <x v="1"/>
    <x v="0"/>
    <x v="8"/>
    <x v="0"/>
    <s v="FEES_PAID_FT_SOP"/>
    <n v="1"/>
    <n v="129"/>
    <n v="120"/>
    <n v="111"/>
    <n v="100"/>
    <n v="104"/>
    <n v="160"/>
    <n v="195"/>
    <n v="201"/>
  </r>
  <r>
    <s v="RSE4_FT"/>
    <x v="1"/>
    <x v="1"/>
    <x v="8"/>
    <x v="0"/>
    <s v="FEES_PAID_FT_SOP"/>
    <n v="1"/>
    <n v="1"/>
    <n v="1"/>
    <n v="1"/>
    <n v="1"/>
    <n v="0"/>
    <n v="3"/>
    <n v="7"/>
    <n v="6"/>
  </r>
  <r>
    <s v="RSE4_FT"/>
    <x v="1"/>
    <x v="2"/>
    <x v="8"/>
    <x v="0"/>
    <s v="FEES_PAID_FT_SOP"/>
    <n v="1"/>
    <n v="5"/>
    <n v="7"/>
    <n v="7"/>
    <n v="0"/>
    <n v="0"/>
    <n v="0"/>
    <n v="0"/>
    <n v="0"/>
  </r>
  <r>
    <s v="RSE4_FT"/>
    <x v="1"/>
    <x v="3"/>
    <x v="8"/>
    <x v="0"/>
    <s v="FEES_PAID_FT_SOP"/>
    <n v="1"/>
    <n v="0"/>
    <n v="0"/>
    <n v="0"/>
    <n v="0"/>
    <n v="0"/>
    <n v="0"/>
    <n v="0"/>
    <n v="0"/>
  </r>
  <r>
    <s v="RSE4_FT"/>
    <x v="1"/>
    <x v="4"/>
    <x v="8"/>
    <x v="0"/>
    <s v="FEES_PAID_FT_SOP"/>
    <n v="1"/>
    <n v="0"/>
    <n v="0"/>
    <n v="0"/>
    <n v="0"/>
    <n v="0"/>
    <n v="0"/>
    <n v="0"/>
    <n v="1"/>
  </r>
  <r>
    <s v="RSE4_FT"/>
    <x v="1"/>
    <x v="5"/>
    <x v="8"/>
    <x v="0"/>
    <s v="FEES_PAID_FT_SOP"/>
    <n v="1"/>
    <n v="135"/>
    <n v="128"/>
    <n v="119"/>
    <n v="101"/>
    <n v="105"/>
    <n v="164"/>
    <n v="202"/>
    <n v="208"/>
  </r>
  <r>
    <s v="RSE4_FT"/>
    <x v="2"/>
    <x v="0"/>
    <x v="0"/>
    <x v="0"/>
    <s v="FEES_PAID_FT_SOP"/>
    <n v="1"/>
    <n v="973"/>
    <n v="993"/>
    <n v="1058"/>
    <n v="1111"/>
    <n v="1227"/>
    <n v="1265"/>
    <n v="1386"/>
    <n v="1523"/>
  </r>
  <r>
    <s v="RSE4_FT"/>
    <x v="2"/>
    <x v="1"/>
    <x v="0"/>
    <x v="0"/>
    <s v="FEES_PAID_FT_SOP"/>
    <n v="1"/>
    <n v="8"/>
    <n v="8"/>
    <n v="10"/>
    <n v="9"/>
    <n v="20"/>
    <n v="20"/>
    <n v="16"/>
    <n v="8"/>
  </r>
  <r>
    <s v="RSE4_FT"/>
    <x v="2"/>
    <x v="2"/>
    <x v="0"/>
    <x v="0"/>
    <s v="FEES_PAID_FT_SOP"/>
    <n v="1"/>
    <n v="0"/>
    <n v="0"/>
    <n v="0"/>
    <n v="0"/>
    <n v="0"/>
    <n v="0"/>
    <n v="0"/>
    <n v="88"/>
  </r>
  <r>
    <s v="RSE4_FT"/>
    <x v="2"/>
    <x v="3"/>
    <x v="0"/>
    <x v="0"/>
    <s v="FEES_PAID_FT_SOP"/>
    <n v="1"/>
    <n v="0"/>
    <n v="0"/>
    <n v="0"/>
    <n v="0"/>
    <n v="0"/>
    <n v="0"/>
    <n v="0"/>
    <n v="0"/>
  </r>
  <r>
    <s v="RSE4_FT"/>
    <x v="2"/>
    <x v="4"/>
    <x v="0"/>
    <x v="0"/>
    <s v="FEES_PAID_FT_SOP"/>
    <n v="1"/>
    <n v="2"/>
    <n v="2"/>
    <n v="1"/>
    <n v="0"/>
    <n v="0"/>
    <n v="0"/>
    <n v="0"/>
    <n v="0"/>
  </r>
  <r>
    <s v="RSE4_FT"/>
    <x v="2"/>
    <x v="5"/>
    <x v="0"/>
    <x v="0"/>
    <s v="FEES_PAID_FT_SOP"/>
    <n v="1"/>
    <n v="982"/>
    <n v="1002"/>
    <n v="1070"/>
    <n v="1120"/>
    <n v="1247"/>
    <n v="1285"/>
    <n v="1402"/>
    <n v="1618"/>
  </r>
  <r>
    <s v="RSE4_FT"/>
    <x v="2"/>
    <x v="0"/>
    <x v="1"/>
    <x v="0"/>
    <s v="FEES_PAID_FT_SOP"/>
    <n v="1"/>
    <n v="8"/>
    <n v="9"/>
    <n v="11"/>
    <n v="14"/>
    <n v="17"/>
    <n v="18"/>
    <n v="22"/>
    <n v="19"/>
  </r>
  <r>
    <s v="RSE4_FT"/>
    <x v="2"/>
    <x v="1"/>
    <x v="1"/>
    <x v="0"/>
    <s v="FEES_PAID_FT_SOP"/>
    <n v="1"/>
    <n v="0"/>
    <n v="0"/>
    <n v="0"/>
    <n v="0"/>
    <n v="0"/>
    <n v="0"/>
    <n v="0"/>
    <n v="0"/>
  </r>
  <r>
    <s v="RSE4_FT"/>
    <x v="2"/>
    <x v="2"/>
    <x v="1"/>
    <x v="0"/>
    <s v="FEES_PAID_FT_SOP"/>
    <n v="1"/>
    <n v="0"/>
    <n v="0"/>
    <n v="0"/>
    <n v="0"/>
    <n v="0"/>
    <n v="0"/>
    <n v="0"/>
    <n v="16"/>
  </r>
  <r>
    <s v="RSE4_FT"/>
    <x v="2"/>
    <x v="3"/>
    <x v="1"/>
    <x v="0"/>
    <s v="FEES_PAID_FT_SOP"/>
    <n v="1"/>
    <n v="0"/>
    <n v="0"/>
    <n v="0"/>
    <n v="0"/>
    <n v="0"/>
    <n v="0"/>
    <n v="0"/>
    <n v="0"/>
  </r>
  <r>
    <s v="RSE4_FT"/>
    <x v="2"/>
    <x v="4"/>
    <x v="1"/>
    <x v="0"/>
    <s v="FEES_PAID_FT_SOP"/>
    <n v="1"/>
    <n v="0"/>
    <n v="0"/>
    <n v="0"/>
    <n v="0"/>
    <n v="0"/>
    <n v="0"/>
    <n v="0"/>
    <n v="0"/>
  </r>
  <r>
    <s v="RSE4_FT"/>
    <x v="2"/>
    <x v="5"/>
    <x v="1"/>
    <x v="0"/>
    <s v="FEES_PAID_FT_SOP"/>
    <n v="1"/>
    <n v="8"/>
    <n v="9"/>
    <n v="11"/>
    <n v="14"/>
    <n v="17"/>
    <n v="18"/>
    <n v="22"/>
    <n v="36"/>
  </r>
  <r>
    <s v="RSE4_FT"/>
    <x v="2"/>
    <x v="0"/>
    <x v="2"/>
    <x v="0"/>
    <s v="FEES_PAID_FT_SOP"/>
    <n v="1"/>
    <n v="27"/>
    <n v="28"/>
    <n v="29"/>
    <n v="29"/>
    <n v="29"/>
    <n v="0"/>
    <n v="0"/>
    <n v="0"/>
  </r>
  <r>
    <s v="RSE4_FT"/>
    <x v="2"/>
    <x v="1"/>
    <x v="2"/>
    <x v="0"/>
    <s v="FEES_PAID_FT_SOP"/>
    <n v="1"/>
    <n v="0"/>
    <n v="0"/>
    <n v="0"/>
    <n v="0"/>
    <n v="0"/>
    <n v="0"/>
    <n v="0"/>
    <n v="0"/>
  </r>
  <r>
    <s v="RSE4_FT"/>
    <x v="2"/>
    <x v="2"/>
    <x v="2"/>
    <x v="0"/>
    <s v="FEES_PAID_FT_SOP"/>
    <n v="1"/>
    <n v="0"/>
    <n v="0"/>
    <n v="0"/>
    <n v="0"/>
    <n v="0"/>
    <n v="0"/>
    <n v="0"/>
    <n v="0"/>
  </r>
  <r>
    <s v="RSE4_FT"/>
    <x v="2"/>
    <x v="3"/>
    <x v="2"/>
    <x v="0"/>
    <s v="FEES_PAID_FT_SOP"/>
    <n v="1"/>
    <n v="0"/>
    <n v="0"/>
    <n v="0"/>
    <n v="0"/>
    <n v="0"/>
    <n v="0"/>
    <n v="0"/>
    <n v="0"/>
  </r>
  <r>
    <s v="RSE4_FT"/>
    <x v="2"/>
    <x v="4"/>
    <x v="2"/>
    <x v="0"/>
    <s v="FEES_PAID_FT_SOP"/>
    <n v="1"/>
    <n v="0"/>
    <n v="0"/>
    <n v="0"/>
    <n v="0"/>
    <n v="0"/>
    <n v="0"/>
    <n v="0"/>
    <n v="0"/>
  </r>
  <r>
    <s v="RSE4_FT"/>
    <x v="2"/>
    <x v="5"/>
    <x v="2"/>
    <x v="0"/>
    <s v="FEES_PAID_FT_SOP"/>
    <n v="1"/>
    <n v="27"/>
    <n v="28"/>
    <n v="29"/>
    <n v="30"/>
    <n v="29"/>
    <n v="0"/>
    <n v="0"/>
    <n v="0"/>
  </r>
  <r>
    <s v="RSE4_FT"/>
    <x v="2"/>
    <x v="0"/>
    <x v="3"/>
    <x v="0"/>
    <s v="FEES_PAID_FT_SOP"/>
    <n v="1"/>
    <n v="100"/>
    <n v="84"/>
    <n v="55"/>
    <n v="61"/>
    <n v="57"/>
    <n v="55"/>
    <n v="23"/>
    <n v="12"/>
  </r>
  <r>
    <s v="RSE4_FT"/>
    <x v="2"/>
    <x v="1"/>
    <x v="3"/>
    <x v="0"/>
    <s v="FEES_PAID_FT_SOP"/>
    <n v="1"/>
    <n v="1"/>
    <n v="3"/>
    <n v="0"/>
    <n v="0"/>
    <n v="0"/>
    <n v="0"/>
    <n v="1"/>
    <n v="0"/>
  </r>
  <r>
    <s v="RSE4_FT"/>
    <x v="2"/>
    <x v="2"/>
    <x v="3"/>
    <x v="0"/>
    <s v="FEES_PAID_FT_SOP"/>
    <n v="1"/>
    <n v="0"/>
    <n v="1"/>
    <n v="0"/>
    <n v="0"/>
    <n v="0"/>
    <n v="0"/>
    <n v="0"/>
    <n v="0"/>
  </r>
  <r>
    <s v="RSE4_FT"/>
    <x v="2"/>
    <x v="3"/>
    <x v="3"/>
    <x v="0"/>
    <s v="FEES_PAID_FT_SOP"/>
    <n v="1"/>
    <n v="0"/>
    <n v="0"/>
    <n v="0"/>
    <n v="0"/>
    <n v="0"/>
    <n v="0"/>
    <n v="0"/>
    <n v="0"/>
  </r>
  <r>
    <s v="RSE4_FT"/>
    <x v="2"/>
    <x v="4"/>
    <x v="3"/>
    <x v="0"/>
    <s v="FEES_PAID_FT_SOP"/>
    <n v="1"/>
    <n v="0"/>
    <n v="0"/>
    <n v="0"/>
    <n v="0"/>
    <n v="0"/>
    <n v="0"/>
    <n v="0"/>
    <n v="0"/>
  </r>
  <r>
    <s v="RSE4_FT"/>
    <x v="2"/>
    <x v="5"/>
    <x v="3"/>
    <x v="0"/>
    <s v="FEES_PAID_FT_SOP"/>
    <n v="1"/>
    <n v="101"/>
    <n v="87"/>
    <n v="55"/>
    <n v="61"/>
    <n v="57"/>
    <n v="55"/>
    <n v="23"/>
    <n v="12"/>
  </r>
  <r>
    <s v="RSE4_FT"/>
    <x v="2"/>
    <x v="0"/>
    <x v="4"/>
    <x v="0"/>
    <s v="FEES_PAID_FT_SOP"/>
    <n v="1"/>
    <n v="377"/>
    <n v="386"/>
    <n v="381"/>
    <n v="400"/>
    <n v="360"/>
    <n v="337"/>
    <n v="409"/>
    <n v="649"/>
  </r>
  <r>
    <s v="RSE4_FT"/>
    <x v="2"/>
    <x v="1"/>
    <x v="4"/>
    <x v="0"/>
    <s v="FEES_PAID_FT_SOP"/>
    <n v="1"/>
    <n v="13"/>
    <n v="12"/>
    <n v="10"/>
    <n v="9"/>
    <n v="5"/>
    <n v="4"/>
    <n v="4"/>
    <n v="4"/>
  </r>
  <r>
    <s v="RSE4_FT"/>
    <x v="2"/>
    <x v="2"/>
    <x v="4"/>
    <x v="0"/>
    <s v="FEES_PAID_FT_SOP"/>
    <n v="1"/>
    <n v="299"/>
    <n v="419"/>
    <n v="412"/>
    <n v="467"/>
    <n v="555"/>
    <n v="551"/>
    <n v="568"/>
    <n v="712"/>
  </r>
  <r>
    <s v="RSE4_FT"/>
    <x v="2"/>
    <x v="3"/>
    <x v="4"/>
    <x v="0"/>
    <s v="FEES_PAID_FT_SOP"/>
    <n v="1"/>
    <n v="1"/>
    <n v="0"/>
    <n v="0"/>
    <n v="0"/>
    <n v="0"/>
    <n v="0"/>
    <n v="0"/>
    <n v="0"/>
  </r>
  <r>
    <s v="RSE4_FT"/>
    <x v="2"/>
    <x v="4"/>
    <x v="4"/>
    <x v="0"/>
    <s v="FEES_PAID_FT_SOP"/>
    <n v="1"/>
    <n v="0"/>
    <n v="0"/>
    <n v="0"/>
    <n v="0"/>
    <n v="0"/>
    <n v="0"/>
    <n v="0"/>
    <n v="0"/>
  </r>
  <r>
    <s v="RSE4_FT"/>
    <x v="2"/>
    <x v="5"/>
    <x v="4"/>
    <x v="0"/>
    <s v="FEES_PAID_FT_SOP"/>
    <n v="1"/>
    <n v="690"/>
    <n v="816"/>
    <n v="803"/>
    <n v="877"/>
    <n v="920"/>
    <n v="892"/>
    <n v="982"/>
    <n v="1365"/>
  </r>
  <r>
    <s v="RSE4_FT"/>
    <x v="2"/>
    <x v="0"/>
    <x v="5"/>
    <x v="0"/>
    <s v="FEES_PAID_FT_SOP"/>
    <n v="1"/>
    <n v="0"/>
    <n v="0"/>
    <n v="0"/>
    <n v="0"/>
    <n v="0"/>
    <n v="0"/>
    <n v="0"/>
    <n v="0"/>
  </r>
  <r>
    <s v="RSE4_FT"/>
    <x v="2"/>
    <x v="1"/>
    <x v="5"/>
    <x v="0"/>
    <s v="FEES_PAID_FT_SOP"/>
    <n v="1"/>
    <n v="0"/>
    <n v="0"/>
    <n v="0"/>
    <n v="0"/>
    <n v="0"/>
    <n v="0"/>
    <n v="0"/>
    <n v="0"/>
  </r>
  <r>
    <s v="RSE4_FT"/>
    <x v="2"/>
    <x v="2"/>
    <x v="5"/>
    <x v="0"/>
    <s v="FEES_PAID_FT_SOP"/>
    <n v="1"/>
    <n v="0"/>
    <n v="0"/>
    <n v="0"/>
    <n v="0"/>
    <n v="0"/>
    <n v="0"/>
    <n v="0"/>
    <n v="0"/>
  </r>
  <r>
    <s v="RSE4_FT"/>
    <x v="2"/>
    <x v="3"/>
    <x v="5"/>
    <x v="0"/>
    <s v="FEES_PAID_FT_SOP"/>
    <n v="1"/>
    <n v="0"/>
    <n v="0"/>
    <n v="0"/>
    <n v="0"/>
    <n v="0"/>
    <n v="0"/>
    <n v="0"/>
    <n v="0"/>
  </r>
  <r>
    <s v="RSE4_FT"/>
    <x v="2"/>
    <x v="4"/>
    <x v="5"/>
    <x v="0"/>
    <s v="FEES_PAID_FT_SOP"/>
    <n v="1"/>
    <n v="0"/>
    <n v="0"/>
    <n v="0"/>
    <n v="0"/>
    <n v="0"/>
    <n v="0"/>
    <n v="0"/>
    <n v="0"/>
  </r>
  <r>
    <s v="RSE4_FT"/>
    <x v="2"/>
    <x v="5"/>
    <x v="5"/>
    <x v="0"/>
    <s v="FEES_PAID_FT_SOP"/>
    <n v="1"/>
    <n v="0"/>
    <n v="0"/>
    <n v="0"/>
    <n v="0"/>
    <n v="0"/>
    <n v="0"/>
    <n v="0"/>
    <n v="0"/>
  </r>
  <r>
    <s v="RSE4_FT"/>
    <x v="2"/>
    <x v="0"/>
    <x v="6"/>
    <x v="0"/>
    <s v="FEES_PAID_FT_SOP"/>
    <n v="1"/>
    <n v="20"/>
    <n v="9"/>
    <n v="10"/>
    <n v="9"/>
    <n v="10"/>
    <n v="10"/>
    <n v="11"/>
    <n v="10"/>
  </r>
  <r>
    <s v="RSE4_FT"/>
    <x v="2"/>
    <x v="1"/>
    <x v="6"/>
    <x v="0"/>
    <s v="FEES_PAID_FT_SOP"/>
    <n v="1"/>
    <n v="0"/>
    <n v="0"/>
    <n v="0"/>
    <n v="0"/>
    <n v="0"/>
    <n v="0"/>
    <n v="0"/>
    <n v="0"/>
  </r>
  <r>
    <s v="RSE4_FT"/>
    <x v="2"/>
    <x v="2"/>
    <x v="6"/>
    <x v="0"/>
    <s v="FEES_PAID_FT_SOP"/>
    <n v="1"/>
    <n v="0"/>
    <n v="0"/>
    <n v="0"/>
    <n v="0"/>
    <n v="0"/>
    <n v="0"/>
    <n v="0"/>
    <n v="0"/>
  </r>
  <r>
    <s v="RSE4_FT"/>
    <x v="2"/>
    <x v="3"/>
    <x v="6"/>
    <x v="0"/>
    <s v="FEES_PAID_FT_SOP"/>
    <n v="1"/>
    <n v="0"/>
    <n v="0"/>
    <n v="0"/>
    <n v="0"/>
    <n v="0"/>
    <n v="0"/>
    <n v="0"/>
    <n v="0"/>
  </r>
  <r>
    <s v="RSE4_FT"/>
    <x v="2"/>
    <x v="4"/>
    <x v="6"/>
    <x v="0"/>
    <s v="FEES_PAID_FT_SOP"/>
    <n v="1"/>
    <n v="0"/>
    <n v="0"/>
    <n v="0"/>
    <n v="0"/>
    <n v="0"/>
    <n v="0"/>
    <n v="0"/>
    <n v="0"/>
  </r>
  <r>
    <s v="RSE4_FT"/>
    <x v="2"/>
    <x v="5"/>
    <x v="6"/>
    <x v="0"/>
    <s v="FEES_PAID_FT_SOP"/>
    <n v="1"/>
    <n v="20"/>
    <n v="9"/>
    <n v="10"/>
    <n v="9"/>
    <n v="10"/>
    <n v="10"/>
    <n v="11"/>
    <n v="10"/>
  </r>
  <r>
    <s v="RSE4_FT"/>
    <x v="2"/>
    <x v="0"/>
    <x v="7"/>
    <x v="0"/>
    <s v="FEES_PAID_FT_SOP"/>
    <n v="1"/>
    <n v="3"/>
    <n v="2"/>
    <n v="0"/>
    <n v="1"/>
    <n v="3"/>
    <n v="1"/>
    <n v="1"/>
    <n v="8"/>
  </r>
  <r>
    <s v="RSE4_FT"/>
    <x v="2"/>
    <x v="1"/>
    <x v="7"/>
    <x v="0"/>
    <s v="FEES_PAID_FT_SOP"/>
    <n v="1"/>
    <n v="1"/>
    <n v="1"/>
    <n v="0"/>
    <n v="0"/>
    <n v="0"/>
    <n v="0"/>
    <n v="2"/>
    <n v="0"/>
  </r>
  <r>
    <s v="RSE4_FT"/>
    <x v="2"/>
    <x v="2"/>
    <x v="7"/>
    <x v="0"/>
    <s v="FEES_PAID_FT_SOP"/>
    <n v="1"/>
    <n v="0"/>
    <n v="0"/>
    <n v="0"/>
    <n v="0"/>
    <n v="0"/>
    <n v="0"/>
    <n v="0"/>
    <n v="0"/>
  </r>
  <r>
    <s v="RSE4_FT"/>
    <x v="2"/>
    <x v="3"/>
    <x v="7"/>
    <x v="0"/>
    <s v="FEES_PAID_FT_SOP"/>
    <n v="1"/>
    <n v="0"/>
    <n v="0"/>
    <n v="0"/>
    <n v="0"/>
    <n v="0"/>
    <n v="0"/>
    <n v="0"/>
    <n v="0"/>
  </r>
  <r>
    <s v="RSE4_FT"/>
    <x v="2"/>
    <x v="4"/>
    <x v="7"/>
    <x v="0"/>
    <s v="FEES_PAID_FT_SOP"/>
    <n v="1"/>
    <n v="0"/>
    <n v="0"/>
    <n v="0"/>
    <n v="0"/>
    <n v="0"/>
    <n v="0"/>
    <n v="0"/>
    <n v="0"/>
  </r>
  <r>
    <s v="RSE4_FT"/>
    <x v="2"/>
    <x v="5"/>
    <x v="7"/>
    <x v="0"/>
    <s v="FEES_PAID_FT_SOP"/>
    <n v="1"/>
    <n v="4"/>
    <n v="3"/>
    <n v="0"/>
    <n v="1"/>
    <n v="3"/>
    <n v="1"/>
    <n v="3"/>
    <n v="8"/>
  </r>
  <r>
    <s v="RSE4_FT"/>
    <x v="2"/>
    <x v="0"/>
    <x v="8"/>
    <x v="0"/>
    <s v="FEES_PAID_FT_SOP"/>
    <n v="1"/>
    <n v="1507"/>
    <n v="1511"/>
    <n v="1545"/>
    <n v="1626"/>
    <n v="1704"/>
    <n v="1686"/>
    <n v="1852"/>
    <n v="2221"/>
  </r>
  <r>
    <s v="RSE4_FT"/>
    <x v="2"/>
    <x v="1"/>
    <x v="8"/>
    <x v="0"/>
    <s v="FEES_PAID_FT_SOP"/>
    <n v="1"/>
    <n v="23"/>
    <n v="24"/>
    <n v="21"/>
    <n v="19"/>
    <n v="25"/>
    <n v="25"/>
    <n v="22"/>
    <n v="12"/>
  </r>
  <r>
    <s v="RSE4_FT"/>
    <x v="2"/>
    <x v="2"/>
    <x v="8"/>
    <x v="0"/>
    <s v="FEES_PAID_FT_SOP"/>
    <n v="1"/>
    <n v="299"/>
    <n v="419"/>
    <n v="412"/>
    <n v="467"/>
    <n v="555"/>
    <n v="551"/>
    <n v="568"/>
    <n v="816"/>
  </r>
  <r>
    <s v="RSE4_FT"/>
    <x v="2"/>
    <x v="3"/>
    <x v="8"/>
    <x v="0"/>
    <s v="FEES_PAID_FT_SOP"/>
    <n v="1"/>
    <n v="1"/>
    <n v="0"/>
    <n v="0"/>
    <n v="0"/>
    <n v="0"/>
    <n v="0"/>
    <n v="0"/>
    <n v="0"/>
  </r>
  <r>
    <s v="RSE4_FT"/>
    <x v="2"/>
    <x v="4"/>
    <x v="8"/>
    <x v="0"/>
    <s v="FEES_PAID_FT_SOP"/>
    <n v="1"/>
    <n v="2"/>
    <n v="2"/>
    <n v="1"/>
    <n v="0"/>
    <n v="0"/>
    <n v="0"/>
    <n v="0"/>
    <n v="0"/>
  </r>
  <r>
    <s v="RSE4_FT"/>
    <x v="2"/>
    <x v="5"/>
    <x v="8"/>
    <x v="0"/>
    <s v="FEES_PAID_FT_SOP"/>
    <n v="1"/>
    <n v="1832"/>
    <n v="1955"/>
    <n v="1979"/>
    <n v="2112"/>
    <n v="2283"/>
    <n v="2261"/>
    <n v="2443"/>
    <n v="3049"/>
  </r>
  <r>
    <s v="RSE4_FT"/>
    <x v="3"/>
    <x v="0"/>
    <x v="0"/>
    <x v="0"/>
    <s v="FEES_PAID_FT_SOP"/>
    <n v="1"/>
    <n v="406"/>
    <n v="425"/>
    <n v="454"/>
    <n v="522"/>
    <n v="509"/>
    <n v="468"/>
    <n v="589"/>
    <n v="411"/>
  </r>
  <r>
    <s v="RSE4_FT"/>
    <x v="3"/>
    <x v="1"/>
    <x v="0"/>
    <x v="0"/>
    <s v="FEES_PAID_FT_SOP"/>
    <n v="1"/>
    <n v="43"/>
    <n v="45"/>
    <n v="37"/>
    <n v="35"/>
    <n v="37"/>
    <n v="34"/>
    <n v="51"/>
    <n v="54"/>
  </r>
  <r>
    <s v="RSE4_FT"/>
    <x v="3"/>
    <x v="2"/>
    <x v="0"/>
    <x v="0"/>
    <s v="FEES_PAID_FT_SOP"/>
    <n v="1"/>
    <n v="0"/>
    <n v="19"/>
    <n v="26"/>
    <n v="27"/>
    <n v="38"/>
    <n v="58"/>
    <n v="54"/>
    <n v="28"/>
  </r>
  <r>
    <s v="RSE4_FT"/>
    <x v="3"/>
    <x v="3"/>
    <x v="0"/>
    <x v="0"/>
    <s v="FEES_PAID_FT_SOP"/>
    <n v="1"/>
    <n v="0"/>
    <n v="0"/>
    <n v="0"/>
    <n v="0"/>
    <n v="0"/>
    <n v="0"/>
    <n v="0"/>
    <n v="0"/>
  </r>
  <r>
    <s v="RSE4_FT"/>
    <x v="3"/>
    <x v="4"/>
    <x v="0"/>
    <x v="0"/>
    <s v="FEES_PAID_FT_SOP"/>
    <n v="1"/>
    <n v="16"/>
    <n v="18"/>
    <n v="0"/>
    <n v="0"/>
    <n v="0"/>
    <n v="0"/>
    <n v="0"/>
    <n v="0"/>
  </r>
  <r>
    <s v="RSE4_FT"/>
    <x v="3"/>
    <x v="5"/>
    <x v="0"/>
    <x v="0"/>
    <s v="FEES_PAID_FT_SOP"/>
    <n v="1"/>
    <n v="464"/>
    <n v="506"/>
    <n v="518"/>
    <n v="584"/>
    <n v="584"/>
    <n v="560"/>
    <n v="694"/>
    <n v="493"/>
  </r>
  <r>
    <s v="RSE4_FT"/>
    <x v="3"/>
    <x v="0"/>
    <x v="1"/>
    <x v="0"/>
    <s v="FEES_PAID_FT_SOP"/>
    <n v="1"/>
    <n v="7"/>
    <n v="8"/>
    <n v="10"/>
    <n v="10"/>
    <n v="8"/>
    <n v="13"/>
    <n v="6"/>
    <n v="11"/>
  </r>
  <r>
    <s v="RSE4_FT"/>
    <x v="3"/>
    <x v="1"/>
    <x v="1"/>
    <x v="0"/>
    <s v="FEES_PAID_FT_SOP"/>
    <n v="1"/>
    <n v="0"/>
    <n v="0"/>
    <n v="0"/>
    <n v="0"/>
    <n v="0"/>
    <n v="0"/>
    <n v="0"/>
    <n v="0"/>
  </r>
  <r>
    <s v="RSE4_FT"/>
    <x v="3"/>
    <x v="2"/>
    <x v="1"/>
    <x v="0"/>
    <s v="FEES_PAID_FT_SOP"/>
    <n v="1"/>
    <n v="16"/>
    <n v="14"/>
    <n v="17"/>
    <n v="17"/>
    <n v="18"/>
    <n v="16"/>
    <n v="23"/>
    <n v="0"/>
  </r>
  <r>
    <s v="RSE4_FT"/>
    <x v="3"/>
    <x v="3"/>
    <x v="1"/>
    <x v="0"/>
    <s v="FEES_PAID_FT_SOP"/>
    <n v="1"/>
    <n v="0"/>
    <n v="0"/>
    <n v="0"/>
    <n v="0"/>
    <n v="0"/>
    <n v="0"/>
    <n v="0"/>
    <n v="0"/>
  </r>
  <r>
    <s v="RSE4_FT"/>
    <x v="3"/>
    <x v="4"/>
    <x v="1"/>
    <x v="0"/>
    <s v="FEES_PAID_FT_SOP"/>
    <n v="1"/>
    <n v="0"/>
    <n v="0"/>
    <n v="0"/>
    <n v="0"/>
    <n v="0"/>
    <n v="0"/>
    <n v="0"/>
    <n v="0"/>
  </r>
  <r>
    <s v="RSE4_FT"/>
    <x v="3"/>
    <x v="5"/>
    <x v="1"/>
    <x v="0"/>
    <s v="FEES_PAID_FT_SOP"/>
    <n v="1"/>
    <n v="23"/>
    <n v="21"/>
    <n v="27"/>
    <n v="26"/>
    <n v="27"/>
    <n v="29"/>
    <n v="29"/>
    <n v="11"/>
  </r>
  <r>
    <s v="RSE4_FT"/>
    <x v="3"/>
    <x v="0"/>
    <x v="2"/>
    <x v="0"/>
    <s v="FEES_PAID_FT_SOP"/>
    <n v="1"/>
    <n v="3"/>
    <n v="3"/>
    <n v="5"/>
    <n v="6"/>
    <n v="3"/>
    <n v="0"/>
    <n v="0"/>
    <n v="0"/>
  </r>
  <r>
    <s v="RSE4_FT"/>
    <x v="3"/>
    <x v="1"/>
    <x v="2"/>
    <x v="0"/>
    <s v="FEES_PAID_FT_SOP"/>
    <n v="1"/>
    <n v="0"/>
    <n v="0"/>
    <n v="0"/>
    <n v="0"/>
    <n v="0"/>
    <n v="0"/>
    <n v="0"/>
    <n v="0"/>
  </r>
  <r>
    <s v="RSE4_FT"/>
    <x v="3"/>
    <x v="2"/>
    <x v="2"/>
    <x v="0"/>
    <s v="FEES_PAID_FT_SOP"/>
    <n v="1"/>
    <n v="0"/>
    <n v="0"/>
    <n v="0"/>
    <n v="0"/>
    <n v="0"/>
    <n v="0"/>
    <n v="0"/>
    <n v="0"/>
  </r>
  <r>
    <s v="RSE4_FT"/>
    <x v="3"/>
    <x v="3"/>
    <x v="2"/>
    <x v="0"/>
    <s v="FEES_PAID_FT_SOP"/>
    <n v="1"/>
    <n v="0"/>
    <n v="0"/>
    <n v="0"/>
    <n v="0"/>
    <n v="0"/>
    <n v="0"/>
    <n v="0"/>
    <n v="0"/>
  </r>
  <r>
    <s v="RSE4_FT"/>
    <x v="3"/>
    <x v="4"/>
    <x v="2"/>
    <x v="0"/>
    <s v="FEES_PAID_FT_SOP"/>
    <n v="1"/>
    <n v="0"/>
    <n v="0"/>
    <n v="0"/>
    <n v="0"/>
    <n v="0"/>
    <n v="0"/>
    <n v="0"/>
    <n v="0"/>
  </r>
  <r>
    <s v="RSE4_FT"/>
    <x v="3"/>
    <x v="5"/>
    <x v="2"/>
    <x v="0"/>
    <s v="FEES_PAID_FT_SOP"/>
    <n v="1"/>
    <n v="3"/>
    <n v="3"/>
    <n v="5"/>
    <n v="6"/>
    <n v="3"/>
    <n v="0"/>
    <n v="0"/>
    <n v="0"/>
  </r>
  <r>
    <s v="RSE4_FT"/>
    <x v="3"/>
    <x v="0"/>
    <x v="3"/>
    <x v="0"/>
    <s v="FEES_PAID_FT_SOP"/>
    <n v="1"/>
    <n v="82"/>
    <n v="79"/>
    <n v="53"/>
    <n v="20"/>
    <n v="21"/>
    <n v="13"/>
    <n v="13"/>
    <n v="8"/>
  </r>
  <r>
    <s v="RSE4_FT"/>
    <x v="3"/>
    <x v="1"/>
    <x v="3"/>
    <x v="0"/>
    <s v="FEES_PAID_FT_SOP"/>
    <n v="1"/>
    <n v="1"/>
    <n v="0"/>
    <n v="0"/>
    <n v="0"/>
    <n v="0"/>
    <n v="0"/>
    <n v="0"/>
    <n v="0"/>
  </r>
  <r>
    <s v="RSE4_FT"/>
    <x v="3"/>
    <x v="2"/>
    <x v="3"/>
    <x v="0"/>
    <s v="FEES_PAID_FT_SOP"/>
    <n v="1"/>
    <n v="0"/>
    <n v="1"/>
    <n v="0"/>
    <n v="26"/>
    <n v="43"/>
    <n v="12"/>
    <n v="49"/>
    <n v="53"/>
  </r>
  <r>
    <s v="RSE4_FT"/>
    <x v="3"/>
    <x v="3"/>
    <x v="3"/>
    <x v="0"/>
    <s v="FEES_PAID_FT_SOP"/>
    <n v="1"/>
    <n v="0"/>
    <n v="0"/>
    <n v="0"/>
    <n v="0"/>
    <n v="0"/>
    <n v="0"/>
    <n v="0"/>
    <n v="0"/>
  </r>
  <r>
    <s v="RSE4_FT"/>
    <x v="3"/>
    <x v="4"/>
    <x v="3"/>
    <x v="0"/>
    <s v="FEES_PAID_FT_SOP"/>
    <n v="1"/>
    <n v="0"/>
    <n v="0"/>
    <n v="0"/>
    <n v="0"/>
    <n v="0"/>
    <n v="0"/>
    <n v="0"/>
    <n v="0"/>
  </r>
  <r>
    <s v="RSE4_FT"/>
    <x v="3"/>
    <x v="5"/>
    <x v="3"/>
    <x v="0"/>
    <s v="FEES_PAID_FT_SOP"/>
    <n v="1"/>
    <n v="82"/>
    <n v="80"/>
    <n v="54"/>
    <n v="47"/>
    <n v="64"/>
    <n v="25"/>
    <n v="62"/>
    <n v="61"/>
  </r>
  <r>
    <s v="RSE4_FT"/>
    <x v="3"/>
    <x v="0"/>
    <x v="4"/>
    <x v="0"/>
    <s v="FEES_PAID_FT_SOP"/>
    <n v="1"/>
    <n v="602"/>
    <n v="734"/>
    <n v="738"/>
    <n v="895"/>
    <n v="935"/>
    <n v="952"/>
    <n v="1051"/>
    <n v="1002"/>
  </r>
  <r>
    <s v="RSE4_FT"/>
    <x v="3"/>
    <x v="1"/>
    <x v="4"/>
    <x v="0"/>
    <s v="FEES_PAID_FT_SOP"/>
    <n v="1"/>
    <n v="34"/>
    <n v="38"/>
    <n v="40"/>
    <n v="68"/>
    <n v="8"/>
    <n v="8"/>
    <n v="7"/>
    <n v="6"/>
  </r>
  <r>
    <s v="RSE4_FT"/>
    <x v="3"/>
    <x v="2"/>
    <x v="4"/>
    <x v="0"/>
    <s v="FEES_PAID_FT_SOP"/>
    <n v="1"/>
    <n v="0"/>
    <n v="0"/>
    <n v="0"/>
    <n v="4"/>
    <n v="8"/>
    <n v="1"/>
    <n v="0"/>
    <n v="0"/>
  </r>
  <r>
    <s v="RSE4_FT"/>
    <x v="3"/>
    <x v="3"/>
    <x v="4"/>
    <x v="0"/>
    <s v="FEES_PAID_FT_SOP"/>
    <n v="1"/>
    <n v="0"/>
    <n v="0"/>
    <n v="0"/>
    <n v="0"/>
    <n v="0"/>
    <n v="0"/>
    <n v="0"/>
    <n v="0"/>
  </r>
  <r>
    <s v="RSE4_FT"/>
    <x v="3"/>
    <x v="4"/>
    <x v="4"/>
    <x v="0"/>
    <s v="FEES_PAID_FT_SOP"/>
    <n v="1"/>
    <n v="4"/>
    <n v="4"/>
    <n v="0"/>
    <n v="0"/>
    <n v="0"/>
    <n v="0"/>
    <n v="0"/>
    <n v="0"/>
  </r>
  <r>
    <s v="RSE4_FT"/>
    <x v="3"/>
    <x v="5"/>
    <x v="4"/>
    <x v="0"/>
    <s v="FEES_PAID_FT_SOP"/>
    <n v="1"/>
    <n v="640"/>
    <n v="776"/>
    <n v="778"/>
    <n v="966"/>
    <n v="951"/>
    <n v="961"/>
    <n v="1059"/>
    <n v="1008"/>
  </r>
  <r>
    <s v="RSE4_FT"/>
    <x v="3"/>
    <x v="0"/>
    <x v="5"/>
    <x v="0"/>
    <s v="FEES_PAID_FT_SOP"/>
    <n v="1"/>
    <n v="0"/>
    <n v="0"/>
    <n v="0"/>
    <n v="0"/>
    <n v="0"/>
    <n v="0"/>
    <n v="0"/>
    <n v="0"/>
  </r>
  <r>
    <s v="RSE4_FT"/>
    <x v="3"/>
    <x v="1"/>
    <x v="5"/>
    <x v="0"/>
    <s v="FEES_PAID_FT_SOP"/>
    <n v="1"/>
    <n v="0"/>
    <n v="0"/>
    <n v="0"/>
    <n v="0"/>
    <n v="0"/>
    <n v="0"/>
    <n v="0"/>
    <n v="0"/>
  </r>
  <r>
    <s v="RSE4_FT"/>
    <x v="3"/>
    <x v="2"/>
    <x v="5"/>
    <x v="0"/>
    <s v="FEES_PAID_FT_SOP"/>
    <n v="1"/>
    <n v="0"/>
    <n v="0"/>
    <n v="0"/>
    <n v="0"/>
    <n v="0"/>
    <n v="0"/>
    <n v="0"/>
    <n v="0"/>
  </r>
  <r>
    <s v="RSE4_FT"/>
    <x v="3"/>
    <x v="3"/>
    <x v="5"/>
    <x v="0"/>
    <s v="FEES_PAID_FT_SOP"/>
    <n v="1"/>
    <n v="0"/>
    <n v="0"/>
    <n v="0"/>
    <n v="0"/>
    <n v="0"/>
    <n v="0"/>
    <n v="0"/>
    <n v="0"/>
  </r>
  <r>
    <s v="RSE4_FT"/>
    <x v="3"/>
    <x v="4"/>
    <x v="5"/>
    <x v="0"/>
    <s v="FEES_PAID_FT_SOP"/>
    <n v="1"/>
    <n v="0"/>
    <n v="0"/>
    <n v="0"/>
    <n v="0"/>
    <n v="0"/>
    <n v="0"/>
    <n v="0"/>
    <n v="0"/>
  </r>
  <r>
    <s v="RSE4_FT"/>
    <x v="3"/>
    <x v="5"/>
    <x v="5"/>
    <x v="0"/>
    <s v="FEES_PAID_FT_SOP"/>
    <n v="1"/>
    <n v="0"/>
    <n v="0"/>
    <n v="0"/>
    <n v="0"/>
    <n v="0"/>
    <n v="0"/>
    <n v="0"/>
    <n v="0"/>
  </r>
  <r>
    <s v="RSE4_FT"/>
    <x v="3"/>
    <x v="0"/>
    <x v="6"/>
    <x v="0"/>
    <s v="FEES_PAID_FT_SOP"/>
    <n v="1"/>
    <n v="12"/>
    <n v="15"/>
    <n v="16"/>
    <n v="21"/>
    <n v="14"/>
    <n v="12"/>
    <n v="77"/>
    <n v="4"/>
  </r>
  <r>
    <s v="RSE4_FT"/>
    <x v="3"/>
    <x v="1"/>
    <x v="6"/>
    <x v="0"/>
    <s v="FEES_PAID_FT_SOP"/>
    <n v="1"/>
    <n v="0"/>
    <n v="0"/>
    <n v="0"/>
    <n v="0"/>
    <n v="0"/>
    <n v="0"/>
    <n v="0"/>
    <n v="0"/>
  </r>
  <r>
    <s v="RSE4_FT"/>
    <x v="3"/>
    <x v="2"/>
    <x v="6"/>
    <x v="0"/>
    <s v="FEES_PAID_FT_SOP"/>
    <n v="1"/>
    <n v="0"/>
    <n v="0"/>
    <n v="0"/>
    <n v="0"/>
    <n v="0"/>
    <n v="0"/>
    <n v="0"/>
    <n v="0"/>
  </r>
  <r>
    <s v="RSE4_FT"/>
    <x v="3"/>
    <x v="3"/>
    <x v="6"/>
    <x v="0"/>
    <s v="FEES_PAID_FT_SOP"/>
    <n v="1"/>
    <n v="0"/>
    <n v="0"/>
    <n v="0"/>
    <n v="0"/>
    <n v="0"/>
    <n v="0"/>
    <n v="0"/>
    <n v="0"/>
  </r>
  <r>
    <s v="RSE4_FT"/>
    <x v="3"/>
    <x v="4"/>
    <x v="6"/>
    <x v="0"/>
    <s v="FEES_PAID_FT_SOP"/>
    <n v="1"/>
    <n v="0"/>
    <n v="0"/>
    <n v="0"/>
    <n v="0"/>
    <n v="0"/>
    <n v="0"/>
    <n v="1"/>
    <n v="35"/>
  </r>
  <r>
    <s v="RSE4_FT"/>
    <x v="3"/>
    <x v="5"/>
    <x v="6"/>
    <x v="0"/>
    <s v="FEES_PAID_FT_SOP"/>
    <n v="1"/>
    <n v="12"/>
    <n v="16"/>
    <n v="16"/>
    <n v="21"/>
    <n v="14"/>
    <n v="12"/>
    <n v="78"/>
    <n v="39"/>
  </r>
  <r>
    <s v="RSE4_FT"/>
    <x v="3"/>
    <x v="0"/>
    <x v="7"/>
    <x v="0"/>
    <s v="FEES_PAID_FT_SOP"/>
    <n v="1"/>
    <n v="31"/>
    <n v="22"/>
    <n v="25"/>
    <n v="28"/>
    <n v="23"/>
    <n v="23"/>
    <n v="25"/>
    <n v="26"/>
  </r>
  <r>
    <s v="RSE4_FT"/>
    <x v="3"/>
    <x v="1"/>
    <x v="7"/>
    <x v="0"/>
    <s v="FEES_PAID_FT_SOP"/>
    <n v="1"/>
    <n v="0"/>
    <n v="0"/>
    <n v="0"/>
    <n v="0"/>
    <n v="0"/>
    <n v="0"/>
    <n v="0"/>
    <n v="0"/>
  </r>
  <r>
    <s v="RSE4_FT"/>
    <x v="3"/>
    <x v="2"/>
    <x v="7"/>
    <x v="0"/>
    <s v="FEES_PAID_FT_SOP"/>
    <n v="1"/>
    <n v="0"/>
    <n v="0"/>
    <n v="0"/>
    <n v="0"/>
    <n v="0"/>
    <n v="0"/>
    <n v="0"/>
    <n v="0"/>
  </r>
  <r>
    <s v="RSE4_FT"/>
    <x v="3"/>
    <x v="3"/>
    <x v="7"/>
    <x v="0"/>
    <s v="FEES_PAID_FT_SOP"/>
    <n v="1"/>
    <n v="0"/>
    <n v="0"/>
    <n v="0"/>
    <n v="0"/>
    <n v="0"/>
    <n v="0"/>
    <n v="0"/>
    <n v="0"/>
  </r>
  <r>
    <s v="RSE4_FT"/>
    <x v="3"/>
    <x v="4"/>
    <x v="7"/>
    <x v="0"/>
    <s v="FEES_PAID_FT_SOP"/>
    <n v="1"/>
    <n v="1"/>
    <n v="1"/>
    <n v="1"/>
    <n v="0"/>
    <n v="1"/>
    <n v="0"/>
    <n v="0"/>
    <n v="0"/>
  </r>
  <r>
    <s v="RSE4_FT"/>
    <x v="3"/>
    <x v="5"/>
    <x v="7"/>
    <x v="0"/>
    <s v="FEES_PAID_FT_SOP"/>
    <n v="1"/>
    <n v="32"/>
    <n v="23"/>
    <n v="26"/>
    <n v="29"/>
    <n v="24"/>
    <n v="23"/>
    <n v="25"/>
    <n v="27"/>
  </r>
  <r>
    <s v="RSE4_FT"/>
    <x v="3"/>
    <x v="0"/>
    <x v="8"/>
    <x v="0"/>
    <s v="FEES_PAID_FT_SOP"/>
    <n v="1"/>
    <n v="1142"/>
    <n v="1287"/>
    <n v="1302"/>
    <n v="1502"/>
    <n v="1514"/>
    <n v="1481"/>
    <n v="1762"/>
    <n v="1462"/>
  </r>
  <r>
    <s v="RSE4_FT"/>
    <x v="3"/>
    <x v="1"/>
    <x v="8"/>
    <x v="0"/>
    <s v="FEES_PAID_FT_SOP"/>
    <n v="1"/>
    <n v="77"/>
    <n v="83"/>
    <n v="77"/>
    <n v="103"/>
    <n v="45"/>
    <n v="42"/>
    <n v="58"/>
    <n v="60"/>
  </r>
  <r>
    <s v="RSE4_FT"/>
    <x v="3"/>
    <x v="2"/>
    <x v="8"/>
    <x v="0"/>
    <s v="FEES_PAID_FT_SOP"/>
    <n v="1"/>
    <n v="16"/>
    <n v="33"/>
    <n v="43"/>
    <n v="73"/>
    <n v="107"/>
    <n v="86"/>
    <n v="126"/>
    <n v="81"/>
  </r>
  <r>
    <s v="RSE4_FT"/>
    <x v="3"/>
    <x v="3"/>
    <x v="8"/>
    <x v="0"/>
    <s v="FEES_PAID_FT_SOP"/>
    <n v="1"/>
    <n v="0"/>
    <n v="0"/>
    <n v="0"/>
    <n v="0"/>
    <n v="0"/>
    <n v="0"/>
    <n v="0"/>
    <n v="0"/>
  </r>
  <r>
    <s v="RSE4_FT"/>
    <x v="3"/>
    <x v="4"/>
    <x v="8"/>
    <x v="0"/>
    <s v="FEES_PAID_FT_SOP"/>
    <n v="1"/>
    <n v="21"/>
    <n v="23"/>
    <n v="1"/>
    <n v="0"/>
    <n v="1"/>
    <n v="0"/>
    <n v="1"/>
    <n v="35"/>
  </r>
  <r>
    <s v="RSE4_FT"/>
    <x v="3"/>
    <x v="5"/>
    <x v="8"/>
    <x v="0"/>
    <s v="FEES_PAID_FT_SOP"/>
    <n v="1"/>
    <n v="1256"/>
    <n v="1426"/>
    <n v="1423"/>
    <n v="1679"/>
    <n v="1667"/>
    <n v="1610"/>
    <n v="1947"/>
    <n v="1639"/>
  </r>
  <r>
    <s v="RSE4_FT"/>
    <x v="4"/>
    <x v="0"/>
    <x v="0"/>
    <x v="0"/>
    <s v="FEES_PAID_FT_SOP"/>
    <n v="1"/>
    <n v="2297"/>
    <n v="2180"/>
    <n v="2128"/>
    <n v="2088"/>
    <n v="1858"/>
    <n v="1714"/>
    <n v="1885"/>
    <n v="1651"/>
  </r>
  <r>
    <s v="RSE4_FT"/>
    <x v="4"/>
    <x v="1"/>
    <x v="0"/>
    <x v="0"/>
    <s v="FEES_PAID_FT_SOP"/>
    <n v="1"/>
    <n v="41"/>
    <n v="43"/>
    <n v="39"/>
    <n v="36"/>
    <n v="33"/>
    <n v="8"/>
    <n v="28"/>
    <n v="22"/>
  </r>
  <r>
    <s v="RSE4_FT"/>
    <x v="4"/>
    <x v="2"/>
    <x v="0"/>
    <x v="0"/>
    <s v="FEES_PAID_FT_SOP"/>
    <n v="1"/>
    <n v="23"/>
    <n v="16"/>
    <n v="9"/>
    <n v="16"/>
    <n v="25"/>
    <n v="18"/>
    <n v="18"/>
    <n v="17"/>
  </r>
  <r>
    <s v="RSE4_FT"/>
    <x v="4"/>
    <x v="3"/>
    <x v="0"/>
    <x v="0"/>
    <s v="FEES_PAID_FT_SOP"/>
    <n v="1"/>
    <n v="1"/>
    <n v="0"/>
    <n v="0"/>
    <n v="0"/>
    <n v="0"/>
    <n v="0"/>
    <n v="0"/>
    <n v="0"/>
  </r>
  <r>
    <s v="RSE4_FT"/>
    <x v="4"/>
    <x v="4"/>
    <x v="0"/>
    <x v="0"/>
    <s v="FEES_PAID_FT_SOP"/>
    <n v="1"/>
    <n v="0"/>
    <n v="0"/>
    <n v="1"/>
    <n v="1"/>
    <n v="1"/>
    <n v="2"/>
    <n v="4"/>
    <n v="6"/>
  </r>
  <r>
    <s v="RSE4_FT"/>
    <x v="4"/>
    <x v="5"/>
    <x v="0"/>
    <x v="0"/>
    <s v="FEES_PAID_FT_SOP"/>
    <n v="1"/>
    <n v="2362"/>
    <n v="2239"/>
    <n v="2176"/>
    <n v="2141"/>
    <n v="1916"/>
    <n v="1741"/>
    <n v="1935"/>
    <n v="1696"/>
  </r>
  <r>
    <s v="RSE4_FT"/>
    <x v="4"/>
    <x v="0"/>
    <x v="1"/>
    <x v="0"/>
    <s v="FEES_PAID_FT_SOP"/>
    <n v="1"/>
    <n v="341"/>
    <n v="592"/>
    <n v="675"/>
    <n v="706"/>
    <n v="785"/>
    <n v="823"/>
    <n v="823"/>
    <n v="1023"/>
  </r>
  <r>
    <s v="RSE4_FT"/>
    <x v="4"/>
    <x v="1"/>
    <x v="1"/>
    <x v="0"/>
    <s v="FEES_PAID_FT_SOP"/>
    <n v="1"/>
    <n v="0"/>
    <n v="0"/>
    <n v="0"/>
    <n v="0"/>
    <n v="0"/>
    <n v="0"/>
    <n v="0"/>
    <n v="0"/>
  </r>
  <r>
    <s v="RSE4_FT"/>
    <x v="4"/>
    <x v="2"/>
    <x v="1"/>
    <x v="0"/>
    <s v="FEES_PAID_FT_SOP"/>
    <n v="1"/>
    <n v="0"/>
    <n v="0"/>
    <n v="0"/>
    <n v="0"/>
    <n v="0"/>
    <n v="0"/>
    <n v="0"/>
    <n v="0"/>
  </r>
  <r>
    <s v="RSE4_FT"/>
    <x v="4"/>
    <x v="3"/>
    <x v="1"/>
    <x v="0"/>
    <s v="FEES_PAID_FT_SOP"/>
    <n v="1"/>
    <n v="0"/>
    <n v="0"/>
    <n v="0"/>
    <n v="0"/>
    <n v="0"/>
    <n v="0"/>
    <n v="0"/>
    <n v="0"/>
  </r>
  <r>
    <s v="RSE4_FT"/>
    <x v="4"/>
    <x v="4"/>
    <x v="1"/>
    <x v="0"/>
    <s v="FEES_PAID_FT_SOP"/>
    <n v="1"/>
    <n v="0"/>
    <n v="0"/>
    <n v="0"/>
    <n v="0"/>
    <n v="0"/>
    <n v="0"/>
    <n v="0"/>
    <n v="0"/>
  </r>
  <r>
    <s v="RSE4_FT"/>
    <x v="4"/>
    <x v="5"/>
    <x v="1"/>
    <x v="0"/>
    <s v="FEES_PAID_FT_SOP"/>
    <n v="1"/>
    <n v="341"/>
    <n v="592"/>
    <n v="675"/>
    <n v="706"/>
    <n v="785"/>
    <n v="823"/>
    <n v="823"/>
    <n v="1023"/>
  </r>
  <r>
    <s v="RSE4_FT"/>
    <x v="4"/>
    <x v="0"/>
    <x v="2"/>
    <x v="0"/>
    <s v="FEES_PAID_FT_SOP"/>
    <n v="1"/>
    <n v="18"/>
    <n v="23"/>
    <n v="16"/>
    <n v="17"/>
    <n v="19"/>
    <n v="0"/>
    <n v="0"/>
    <n v="0"/>
  </r>
  <r>
    <s v="RSE4_FT"/>
    <x v="4"/>
    <x v="1"/>
    <x v="2"/>
    <x v="0"/>
    <s v="FEES_PAID_FT_SOP"/>
    <n v="1"/>
    <n v="0"/>
    <n v="0"/>
    <n v="0"/>
    <n v="0"/>
    <n v="0"/>
    <n v="0"/>
    <n v="0"/>
    <n v="0"/>
  </r>
  <r>
    <s v="RSE4_FT"/>
    <x v="4"/>
    <x v="2"/>
    <x v="2"/>
    <x v="0"/>
    <s v="FEES_PAID_FT_SOP"/>
    <n v="1"/>
    <n v="0"/>
    <n v="0"/>
    <n v="0"/>
    <n v="0"/>
    <n v="0"/>
    <n v="0"/>
    <n v="0"/>
    <n v="0"/>
  </r>
  <r>
    <s v="RSE4_FT"/>
    <x v="4"/>
    <x v="3"/>
    <x v="2"/>
    <x v="0"/>
    <s v="FEES_PAID_FT_SOP"/>
    <n v="1"/>
    <n v="0"/>
    <n v="0"/>
    <n v="0"/>
    <n v="0"/>
    <n v="0"/>
    <n v="0"/>
    <n v="0"/>
    <n v="0"/>
  </r>
  <r>
    <s v="RSE4_FT"/>
    <x v="4"/>
    <x v="4"/>
    <x v="2"/>
    <x v="0"/>
    <s v="FEES_PAID_FT_SOP"/>
    <n v="1"/>
    <n v="0"/>
    <n v="0"/>
    <n v="0"/>
    <n v="0"/>
    <n v="0"/>
    <n v="0"/>
    <n v="0"/>
    <n v="0"/>
  </r>
  <r>
    <s v="RSE4_FT"/>
    <x v="4"/>
    <x v="5"/>
    <x v="2"/>
    <x v="0"/>
    <s v="FEES_PAID_FT_SOP"/>
    <n v="1"/>
    <n v="18"/>
    <n v="24"/>
    <n v="16"/>
    <n v="17"/>
    <n v="19"/>
    <n v="0"/>
    <n v="0"/>
    <n v="0"/>
  </r>
  <r>
    <s v="RSE4_FT"/>
    <x v="4"/>
    <x v="0"/>
    <x v="3"/>
    <x v="0"/>
    <s v="FEES_PAID_FT_SOP"/>
    <n v="1"/>
    <n v="484"/>
    <n v="506"/>
    <n v="426"/>
    <n v="457"/>
    <n v="74"/>
    <n v="59"/>
    <n v="41"/>
    <n v="36"/>
  </r>
  <r>
    <s v="RSE4_FT"/>
    <x v="4"/>
    <x v="1"/>
    <x v="3"/>
    <x v="0"/>
    <s v="FEES_PAID_FT_SOP"/>
    <n v="1"/>
    <n v="11"/>
    <n v="3"/>
    <n v="1"/>
    <n v="0"/>
    <n v="0"/>
    <n v="0"/>
    <n v="0"/>
    <n v="0"/>
  </r>
  <r>
    <s v="RSE4_FT"/>
    <x v="4"/>
    <x v="2"/>
    <x v="3"/>
    <x v="0"/>
    <s v="FEES_PAID_FT_SOP"/>
    <n v="1"/>
    <n v="6"/>
    <n v="5"/>
    <n v="0"/>
    <n v="0"/>
    <n v="0"/>
    <n v="0"/>
    <n v="0"/>
    <n v="0"/>
  </r>
  <r>
    <s v="RSE4_FT"/>
    <x v="4"/>
    <x v="3"/>
    <x v="3"/>
    <x v="0"/>
    <s v="FEES_PAID_FT_SOP"/>
    <n v="1"/>
    <n v="0"/>
    <n v="0"/>
    <n v="0"/>
    <n v="0"/>
    <n v="0"/>
    <n v="0"/>
    <n v="0"/>
    <n v="0"/>
  </r>
  <r>
    <s v="RSE4_FT"/>
    <x v="4"/>
    <x v="4"/>
    <x v="3"/>
    <x v="0"/>
    <s v="FEES_PAID_FT_SOP"/>
    <n v="1"/>
    <n v="0"/>
    <n v="0"/>
    <n v="0"/>
    <n v="0"/>
    <n v="0"/>
    <n v="0"/>
    <n v="0"/>
    <n v="0"/>
  </r>
  <r>
    <s v="RSE4_FT"/>
    <x v="4"/>
    <x v="5"/>
    <x v="3"/>
    <x v="0"/>
    <s v="FEES_PAID_FT_SOP"/>
    <n v="1"/>
    <n v="501"/>
    <n v="514"/>
    <n v="426"/>
    <n v="458"/>
    <n v="75"/>
    <n v="59"/>
    <n v="42"/>
    <n v="36"/>
  </r>
  <r>
    <s v="RSE4_FT"/>
    <x v="4"/>
    <x v="0"/>
    <x v="4"/>
    <x v="0"/>
    <s v="FEES_PAID_FT_SOP"/>
    <n v="1"/>
    <n v="1132"/>
    <n v="1168"/>
    <n v="1285"/>
    <n v="1182"/>
    <n v="1052"/>
    <n v="938"/>
    <n v="778"/>
    <n v="902"/>
  </r>
  <r>
    <s v="RSE4_FT"/>
    <x v="4"/>
    <x v="1"/>
    <x v="4"/>
    <x v="0"/>
    <s v="FEES_PAID_FT_SOP"/>
    <n v="1"/>
    <n v="0"/>
    <n v="0"/>
    <n v="0"/>
    <n v="0"/>
    <n v="0"/>
    <n v="0"/>
    <n v="0"/>
    <n v="0"/>
  </r>
  <r>
    <s v="RSE4_FT"/>
    <x v="4"/>
    <x v="2"/>
    <x v="4"/>
    <x v="0"/>
    <s v="FEES_PAID_FT_SOP"/>
    <n v="1"/>
    <n v="0"/>
    <n v="0"/>
    <n v="0"/>
    <n v="0"/>
    <n v="0"/>
    <n v="0"/>
    <n v="0"/>
    <n v="0"/>
  </r>
  <r>
    <s v="RSE4_FT"/>
    <x v="4"/>
    <x v="3"/>
    <x v="4"/>
    <x v="0"/>
    <s v="FEES_PAID_FT_SOP"/>
    <n v="1"/>
    <n v="0"/>
    <n v="0"/>
    <n v="0"/>
    <n v="0"/>
    <n v="0"/>
    <n v="0"/>
    <n v="0"/>
    <n v="0"/>
  </r>
  <r>
    <s v="RSE4_FT"/>
    <x v="4"/>
    <x v="4"/>
    <x v="4"/>
    <x v="0"/>
    <s v="FEES_PAID_FT_SOP"/>
    <n v="1"/>
    <n v="14"/>
    <n v="14"/>
    <n v="13"/>
    <n v="11"/>
    <n v="9"/>
    <n v="9"/>
    <n v="2"/>
    <n v="2"/>
  </r>
  <r>
    <s v="RSE4_FT"/>
    <x v="4"/>
    <x v="5"/>
    <x v="4"/>
    <x v="0"/>
    <s v="FEES_PAID_FT_SOP"/>
    <n v="1"/>
    <n v="1147"/>
    <n v="1182"/>
    <n v="1298"/>
    <n v="1192"/>
    <n v="1061"/>
    <n v="947"/>
    <n v="780"/>
    <n v="905"/>
  </r>
  <r>
    <s v="RSE4_FT"/>
    <x v="4"/>
    <x v="0"/>
    <x v="5"/>
    <x v="0"/>
    <s v="FEES_PAID_FT_SOP"/>
    <n v="1"/>
    <n v="1"/>
    <n v="1"/>
    <n v="1"/>
    <n v="0"/>
    <n v="0"/>
    <n v="0"/>
    <n v="0"/>
    <n v="0"/>
  </r>
  <r>
    <s v="RSE4_FT"/>
    <x v="4"/>
    <x v="1"/>
    <x v="5"/>
    <x v="0"/>
    <s v="FEES_PAID_FT_SOP"/>
    <n v="1"/>
    <n v="0"/>
    <n v="0"/>
    <n v="0"/>
    <n v="0"/>
    <n v="0"/>
    <n v="0"/>
    <n v="0"/>
    <n v="0"/>
  </r>
  <r>
    <s v="RSE4_FT"/>
    <x v="4"/>
    <x v="2"/>
    <x v="5"/>
    <x v="0"/>
    <s v="FEES_PAID_FT_SOP"/>
    <n v="1"/>
    <n v="0"/>
    <n v="0"/>
    <n v="0"/>
    <n v="0"/>
    <n v="0"/>
    <n v="0"/>
    <n v="0"/>
    <n v="0"/>
  </r>
  <r>
    <s v="RSE4_FT"/>
    <x v="4"/>
    <x v="3"/>
    <x v="5"/>
    <x v="0"/>
    <s v="FEES_PAID_FT_SOP"/>
    <n v="1"/>
    <n v="0"/>
    <n v="0"/>
    <n v="0"/>
    <n v="0"/>
    <n v="0"/>
    <n v="0"/>
    <n v="0"/>
    <n v="0"/>
  </r>
  <r>
    <s v="RSE4_FT"/>
    <x v="4"/>
    <x v="4"/>
    <x v="5"/>
    <x v="0"/>
    <s v="FEES_PAID_FT_SOP"/>
    <n v="1"/>
    <n v="0"/>
    <n v="0"/>
    <n v="0"/>
    <n v="0"/>
    <n v="0"/>
    <n v="0"/>
    <n v="0"/>
    <n v="0"/>
  </r>
  <r>
    <s v="RSE4_FT"/>
    <x v="4"/>
    <x v="5"/>
    <x v="5"/>
    <x v="0"/>
    <s v="FEES_PAID_FT_SOP"/>
    <n v="1"/>
    <n v="1"/>
    <n v="1"/>
    <n v="1"/>
    <n v="0"/>
    <n v="0"/>
    <n v="0"/>
    <n v="0"/>
    <n v="0"/>
  </r>
  <r>
    <s v="RSE4_FT"/>
    <x v="4"/>
    <x v="0"/>
    <x v="6"/>
    <x v="0"/>
    <s v="FEES_PAID_FT_SOP"/>
    <n v="1"/>
    <n v="857"/>
    <n v="618"/>
    <n v="677"/>
    <n v="703"/>
    <n v="713"/>
    <n v="672"/>
    <n v="702"/>
    <n v="657"/>
  </r>
  <r>
    <s v="RSE4_FT"/>
    <x v="4"/>
    <x v="1"/>
    <x v="6"/>
    <x v="0"/>
    <s v="FEES_PAID_FT_SOP"/>
    <n v="1"/>
    <n v="0"/>
    <n v="0"/>
    <n v="0"/>
    <n v="0"/>
    <n v="0"/>
    <n v="0"/>
    <n v="0"/>
    <n v="0"/>
  </r>
  <r>
    <s v="RSE4_FT"/>
    <x v="4"/>
    <x v="2"/>
    <x v="6"/>
    <x v="0"/>
    <s v="FEES_PAID_FT_SOP"/>
    <n v="1"/>
    <n v="0"/>
    <n v="0"/>
    <n v="0"/>
    <n v="0"/>
    <n v="0"/>
    <n v="0"/>
    <n v="0"/>
    <n v="0"/>
  </r>
  <r>
    <s v="RSE4_FT"/>
    <x v="4"/>
    <x v="3"/>
    <x v="6"/>
    <x v="0"/>
    <s v="FEES_PAID_FT_SOP"/>
    <n v="1"/>
    <n v="0"/>
    <n v="0"/>
    <n v="0"/>
    <n v="0"/>
    <n v="0"/>
    <n v="0"/>
    <n v="0"/>
    <n v="0"/>
  </r>
  <r>
    <s v="RSE4_FT"/>
    <x v="4"/>
    <x v="4"/>
    <x v="6"/>
    <x v="0"/>
    <s v="FEES_PAID_FT_SOP"/>
    <n v="1"/>
    <n v="0"/>
    <n v="0"/>
    <n v="0"/>
    <n v="0"/>
    <n v="0"/>
    <n v="0"/>
    <n v="0"/>
    <n v="33"/>
  </r>
  <r>
    <s v="RSE4_FT"/>
    <x v="4"/>
    <x v="5"/>
    <x v="6"/>
    <x v="0"/>
    <s v="FEES_PAID_FT_SOP"/>
    <n v="1"/>
    <n v="857"/>
    <n v="618"/>
    <n v="677"/>
    <n v="703"/>
    <n v="713"/>
    <n v="672"/>
    <n v="702"/>
    <n v="690"/>
  </r>
  <r>
    <s v="RSE4_FT"/>
    <x v="4"/>
    <x v="0"/>
    <x v="7"/>
    <x v="0"/>
    <s v="FEES_PAID_FT_SOP"/>
    <n v="1"/>
    <n v="395"/>
    <n v="391"/>
    <n v="350"/>
    <n v="347"/>
    <n v="198"/>
    <n v="184"/>
    <n v="154"/>
    <n v="155"/>
  </r>
  <r>
    <s v="RSE4_FT"/>
    <x v="4"/>
    <x v="1"/>
    <x v="7"/>
    <x v="0"/>
    <s v="FEES_PAID_FT_SOP"/>
    <n v="1"/>
    <n v="1"/>
    <n v="1"/>
    <n v="1"/>
    <n v="0"/>
    <n v="1"/>
    <n v="1"/>
    <n v="1"/>
    <n v="0"/>
  </r>
  <r>
    <s v="RSE4_FT"/>
    <x v="4"/>
    <x v="2"/>
    <x v="7"/>
    <x v="0"/>
    <s v="FEES_PAID_FT_SOP"/>
    <n v="1"/>
    <n v="4"/>
    <n v="4"/>
    <n v="4"/>
    <n v="4"/>
    <n v="4"/>
    <n v="4"/>
    <n v="4"/>
    <n v="4"/>
  </r>
  <r>
    <s v="RSE4_FT"/>
    <x v="4"/>
    <x v="3"/>
    <x v="7"/>
    <x v="0"/>
    <s v="FEES_PAID_FT_SOP"/>
    <n v="1"/>
    <n v="0"/>
    <n v="0"/>
    <n v="0"/>
    <n v="0"/>
    <n v="0"/>
    <n v="0"/>
    <n v="0"/>
    <n v="0"/>
  </r>
  <r>
    <s v="RSE4_FT"/>
    <x v="4"/>
    <x v="4"/>
    <x v="7"/>
    <x v="0"/>
    <s v="FEES_PAID_FT_SOP"/>
    <n v="1"/>
    <n v="2"/>
    <n v="2"/>
    <n v="5"/>
    <n v="14"/>
    <n v="19"/>
    <n v="17"/>
    <n v="20"/>
    <n v="16"/>
  </r>
  <r>
    <s v="RSE4_FT"/>
    <x v="4"/>
    <x v="5"/>
    <x v="7"/>
    <x v="0"/>
    <s v="FEES_PAID_FT_SOP"/>
    <n v="1"/>
    <n v="402"/>
    <n v="398"/>
    <n v="359"/>
    <n v="366"/>
    <n v="222"/>
    <n v="206"/>
    <n v="178"/>
    <n v="175"/>
  </r>
  <r>
    <s v="RSE4_FT"/>
    <x v="4"/>
    <x v="0"/>
    <x v="8"/>
    <x v="0"/>
    <s v="FEES_PAID_FT_SOP"/>
    <n v="1"/>
    <n v="5526"/>
    <n v="5478"/>
    <n v="5558"/>
    <n v="5499"/>
    <n v="4699"/>
    <n v="4390"/>
    <n v="4383"/>
    <n v="4423"/>
  </r>
  <r>
    <s v="RSE4_FT"/>
    <x v="4"/>
    <x v="1"/>
    <x v="8"/>
    <x v="0"/>
    <s v="FEES_PAID_FT_SOP"/>
    <n v="1"/>
    <n v="53"/>
    <n v="47"/>
    <n v="40"/>
    <n v="37"/>
    <n v="34"/>
    <n v="8"/>
    <n v="28"/>
    <n v="22"/>
  </r>
  <r>
    <s v="RSE4_FT"/>
    <x v="4"/>
    <x v="2"/>
    <x v="8"/>
    <x v="0"/>
    <s v="FEES_PAID_FT_SOP"/>
    <n v="1"/>
    <n v="32"/>
    <n v="25"/>
    <n v="13"/>
    <n v="20"/>
    <n v="29"/>
    <n v="22"/>
    <n v="22"/>
    <n v="21"/>
  </r>
  <r>
    <s v="RSE4_FT"/>
    <x v="4"/>
    <x v="3"/>
    <x v="8"/>
    <x v="0"/>
    <s v="FEES_PAID_FT_SOP"/>
    <n v="1"/>
    <n v="1"/>
    <n v="0"/>
    <n v="0"/>
    <n v="0"/>
    <n v="0"/>
    <n v="0"/>
    <n v="0"/>
    <n v="0"/>
  </r>
  <r>
    <s v="RSE4_FT"/>
    <x v="4"/>
    <x v="4"/>
    <x v="8"/>
    <x v="0"/>
    <s v="FEES_PAID_FT_SOP"/>
    <n v="1"/>
    <n v="16"/>
    <n v="17"/>
    <n v="18"/>
    <n v="26"/>
    <n v="29"/>
    <n v="27"/>
    <n v="27"/>
    <n v="58"/>
  </r>
  <r>
    <s v="RSE4_FT"/>
    <x v="4"/>
    <x v="5"/>
    <x v="8"/>
    <x v="0"/>
    <s v="FEES_PAID_FT_SOP"/>
    <n v="1"/>
    <n v="5628"/>
    <n v="5567"/>
    <n v="5630"/>
    <n v="5583"/>
    <n v="4791"/>
    <n v="4448"/>
    <n v="4459"/>
    <n v="45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
  <r>
    <s v="RSE2_T"/>
    <x v="0"/>
    <x v="0"/>
    <s v="TOT_ASSETS_BEG_YR_INDUSTRY"/>
    <n v="1"/>
    <n v="1739747"/>
    <n v="1927052"/>
    <n v="2010133"/>
    <n v="2407753"/>
    <n v="2599353"/>
    <n v="2791162"/>
    <n v="2799528"/>
    <n v="3274312"/>
  </r>
  <r>
    <s v="RSE2_T"/>
    <x v="0"/>
    <x v="1"/>
    <s v="TOTAL_CONTRIBS_INDUSTRY"/>
    <n v="2"/>
    <n v="133513"/>
    <n v="132937"/>
    <n v="154604"/>
    <n v="123397"/>
    <n v="129873"/>
    <n v="136529"/>
    <n v="143951"/>
    <n v="162953"/>
  </r>
  <r>
    <s v="RSE2_T"/>
    <x v="0"/>
    <x v="2"/>
    <s v="EMPLOYER_CONTRIBS_INDUSTRY"/>
    <n v="3"/>
    <n v="85984"/>
    <n v="89257"/>
    <n v="92390"/>
    <n v="93185"/>
    <n v="97244"/>
    <n v="102032"/>
    <n v="103971"/>
    <n v="113612"/>
  </r>
  <r>
    <s v="RSE2_T"/>
    <x v="0"/>
    <x v="3"/>
    <s v="MEMBER_CONTRIBS_INDUSTRY"/>
    <n v="4"/>
    <n v="47529"/>
    <n v="43680"/>
    <n v="62214"/>
    <n v="30212"/>
    <n v="32629"/>
    <n v="34498"/>
    <n v="39980"/>
    <n v="49340"/>
  </r>
  <r>
    <s v="RSE2_T"/>
    <x v="0"/>
    <x v="4"/>
    <s v="CONTRIB_TAX_SURCHA_INDUSTRY"/>
    <n v="5"/>
    <n v="9998"/>
    <n v="10328"/>
    <n v="10451"/>
    <n v="10881"/>
    <n v="11609"/>
    <n v="12555"/>
    <n v="12984"/>
    <n v="14729"/>
  </r>
  <r>
    <s v="RSE2_T"/>
    <x v="0"/>
    <x v="5"/>
    <s v="NET_BEN_TRANSFERS_INDUSTRY"/>
    <n v="6"/>
    <n v="5495"/>
    <n v="3615"/>
    <n v="5379"/>
    <n v="2907"/>
    <n v="2802"/>
    <n v="6044"/>
    <n v="6142"/>
    <n v="6925"/>
  </r>
  <r>
    <s v="RSE2_T"/>
    <x v="0"/>
    <x v="6"/>
    <s v="INWARD_BEN_TRANSFS_INDUSTRY"/>
    <n v="7"/>
    <n v="79121"/>
    <n v="86334"/>
    <n v="159648"/>
    <n v="95341"/>
    <n v="159122"/>
    <n v="193187"/>
    <n v="120719"/>
    <n v="252130"/>
  </r>
  <r>
    <s v="RSE2_T"/>
    <x v="0"/>
    <x v="7"/>
    <s v="OUTWARD_BEN_TRANSFS_INDUSTRY"/>
    <n v="8"/>
    <n v="73626"/>
    <n v="82719"/>
    <n v="154269"/>
    <n v="92434"/>
    <n v="156320"/>
    <n v="187143"/>
    <n v="114578"/>
    <n v="245205"/>
  </r>
  <r>
    <s v="RSE2_T"/>
    <x v="0"/>
    <x v="8"/>
    <s v="BENEFIT_PAYMENTS_INDUSTRY"/>
    <n v="9"/>
    <n v="93341"/>
    <n v="98395"/>
    <n v="116079"/>
    <n v="104859"/>
    <n v="110256"/>
    <n v="131698"/>
    <n v="126340"/>
    <n v="117030"/>
  </r>
  <r>
    <s v="RSE2_T"/>
    <x v="0"/>
    <x v="9"/>
    <s v="LUMP_SUMS_INDUSTRY"/>
    <n v="10"/>
    <n v="35345"/>
    <n v="36435"/>
    <n v="45189"/>
    <n v="43936"/>
    <n v="48214"/>
    <n v="71247"/>
    <n v="69598"/>
    <n v="58077"/>
  </r>
  <r>
    <s v="RSE2_T"/>
    <x v="0"/>
    <x v="10"/>
    <s v="PENSIONS_INDUSTRY"/>
    <n v="11"/>
    <n v="57814"/>
    <n v="61788"/>
    <n v="70714"/>
    <n v="60789"/>
    <n v="61905"/>
    <n v="60343"/>
    <n v="56624"/>
    <n v="58821"/>
  </r>
  <r>
    <s v="RSE2_T"/>
    <x v="0"/>
    <x v="11"/>
    <s v="OTHER_MEM_BEN_FLOWS_INDUSTRY"/>
    <n v="12"/>
    <n v="121"/>
    <n v="116"/>
    <n v="271"/>
    <n v="-189"/>
    <n v="497"/>
    <n v="-261"/>
    <n v="-164"/>
    <n v="-278"/>
  </r>
  <r>
    <s v="RSE2_T"/>
    <x v="0"/>
    <x v="12"/>
    <s v="NET_CONTRIB_FLOWS_INDUSTRY"/>
    <n v="13"/>
    <n v="45788"/>
    <n v="38273"/>
    <n v="44175"/>
    <n v="21257"/>
    <n v="22916"/>
    <n v="10614"/>
    <n v="23589"/>
    <n v="52569"/>
  </r>
  <r>
    <s v="RSE2_T"/>
    <x v="0"/>
    <x v="13"/>
    <s v="NET_INSURANCE_FLOWS_INDUSTRY"/>
    <n v="14"/>
    <n v="-4330"/>
    <n v="-4481"/>
    <n v="-4629"/>
    <n v="-4492"/>
    <n v="-4483"/>
    <n v="-3358"/>
    <n v="-3655"/>
    <n v="-4351"/>
  </r>
  <r>
    <s v="RSE2_T"/>
    <x v="0"/>
    <x v="14"/>
    <s v="INVEST_INCOME_INDUSTRY"/>
    <n v="15"/>
    <n v="159201"/>
    <n v="73893"/>
    <n v="211539"/>
    <n v="194635"/>
    <n v="190297"/>
    <n v="9489"/>
    <n v="480139"/>
    <n v="-49206"/>
  </r>
  <r>
    <s v="RSE2_T"/>
    <x v="0"/>
    <x v="15"/>
    <s v="INVEST_EXPENSES_INDUSTRY"/>
    <n v="16"/>
    <n v="4781"/>
    <n v="5384"/>
    <n v="6281"/>
    <n v="7131"/>
    <n v="7365"/>
    <n v="7629"/>
    <n v="8050"/>
    <n v="8589"/>
  </r>
  <r>
    <s v="RSE2_T"/>
    <x v="0"/>
    <x v="16"/>
    <s v="NET_INV_INCOME_INDUSTRY"/>
    <n v="17"/>
    <n v="154421"/>
    <n v="68509"/>
    <n v="205258"/>
    <n v="187505"/>
    <n v="182932"/>
    <n v="1860"/>
    <n v="472089"/>
    <n v="-57796"/>
  </r>
  <r>
    <s v="RSE2_T"/>
    <x v="0"/>
    <x v="17"/>
    <s v="OPERATING_INCOME_INDUSTRY"/>
    <n v="18"/>
    <n v="557"/>
    <n v="610"/>
    <n v="850"/>
    <n v="581"/>
    <n v="528"/>
    <n v="556"/>
    <n v="769"/>
    <n v="731"/>
  </r>
  <r>
    <s v="RSE2_T"/>
    <x v="0"/>
    <x v="18"/>
    <s v="ADMIN_OPERATING_EXP_INDUSTRY"/>
    <n v="19"/>
    <n v="9164"/>
    <n v="10137"/>
    <n v="10045"/>
    <n v="10282"/>
    <n v="10544"/>
    <n v="10369"/>
    <n v="10689"/>
    <n v="11151"/>
  </r>
  <r>
    <s v="RSE2_T"/>
    <x v="0"/>
    <x v="19"/>
    <s v="OTHER_CHANGES_INDUSTRY"/>
    <n v="20"/>
    <n v="10031"/>
    <n v="636"/>
    <n v="172464"/>
    <n v="7912"/>
    <n v="12071"/>
    <n v="20373"/>
    <n v="5667"/>
    <n v="42046"/>
  </r>
  <r>
    <s v="RSE2_T"/>
    <x v="0"/>
    <x v="20"/>
    <s v="NET_GROWTH_INDUSTRY"/>
    <n v="21"/>
    <n v="187304"/>
    <n v="83081"/>
    <n v="397620"/>
    <n v="191600"/>
    <n v="191810"/>
    <n v="7120"/>
    <n v="474784"/>
    <n v="7319"/>
  </r>
  <r>
    <s v="RSE2_T"/>
    <x v="0"/>
    <x v="21"/>
    <s v="TOTAL_ASSETS_INDUSTRY"/>
    <n v="22"/>
    <n v="1927052"/>
    <n v="2010133"/>
    <n v="2407753"/>
    <n v="2599353"/>
    <n v="2791162"/>
    <n v="2798282"/>
    <n v="3274312"/>
    <n v="3281631"/>
  </r>
  <r>
    <s v="RSE2_T"/>
    <x v="0"/>
    <x v="22"/>
    <s v="NUM_ENTITIES_TOTAL_NO_PST_2"/>
    <n v="23"/>
    <n v="528695"/>
    <n v="547070"/>
    <n v="562207"/>
    <n v="562214"/>
    <n v="564680"/>
    <n v="569079"/>
    <n v="579318"/>
    <n v="604964"/>
  </r>
  <r>
    <s v="RSE2_T"/>
    <x v="0"/>
    <x v="23"/>
    <s v="NET_ASSETS_AT_BEG_OF_YEAR"/>
    <n v="24"/>
    <n v="1187826"/>
    <n v="1320001"/>
    <n v="1378625"/>
    <n v="1714561"/>
    <n v="1871696"/>
    <n v="2020401"/>
    <n v="2020687"/>
    <n v="2355829"/>
  </r>
  <r>
    <s v="RSE2_T"/>
    <x v="0"/>
    <x v="24"/>
    <s v="NET_CASH_FLOWS"/>
    <n v="25"/>
    <n v="25157"/>
    <n v="19284"/>
    <n v="24873"/>
    <n v="18712"/>
    <n v="22018"/>
    <n v="7788"/>
    <n v="18318"/>
    <n v="44617"/>
  </r>
  <r>
    <s v="RSE2_T"/>
    <x v="0"/>
    <x v="25"/>
    <s v="CASH_FLOW_ADJUSTED_NET_ASSETS"/>
    <n v="26"/>
    <n v="1200404"/>
    <n v="1329642"/>
    <n v="1391062"/>
    <n v="1545424"/>
    <n v="1701272"/>
    <n v="1834736"/>
    <n v="1831183"/>
    <n v="2177346"/>
  </r>
  <r>
    <s v="RSE2_T"/>
    <x v="0"/>
    <x v="26"/>
    <s v="NET_EARNINGS"/>
    <n v="27"/>
    <n v="108188"/>
    <n v="36155"/>
    <n v="130967"/>
    <n v="135802"/>
    <n v="122580"/>
    <n v="-23657"/>
    <n v="327597"/>
    <n v="-103835"/>
  </r>
  <r>
    <s v="RSE2_T"/>
    <x v="0"/>
    <x v="27"/>
    <s v="INCOME_TAX_EXPENSE_BENEFIT"/>
    <n v="28"/>
    <n v="1643"/>
    <n v="-2218"/>
    <n v="3811"/>
    <n v="4236"/>
    <n v="1594"/>
    <n v="-6548"/>
    <n v="20188"/>
    <n v="-16890"/>
  </r>
  <r>
    <s v="RSE2_T"/>
    <x v="0"/>
    <x v="28"/>
    <s v="NET_EARNINGS_AFTER_TAX"/>
    <n v="29"/>
    <n v="106545"/>
    <n v="38373"/>
    <n v="127157"/>
    <n v="131566"/>
    <n v="120986"/>
    <n v="-17110"/>
    <n v="307409"/>
    <n v="-86945"/>
  </r>
  <r>
    <s v="RSE2_T"/>
    <x v="0"/>
    <x v="29"/>
    <s v="NET_ASSETS_MORE_THAN_4"/>
    <n v="30"/>
    <n v="1320001"/>
    <n v="1378625"/>
    <n v="1714561"/>
    <n v="1871696"/>
    <n v="2020401"/>
    <n v="2019455"/>
    <n v="2355829"/>
    <n v="2323044"/>
  </r>
  <r>
    <s v="RSE2_T"/>
    <x v="0"/>
    <x v="30"/>
    <s v="ADMIN_OP_EXP_RATIO_MORE_THAN_4"/>
    <n v="31"/>
    <n v="5.0000000000000001E-3"/>
    <n v="5.0000000000000001E-3"/>
    <n v="5.0000000000000001E-3"/>
    <n v="4.0000000000000001E-3"/>
    <n v="4.0000000000000001E-3"/>
    <n v="4.0000000000000001E-3"/>
    <n v="4.0000000000000001E-3"/>
    <n v="3.0000000000000001E-3"/>
  </r>
  <r>
    <s v="RSE2_T"/>
    <x v="0"/>
    <x v="31"/>
    <s v="INV_EXP_RATIO_MORE_THAN_4"/>
    <n v="32"/>
    <n v="2E-3"/>
    <n v="2E-3"/>
    <n v="3.0000000000000001E-3"/>
    <n v="3.0000000000000001E-3"/>
    <n v="3.0000000000000001E-3"/>
    <n v="2E-3"/>
    <n v="3.0000000000000001E-3"/>
    <n v="2E-3"/>
  </r>
  <r>
    <s v="RSE2_T"/>
    <x v="0"/>
    <x v="32"/>
    <s v="RATE_OF_RETURN"/>
    <n v="33"/>
    <n v="8.8999999999999996E-2"/>
    <n v="2.9000000000000001E-2"/>
    <n v="9.0999999999999998E-2"/>
    <n v="8.5000000000000006E-2"/>
    <n v="7.0999999999999994E-2"/>
    <n v="-8.9999999999999993E-3"/>
    <n v="0.16800000000000001"/>
    <n v="-0.04"/>
  </r>
  <r>
    <s v="RSE2_SMSF"/>
    <x v="1"/>
    <x v="0"/>
    <s v="TOT_ASSETS_BEG_YR_INDUSTRY"/>
    <n v="1"/>
    <n v="514970"/>
    <n v="558790"/>
    <n v="585685"/>
    <n v="654761"/>
    <n v="683136"/>
    <n v="717915"/>
    <n v="720531"/>
    <n v="843746"/>
  </r>
  <r>
    <s v="RSE2_SMSF"/>
    <x v="1"/>
    <x v="1"/>
    <s v="TOTAL_CONTRIBS_INDUSTRY"/>
    <n v="2"/>
    <n v="29365"/>
    <n v="28714"/>
    <n v="37489"/>
    <n v="15296"/>
    <n v="15163"/>
    <n v="15523"/>
    <n v="16755"/>
    <n v="17127"/>
  </r>
  <r>
    <s v="RSE2_SMSF"/>
    <x v="1"/>
    <x v="2"/>
    <s v="EMPLOYER_CONTRIBS_INDUSTRY"/>
    <n v="3"/>
    <n v="6676"/>
    <n v="6895"/>
    <n v="6969"/>
    <n v="5656"/>
    <n v="5397"/>
    <n v="5374"/>
    <n v="5440"/>
    <n v="5549"/>
  </r>
  <r>
    <s v="RSE2_SMSF"/>
    <x v="1"/>
    <x v="3"/>
    <s v="MEMBER_CONTRIBS_INDUSTRY"/>
    <n v="4"/>
    <n v="22689"/>
    <n v="21819"/>
    <n v="30520"/>
    <n v="9640"/>
    <n v="9766"/>
    <n v="10149"/>
    <n v="11315"/>
    <n v="11578"/>
  </r>
  <r>
    <s v="RSE2_SMSF"/>
    <x v="1"/>
    <x v="5"/>
    <s v="NET_BEN_TRANSFERS_INDUSTRY"/>
    <n v="6"/>
    <n v="9240"/>
    <n v="9214"/>
    <n v="8840"/>
    <n v="6349"/>
    <n v="3376"/>
    <n v="3224"/>
    <n v="3333"/>
    <n v="3789"/>
  </r>
  <r>
    <s v="RSE2_SMSF"/>
    <x v="1"/>
    <x v="6"/>
    <s v="INWARD_BEN_TRANSFS_INDUSTRY"/>
    <n v="7"/>
    <n v="14664"/>
    <n v="14466"/>
    <n v="17289"/>
    <n v="14463"/>
    <n v="12277"/>
    <n v="12287"/>
    <n v="13124"/>
    <n v="13760"/>
  </r>
  <r>
    <s v="RSE2_SMSF"/>
    <x v="1"/>
    <x v="7"/>
    <s v="OUTWARD_BEN_TRANSFS_INDUSTRY"/>
    <n v="8"/>
    <n v="5424"/>
    <n v="5252"/>
    <n v="8449"/>
    <n v="8114"/>
    <n v="8901"/>
    <n v="9063"/>
    <n v="9791"/>
    <n v="9971"/>
  </r>
  <r>
    <s v="RSE2_SMSF"/>
    <x v="1"/>
    <x v="8"/>
    <s v="BENEFIT_PAYMENTS_INDUSTRY"/>
    <n v="9"/>
    <n v="32181"/>
    <n v="33613"/>
    <n v="41984"/>
    <n v="34356"/>
    <n v="33610"/>
    <n v="31741"/>
    <n v="31352"/>
    <n v="31929"/>
  </r>
  <r>
    <s v="RSE2_SMSF"/>
    <x v="1"/>
    <x v="9"/>
    <s v="LUMP_SUMS_INDUSTRY"/>
    <n v="10"/>
    <n v="3974"/>
    <n v="3926"/>
    <n v="5799"/>
    <n v="9974"/>
    <n v="10943"/>
    <n v="12304"/>
    <n v="13248"/>
    <n v="13493"/>
  </r>
  <r>
    <s v="RSE2_SMSF"/>
    <x v="1"/>
    <x v="10"/>
    <s v="PENSIONS_INDUSTRY"/>
    <n v="11"/>
    <n v="28207"/>
    <n v="29687"/>
    <n v="36185"/>
    <n v="24382"/>
    <n v="22667"/>
    <n v="19437"/>
    <n v="18104"/>
    <n v="18436"/>
  </r>
  <r>
    <s v="RSE2_SMSF"/>
    <x v="1"/>
    <x v="12"/>
    <s v="NET_CONTRIB_FLOWS_INDUSTRY"/>
    <n v="13"/>
    <n v="6424"/>
    <n v="4315"/>
    <n v="4345"/>
    <n v="-12711"/>
    <n v="-15071"/>
    <n v="-12994"/>
    <n v="-11264"/>
    <n v="-11013"/>
  </r>
  <r>
    <s v="RSE2_SMSF"/>
    <x v="1"/>
    <x v="14"/>
    <s v="INVEST_INCOME_INDUSTRY"/>
    <n v="15"/>
    <n v="42366"/>
    <n v="28764"/>
    <n v="70970"/>
    <n v="48129"/>
    <n v="56864"/>
    <n v="22454"/>
    <n v="141093"/>
    <n v="42692"/>
  </r>
  <r>
    <s v="RSE2_SMSF"/>
    <x v="1"/>
    <x v="15"/>
    <s v="INVEST_EXPENSES_INDUSTRY"/>
    <n v="16"/>
    <n v="1997"/>
    <n v="2261"/>
    <n v="2607"/>
    <n v="2822"/>
    <n v="3032"/>
    <n v="3153"/>
    <n v="3126"/>
    <n v="3185"/>
  </r>
  <r>
    <s v="RSE2_SMSF"/>
    <x v="1"/>
    <x v="16"/>
    <s v="NET_INV_INCOME_INDUSTRY"/>
    <n v="17"/>
    <n v="40369"/>
    <n v="26503"/>
    <n v="68363"/>
    <n v="45306"/>
    <n v="53832"/>
    <n v="19301"/>
    <n v="137967"/>
    <n v="39508"/>
  </r>
  <r>
    <s v="RSE2_SMSF"/>
    <x v="1"/>
    <x v="18"/>
    <s v="ADMIN_OPERATING_EXP_INDUSTRY"/>
    <n v="19"/>
    <n v="2878"/>
    <n v="3678"/>
    <n v="3447"/>
    <n v="3470"/>
    <n v="3624"/>
    <n v="3557"/>
    <n v="3748"/>
    <n v="3821"/>
  </r>
  <r>
    <s v="RSE2_SMSF"/>
    <x v="1"/>
    <x v="19"/>
    <s v="OTHER_CHANGES_INDUSTRY"/>
    <n v="20"/>
    <n v="-95"/>
    <n v="-245"/>
    <n v="-184"/>
    <n v="-750"/>
    <n v="-359"/>
    <n v="-135"/>
    <n v="260"/>
    <n v="283"/>
  </r>
  <r>
    <s v="RSE2_SMSF"/>
    <x v="1"/>
    <x v="20"/>
    <s v="NET_GROWTH_INDUSTRY"/>
    <n v="21"/>
    <n v="43820"/>
    <n v="26895"/>
    <n v="69076"/>
    <n v="28375"/>
    <n v="34779"/>
    <n v="2616"/>
    <n v="123215"/>
    <n v="24957"/>
  </r>
  <r>
    <s v="RSE2_SMSF"/>
    <x v="1"/>
    <x v="21"/>
    <s v="TOTAL_ASSETS_INDUSTRY"/>
    <n v="22"/>
    <n v="558790"/>
    <n v="585685"/>
    <n v="654761"/>
    <n v="683136"/>
    <n v="717915"/>
    <n v="720531"/>
    <n v="843746"/>
    <n v="868703"/>
  </r>
  <r>
    <s v="RSE2_SMSF"/>
    <x v="1"/>
    <x v="22"/>
    <s v="NUMBER_OF_SMSFS"/>
    <n v="23"/>
    <n v="526212"/>
    <n v="544777"/>
    <n v="560061"/>
    <n v="560230"/>
    <n v="562893"/>
    <n v="567415"/>
    <n v="577776"/>
    <n v="603432"/>
  </r>
  <r>
    <s v="RSE2_SAF"/>
    <x v="2"/>
    <x v="0"/>
    <s v="TOT_ASSETS_BEG_YR_INDUSTRY"/>
    <n v="1"/>
    <n v="2134"/>
    <n v="2122"/>
    <n v="2009"/>
    <n v="2121"/>
    <n v="2129"/>
    <n v="2098"/>
    <n v="1947"/>
    <n v="2148"/>
  </r>
  <r>
    <s v="RSE2_SAF"/>
    <x v="2"/>
    <x v="1"/>
    <s v="TOTAL_CONTRIBS_INDUSTRY"/>
    <n v="2"/>
    <n v="62"/>
    <n v="38"/>
    <n v="53"/>
    <n v="17"/>
    <n v="14"/>
    <n v="15"/>
    <n v="14"/>
    <n v="16"/>
  </r>
  <r>
    <s v="RSE2_SAF"/>
    <x v="2"/>
    <x v="2"/>
    <s v="EMPLOYER_CONTRIBS_INDUSTRY"/>
    <n v="3"/>
    <n v="6"/>
    <n v="6"/>
    <n v="7"/>
    <n v="4"/>
    <n v="4"/>
    <n v="3"/>
    <n v="3"/>
    <n v="3"/>
  </r>
  <r>
    <s v="RSE2_SAF"/>
    <x v="2"/>
    <x v="3"/>
    <s v="MEMBER_CONTRIBS_INDUSTRY"/>
    <n v="4"/>
    <n v="55"/>
    <n v="32"/>
    <n v="46"/>
    <n v="13"/>
    <n v="11"/>
    <n v="12"/>
    <n v="11"/>
    <n v="14"/>
  </r>
  <r>
    <s v="RSE2_SAF"/>
    <x v="2"/>
    <x v="8"/>
    <s v="BENEFIT_PAYMENTS_INDUSTRY"/>
    <n v="9"/>
    <n v="182"/>
    <n v="172"/>
    <n v="176"/>
    <n v="133"/>
    <n v="137"/>
    <n v="109"/>
    <n v="118"/>
    <n v="132"/>
  </r>
  <r>
    <s v="RSE2_SAF"/>
    <x v="2"/>
    <x v="12"/>
    <s v="NET_CONTRIB_FLOWS_INDUSTRY"/>
    <n v="13"/>
    <n v="-120"/>
    <n v="-134"/>
    <n v="-123"/>
    <n v="-116"/>
    <n v="-123"/>
    <n v="-93"/>
    <n v="-104"/>
    <n v="-115"/>
  </r>
  <r>
    <s v="RSE2_SAF"/>
    <x v="2"/>
    <x v="13"/>
    <s v="NET_INSURANCE_FLOWS_INDUSTRY"/>
    <n v="14"/>
    <n v="0"/>
    <n v="-1"/>
    <n v="-1"/>
    <n v="-1"/>
    <n v="-1"/>
    <n v="1"/>
    <n v="-1"/>
    <n v="-1"/>
  </r>
  <r>
    <s v="RSE2_SAF"/>
    <x v="2"/>
    <x v="14"/>
    <s v="INVEST_INCOME_INDUSTRY"/>
    <n v="15"/>
    <n v="164"/>
    <n v="26"/>
    <n v="203"/>
    <n v="189"/>
    <n v="150"/>
    <n v="-19"/>
    <n v="372"/>
    <n v="-51"/>
  </r>
  <r>
    <s v="RSE2_SAF"/>
    <x v="2"/>
    <x v="15"/>
    <s v="INVEST_EXPENSES_INDUSTRY"/>
    <n v="16"/>
    <n v="8"/>
    <n v="4"/>
    <n v="5"/>
    <n v="5"/>
    <n v="5"/>
    <n v="5"/>
    <n v="5"/>
    <n v="4"/>
  </r>
  <r>
    <s v="RSE2_SAF"/>
    <x v="2"/>
    <x v="16"/>
    <s v="NET_INV_INCOME_INDUSTRY"/>
    <n v="17"/>
    <n v="156"/>
    <n v="21"/>
    <n v="199"/>
    <n v="184"/>
    <n v="145"/>
    <n v="-24"/>
    <n v="368"/>
    <n v="-55"/>
  </r>
  <r>
    <s v="RSE2_SAF"/>
    <x v="2"/>
    <x v="17"/>
    <s v="OPERATING_INCOME_INDUSTRY"/>
    <n v="18"/>
    <n v="0"/>
    <n v="0"/>
    <n v="0"/>
    <n v="0"/>
    <n v="0"/>
    <n v="0"/>
    <n v="0"/>
    <n v="2"/>
  </r>
  <r>
    <s v="RSE2_SAF"/>
    <x v="2"/>
    <x v="18"/>
    <s v="ADMIN_OPERATING_EXP_INDUSTRY"/>
    <n v="19"/>
    <n v="22"/>
    <n v="20"/>
    <n v="20"/>
    <n v="19"/>
    <n v="18"/>
    <n v="17"/>
    <n v="16"/>
    <n v="15"/>
  </r>
  <r>
    <s v="RSE2_SAF"/>
    <x v="2"/>
    <x v="19"/>
    <s v="OTHER_CHANGES_INDUSTRY"/>
    <n v="20"/>
    <n v="-26"/>
    <n v="21"/>
    <n v="57"/>
    <n v="-40"/>
    <n v="-34"/>
    <n v="-17"/>
    <n v="-47"/>
    <n v="-92"/>
  </r>
  <r>
    <s v="RSE2_SAF"/>
    <x v="2"/>
    <x v="20"/>
    <s v="NET_GROWTH_INDUSTRY"/>
    <n v="21"/>
    <n v="-12"/>
    <n v="-113"/>
    <n v="112"/>
    <n v="9"/>
    <n v="-31"/>
    <n v="-151"/>
    <n v="201"/>
    <n v="-275"/>
  </r>
  <r>
    <s v="RSE2_SAF"/>
    <x v="2"/>
    <x v="21"/>
    <s v="TOTAL_ASSETS_INDUSTRY"/>
    <n v="22"/>
    <n v="2122"/>
    <n v="2009"/>
    <n v="2121"/>
    <n v="2129"/>
    <n v="2098"/>
    <n v="1947"/>
    <n v="2148"/>
    <n v="1872"/>
  </r>
  <r>
    <s v="RSE2_SAF"/>
    <x v="2"/>
    <x v="22"/>
    <s v="NUMBER_OF_ENTITIES"/>
    <n v="23"/>
    <n v="2231"/>
    <n v="2055"/>
    <n v="1927"/>
    <n v="1777"/>
    <n v="1597"/>
    <n v="1487"/>
    <n v="1382"/>
    <n v="1383"/>
  </r>
  <r>
    <s v="RSE2_ROR5T"/>
    <x v="0"/>
    <x v="33"/>
    <s v="RATE_OF_RETURN"/>
    <n v="1"/>
    <n v="8.4599999999999995E-2"/>
    <n v="7.4200000000000002E-2"/>
    <n v="9.2299999999999993E-2"/>
    <n v="8.1799999999999998E-2"/>
    <n v="7.2800000000000004E-2"/>
    <n v="5.2699999999999997E-2"/>
    <n v="7.9799999999999996E-2"/>
    <n v="5.2400000000000002E-2"/>
  </r>
  <r>
    <s v="RSE2_ROR5MT4"/>
    <x v="3"/>
    <x v="33"/>
    <s v="RATE_OF_RETURN"/>
    <n v="1"/>
    <n v="8.4500000000000006E-2"/>
    <n v="7.4099999999999999E-2"/>
    <n v="9.2299999999999993E-2"/>
    <n v="8.1799999999999998E-2"/>
    <n v="7.2800000000000004E-2"/>
    <n v="5.2699999999999997E-2"/>
    <n v="7.9799999999999996E-2"/>
    <n v="5.2400000000000002E-2"/>
  </r>
  <r>
    <s v="RSE2_ROR5"/>
    <x v="4"/>
    <x v="33"/>
    <s v="RATE_OF_RETURN"/>
    <n v="1"/>
    <n v="8.72E-2"/>
    <n v="7.4099999999999999E-2"/>
    <n v="9.2700000000000005E-2"/>
    <n v="8.0399999999999999E-2"/>
    <n v="6.6699999999999995E-2"/>
    <n v="5.1999999999999998E-2"/>
    <n v="7.4899999999999994E-2"/>
    <n v="5.4199999999999998E-2"/>
  </r>
  <r>
    <s v="RSE2_ROR5"/>
    <x v="5"/>
    <x v="33"/>
    <s v="RATE_OF_RETURN"/>
    <n v="1"/>
    <n v="9.2399999999999996E-2"/>
    <n v="8.2500000000000004E-2"/>
    <n v="0.1023"/>
    <n v="9.3299999999999994E-2"/>
    <n v="8.3299999999999999E-2"/>
    <n v="6.1899999999999997E-2"/>
    <n v="8.8499999999999995E-2"/>
    <n v="6.0400000000000002E-2"/>
  </r>
  <r>
    <s v="RSE2_ROR5"/>
    <x v="6"/>
    <x v="33"/>
    <s v="RATE_OF_RETURN"/>
    <n v="1"/>
    <n v="9.2700000000000005E-2"/>
    <n v="8.1500000000000003E-2"/>
    <n v="9.7600000000000006E-2"/>
    <n v="8.6400000000000005E-2"/>
    <n v="7.7299999999999994E-2"/>
    <n v="5.7299999999999997E-2"/>
    <n v="0.08"/>
    <n v="5.3199999999999997E-2"/>
  </r>
  <r>
    <s v="RSE2_ROR5"/>
    <x v="7"/>
    <x v="33"/>
    <s v="RATE_OF_RETURN"/>
    <n v="1"/>
    <n v="7.4099999999999999E-2"/>
    <n v="6.3799999999999996E-2"/>
    <n v="8.1299999999999997E-2"/>
    <n v="6.9800000000000001E-2"/>
    <n v="6.1600000000000002E-2"/>
    <n v="4.1500000000000002E-2"/>
    <n v="7.1499999999999994E-2"/>
    <n v="4.2500000000000003E-2"/>
  </r>
  <r>
    <s v="RSE2_ROR10T"/>
    <x v="0"/>
    <x v="34"/>
    <s v="RATE_OF_RETURN"/>
    <n v="1"/>
    <n v="5.7200000000000001E-2"/>
    <n v="4.6100000000000002E-2"/>
    <n v="4.0899999999999999E-2"/>
    <n v="5.7799999999999997E-2"/>
    <n v="7.8899999999999998E-2"/>
    <n v="6.8500000000000005E-2"/>
    <n v="7.6999999999999999E-2"/>
    <n v="7.22E-2"/>
  </r>
  <r>
    <s v="RSE2_ROR10MT4"/>
    <x v="3"/>
    <x v="34"/>
    <s v="RATE_OF_RETURN"/>
    <n v="1"/>
    <n v="5.7099999999999998E-2"/>
    <n v="4.6100000000000002E-2"/>
    <n v="4.1000000000000002E-2"/>
    <n v="5.7700000000000001E-2"/>
    <n v="7.8799999999999995E-2"/>
    <n v="6.8500000000000005E-2"/>
    <n v="7.6899999999999996E-2"/>
    <n v="7.22E-2"/>
  </r>
  <r>
    <s v="RSE2_ROR10"/>
    <x v="4"/>
    <x v="34"/>
    <s v="RATE_OF_RETURN"/>
    <n v="1"/>
    <n v="6.5299999999999997E-2"/>
    <n v="5.16E-2"/>
    <n v="4.5199999999999997E-2"/>
    <n v="5.8099999999999999E-2"/>
    <n v="7.9699999999999993E-2"/>
    <n v="6.9500000000000006E-2"/>
    <n v="7.4499999999999997E-2"/>
    <n v="7.3300000000000004E-2"/>
  </r>
  <r>
    <s v="RSE2_ROR10"/>
    <x v="5"/>
    <x v="34"/>
    <s v="RATE_OF_RETURN"/>
    <n v="1"/>
    <n v="6.4299999999999996E-2"/>
    <n v="5.4100000000000002E-2"/>
    <n v="4.9000000000000002E-2"/>
    <n v="6.54E-2"/>
    <n v="8.6699999999999999E-2"/>
    <n v="7.6999999999999999E-2"/>
    <n v="8.5500000000000007E-2"/>
    <n v="8.1199999999999994E-2"/>
  </r>
  <r>
    <s v="RSE2_ROR10"/>
    <x v="6"/>
    <x v="34"/>
    <s v="RATE_OF_RETURN"/>
    <n v="1"/>
    <n v="6.5699999999999995E-2"/>
    <n v="5.3600000000000002E-2"/>
    <n v="4.8300000000000003E-2"/>
    <n v="6.2899999999999998E-2"/>
    <n v="8.4900000000000003E-2"/>
    <n v="7.4899999999999994E-2"/>
    <n v="8.0699999999999994E-2"/>
    <n v="7.5200000000000003E-2"/>
  </r>
  <r>
    <s v="RSE2_ROR10"/>
    <x v="7"/>
    <x v="34"/>
    <s v="RATE_OF_RETURN"/>
    <n v="1"/>
    <n v="4.7100000000000003E-2"/>
    <n v="3.6299999999999999E-2"/>
    <n v="3.1E-2"/>
    <n v="4.8800000000000003E-2"/>
    <n v="6.8900000000000003E-2"/>
    <n v="5.7700000000000001E-2"/>
    <n v="6.7599999999999993E-2"/>
    <n v="6.1699999999999998E-2"/>
  </r>
  <r>
    <s v="RSE2_P75T"/>
    <x v="0"/>
    <x v="35"/>
    <s v="RATE_OF_RETURN"/>
    <n v="1"/>
    <n v="7.6799999999999993E-2"/>
    <n v="2.0400000000000001E-2"/>
    <n v="8.2900000000000001E-2"/>
    <n v="7.8799999999999995E-2"/>
    <n v="6.2600000000000003E-2"/>
    <n v="0"/>
    <n v="0.16389999999999999"/>
    <n v="0"/>
  </r>
  <r>
    <s v="RSE2_P75MT4"/>
    <x v="3"/>
    <x v="35"/>
    <s v="RATE_OF_RETURN"/>
    <n v="1"/>
    <n v="9.0700000000000003E-2"/>
    <n v="3.0800000000000001E-2"/>
    <n v="9.8799999999999999E-2"/>
    <n v="9.11E-2"/>
    <n v="7.1199999999999999E-2"/>
    <n v="3.0999999999999999E-3"/>
    <n v="0.1784"/>
    <n v="-1.7600000000000001E-2"/>
  </r>
  <r>
    <s v="RSE2_P75"/>
    <x v="4"/>
    <x v="35"/>
    <s v="RATE_OF_RETURN"/>
    <n v="1"/>
    <n v="8.6499999999999994E-2"/>
    <n v="3.5200000000000002E-2"/>
    <n v="9.8799999999999999E-2"/>
    <n v="9.2299999999999993E-2"/>
    <n v="6.6799999999999998E-2"/>
    <n v="2.5999999999999999E-3"/>
    <n v="0.1681"/>
    <n v="2.5000000000000001E-2"/>
  </r>
  <r>
    <s v="RSE2_P75"/>
    <x v="5"/>
    <x v="35"/>
    <s v="RATE_OF_RETURN"/>
    <n v="1"/>
    <n v="9.8400000000000001E-2"/>
    <n v="4.4400000000000002E-2"/>
    <n v="0.1091"/>
    <n v="0.1021"/>
    <n v="6.9900000000000004E-2"/>
    <n v="8.0000000000000004E-4"/>
    <n v="0.184"/>
    <n v="0"/>
  </r>
  <r>
    <s v="RSE2_P75"/>
    <x v="6"/>
    <x v="35"/>
    <s v="RATE_OF_RETURN"/>
    <n v="1"/>
    <n v="0.1"/>
    <n v="3.5999999999999997E-2"/>
    <n v="0.1104"/>
    <n v="9.3299999999999994E-2"/>
    <n v="7.85E-2"/>
    <n v="-5.3E-3"/>
    <n v="0.17879999999999999"/>
    <n v="-2.3199999999999998E-2"/>
  </r>
  <r>
    <s v="RSE2_P75"/>
    <x v="7"/>
    <x v="35"/>
    <s v="RATE_OF_RETURN"/>
    <n v="1"/>
    <n v="8.14E-2"/>
    <n v="2.3800000000000002E-2"/>
    <n v="8.2699999999999996E-2"/>
    <n v="7.8100000000000003E-2"/>
    <n v="6.5000000000000002E-2"/>
    <n v="6.4000000000000003E-3"/>
    <n v="0.17269999999999999"/>
    <n v="-3.3500000000000002E-2"/>
  </r>
  <r>
    <s v="RSE2_P25T"/>
    <x v="0"/>
    <x v="36"/>
    <s v="RATE_OF_RETURN"/>
    <n v="1"/>
    <n v="-0.21429999999999999"/>
    <n v="-0.1457"/>
    <n v="-0.2"/>
    <n v="-6.3299999999999995E-2"/>
    <n v="-1.83E-2"/>
    <n v="-4.0599999999999997E-2"/>
    <n v="0"/>
    <n v="-8.5500000000000007E-2"/>
  </r>
  <r>
    <s v="RSE2_P25MT4"/>
    <x v="3"/>
    <x v="36"/>
    <s v="RATE_OF_RETURN"/>
    <n v="1"/>
    <n v="6.25E-2"/>
    <n v="8.0000000000000002E-3"/>
    <n v="6.3399999999999998E-2"/>
    <n v="6.2600000000000003E-2"/>
    <n v="4.3999999999999997E-2"/>
    <n v="-2.01E-2"/>
    <n v="0.13120000000000001"/>
    <n v="-6.4699999999999994E-2"/>
  </r>
  <r>
    <s v="RSE2_P25"/>
    <x v="4"/>
    <x v="36"/>
    <s v="RATE_OF_RETURN"/>
    <n v="1"/>
    <n v="6.4699999999999994E-2"/>
    <n v="1.2800000000000001E-2"/>
    <n v="7.0300000000000001E-2"/>
    <n v="6.9699999999999998E-2"/>
    <n v="1.23E-2"/>
    <n v="-2.2599999999999999E-2"/>
    <n v="0.1037"/>
    <n v="-4.9599999999999998E-2"/>
  </r>
  <r>
    <s v="RSE2_P25"/>
    <x v="5"/>
    <x v="36"/>
    <s v="RATE_OF_RETURN"/>
    <n v="1"/>
    <n v="7.8799999999999995E-2"/>
    <n v="2.4400000000000002E-2"/>
    <n v="9.3899999999999997E-2"/>
    <n v="8.48E-2"/>
    <n v="5.2600000000000001E-2"/>
    <n v="-1.5800000000000002E-2"/>
    <n v="0.15459999999999999"/>
    <n v="-4.41E-2"/>
  </r>
  <r>
    <s v="RSE2_P25"/>
    <x v="6"/>
    <x v="36"/>
    <s v="RATE_OF_RETURN"/>
    <n v="1"/>
    <n v="7.4499999999999997E-2"/>
    <n v="1.78E-2"/>
    <n v="8.5300000000000001E-2"/>
    <n v="6.9099999999999995E-2"/>
    <n v="5.8400000000000001E-2"/>
    <n v="-1.4200000000000001E-2"/>
    <n v="0.14360000000000001"/>
    <n v="-5.0999999999999997E-2"/>
  </r>
  <r>
    <s v="RSE2_P25"/>
    <x v="7"/>
    <x v="36"/>
    <s v="RATE_OF_RETURN"/>
    <n v="1"/>
    <n v="5.3199999999999997E-2"/>
    <n v="5.8999999999999999E-3"/>
    <n v="4.5600000000000002E-2"/>
    <n v="5.3199999999999997E-2"/>
    <n v="3.6700000000000003E-2"/>
    <n v="-2.5100000000000001E-2"/>
    <n v="0.10150000000000001"/>
    <n v="-7.3300000000000004E-2"/>
  </r>
  <r>
    <s v="RSE2_MT4"/>
    <x v="3"/>
    <x v="0"/>
    <s v="TOT_ASSETS_BEG_YR_MORE_THAN_4"/>
    <n v="1"/>
    <n v="1222643"/>
    <n v="1366140"/>
    <n v="1422439"/>
    <n v="1750871"/>
    <n v="1914087"/>
    <n v="2071149"/>
    <n v="2077049"/>
    <n v="2428418"/>
  </r>
  <r>
    <s v="RSE2_MT4"/>
    <x v="3"/>
    <x v="1"/>
    <s v="TOTAL_CONTRIBS_MORE_THAN_4"/>
    <n v="2"/>
    <n v="104086"/>
    <n v="104186"/>
    <n v="117062"/>
    <n v="108085"/>
    <n v="114696"/>
    <n v="120991"/>
    <n v="127182"/>
    <n v="145809"/>
  </r>
  <r>
    <s v="RSE2_MT4"/>
    <x v="3"/>
    <x v="2"/>
    <s v="EMPLOYER_CONTRIBS_MORE_THAN_4"/>
    <n v="3"/>
    <n v="79302"/>
    <n v="82356"/>
    <n v="85414"/>
    <n v="87525"/>
    <n v="91844"/>
    <n v="96654"/>
    <n v="98527"/>
    <n v="108061"/>
  </r>
  <r>
    <s v="RSE2_MT4"/>
    <x v="3"/>
    <x v="3"/>
    <s v="MEMBER_CONTRIBS_MORE_THAN_4"/>
    <n v="4"/>
    <n v="24785"/>
    <n v="21830"/>
    <n v="31648"/>
    <n v="20560"/>
    <n v="22852"/>
    <n v="24337"/>
    <n v="28654"/>
    <n v="37748"/>
  </r>
  <r>
    <s v="RSE2_MT4"/>
    <x v="3"/>
    <x v="4"/>
    <s v="CONTRIB_TAX_SURCHA_MORE_THAN_4"/>
    <n v="5"/>
    <n v="9998"/>
    <n v="10328"/>
    <n v="10451"/>
    <n v="10881"/>
    <n v="11609"/>
    <n v="12555"/>
    <n v="12984"/>
    <n v="14729"/>
  </r>
  <r>
    <s v="RSE2_MT4"/>
    <x v="3"/>
    <x v="5"/>
    <s v="NET_BEN_TRANSFERS_MORE_THAN_4"/>
    <n v="6"/>
    <n v="-3745"/>
    <n v="-5599"/>
    <n v="-3461"/>
    <n v="-3442"/>
    <n v="-574"/>
    <n v="2820"/>
    <n v="2809"/>
    <n v="3136"/>
  </r>
  <r>
    <s v="RSE2_MT4"/>
    <x v="3"/>
    <x v="6"/>
    <s v="INWARD_BEN_TRANSFS_MORE_THAN_4"/>
    <n v="7"/>
    <n v="64457"/>
    <n v="71868"/>
    <n v="142359"/>
    <n v="80878"/>
    <n v="146845"/>
    <n v="180900"/>
    <n v="107595"/>
    <n v="238370"/>
  </r>
  <r>
    <s v="RSE2_MT4"/>
    <x v="3"/>
    <x v="7"/>
    <s v="OUTWARD_BEN_TRANSFS_MORE_THAN_4"/>
    <n v="8"/>
    <n v="68202"/>
    <n v="77467"/>
    <n v="145820"/>
    <n v="84320"/>
    <n v="147419"/>
    <n v="178080"/>
    <n v="104787"/>
    <n v="235234"/>
  </r>
  <r>
    <s v="RSE2_MT4"/>
    <x v="3"/>
    <x v="8"/>
    <s v="BENEFIT_PAYMENTS_MORE_THAN_4"/>
    <n v="9"/>
    <n v="60978"/>
    <n v="64610"/>
    <n v="73919"/>
    <n v="70369"/>
    <n v="76509"/>
    <n v="99848"/>
    <n v="94869"/>
    <n v="84969"/>
  </r>
  <r>
    <s v="RSE2_MT4"/>
    <x v="3"/>
    <x v="9"/>
    <s v="LUMP_SUMS_MORE_THAN_4"/>
    <n v="10"/>
    <n v="31371"/>
    <n v="32509"/>
    <n v="39390"/>
    <n v="33962"/>
    <n v="37271"/>
    <n v="58943"/>
    <n v="56350"/>
    <n v="44584"/>
  </r>
  <r>
    <s v="RSE2_MT4"/>
    <x v="3"/>
    <x v="10"/>
    <s v="PENSIONS_MORE_THAN_4"/>
    <n v="11"/>
    <n v="29607"/>
    <n v="32101"/>
    <n v="34529"/>
    <n v="36407"/>
    <n v="39238"/>
    <n v="40906"/>
    <n v="38520"/>
    <n v="40385"/>
  </r>
  <r>
    <s v="RSE2_MT4"/>
    <x v="3"/>
    <x v="11"/>
    <s v="OTHER_MEM_BEN_FLOWS_MORE_THAN_4"/>
    <n v="12"/>
    <n v="121"/>
    <n v="116"/>
    <n v="271"/>
    <n v="-189"/>
    <n v="497"/>
    <n v="-261"/>
    <n v="-164"/>
    <n v="-278"/>
  </r>
  <r>
    <s v="RSE2_MT4"/>
    <x v="3"/>
    <x v="12"/>
    <s v="NET_CONTRIB_FLOWS_MORE_THAN_4"/>
    <n v="13"/>
    <n v="39484"/>
    <n v="34093"/>
    <n v="39953"/>
    <n v="34084"/>
    <n v="38110"/>
    <n v="23702"/>
    <n v="34957"/>
    <n v="63697"/>
  </r>
  <r>
    <s v="RSE2_MT4"/>
    <x v="3"/>
    <x v="13"/>
    <s v="NET_INSURANCE_FLOWS_MORE_THAN_4"/>
    <n v="14"/>
    <n v="-4330"/>
    <n v="-4480"/>
    <n v="-4629"/>
    <n v="-4491"/>
    <n v="-4483"/>
    <n v="-3359"/>
    <n v="-3655"/>
    <n v="-4351"/>
  </r>
  <r>
    <s v="RSE2_MT4"/>
    <x v="3"/>
    <x v="14"/>
    <s v="INVEST_INCOME_MORE_THAN_4"/>
    <n v="15"/>
    <n v="116672"/>
    <n v="45104"/>
    <n v="140365"/>
    <n v="146318"/>
    <n v="133283"/>
    <n v="-12947"/>
    <n v="338674"/>
    <n v="-91848"/>
  </r>
  <r>
    <s v="RSE2_MT4"/>
    <x v="3"/>
    <x v="15"/>
    <s v="INVEST_EXPENSES_MORE_THAN_4"/>
    <n v="16"/>
    <n v="2776"/>
    <n v="3119"/>
    <n v="3669"/>
    <n v="4304"/>
    <n v="4328"/>
    <n v="4471"/>
    <n v="4919"/>
    <n v="5400"/>
  </r>
  <r>
    <s v="RSE2_MT4"/>
    <x v="3"/>
    <x v="16"/>
    <s v="NET_INV_INCOME_MORE_THAN_4"/>
    <n v="17"/>
    <n v="113895"/>
    <n v="41985"/>
    <n v="136696"/>
    <n v="142014"/>
    <n v="128954"/>
    <n v="-17418"/>
    <n v="333754"/>
    <n v="-97248"/>
  </r>
  <r>
    <s v="RSE2_MT4"/>
    <x v="3"/>
    <x v="17"/>
    <s v="OPERATING_INCOME_MORE_THAN_4"/>
    <n v="18"/>
    <n v="557"/>
    <n v="609"/>
    <n v="850"/>
    <n v="581"/>
    <n v="528"/>
    <n v="556"/>
    <n v="769"/>
    <n v="728"/>
  </r>
  <r>
    <s v="RSE2_MT4"/>
    <x v="3"/>
    <x v="18"/>
    <s v="ADMIN_OPERATING_EXP_MORE_THAN_4"/>
    <n v="19"/>
    <n v="6264"/>
    <n v="6439"/>
    <n v="6578"/>
    <n v="6793"/>
    <n v="6902"/>
    <n v="6795"/>
    <n v="6926"/>
    <n v="7315"/>
  </r>
  <r>
    <s v="RSE2_MT4"/>
    <x v="3"/>
    <x v="19"/>
    <s v="OTHER_CHANGES_MORE_THAN_4"/>
    <n v="20"/>
    <n v="10152"/>
    <n v="860"/>
    <n v="172591"/>
    <n v="8702"/>
    <n v="12464"/>
    <n v="20524"/>
    <n v="5453"/>
    <n v="41855"/>
  </r>
  <r>
    <s v="RSE2_MT4"/>
    <x v="3"/>
    <x v="20"/>
    <s v="NET_GROWTH_MORE_THAN_4"/>
    <n v="21"/>
    <n v="143497"/>
    <n v="56299"/>
    <n v="328432"/>
    <n v="163216"/>
    <n v="157062"/>
    <n v="4655"/>
    <n v="351369"/>
    <n v="-17363"/>
  </r>
  <r>
    <s v="RSE2_MT4"/>
    <x v="3"/>
    <x v="21"/>
    <s v="TOTAL_ASSETS_MORE_THAN_4"/>
    <n v="22"/>
    <n v="1366140"/>
    <n v="1422439"/>
    <n v="1750871"/>
    <n v="1914087"/>
    <n v="2071149"/>
    <n v="2075804"/>
    <n v="2428418"/>
    <n v="2411055"/>
  </r>
  <r>
    <s v="RSE2_MT4"/>
    <x v="3"/>
    <x v="22"/>
    <s v="NUMBER_OF_ENTITIES"/>
    <n v="23"/>
    <n v="252"/>
    <n v="238"/>
    <n v="219"/>
    <n v="207"/>
    <n v="190"/>
    <n v="177"/>
    <n v="160"/>
    <n v="149"/>
  </r>
  <r>
    <s v="RSE2_MT4"/>
    <x v="3"/>
    <x v="23"/>
    <s v="NET_ASSETS_AT_BEG_OF_YEAR"/>
    <n v="24"/>
    <n v="1187826"/>
    <n v="1320001"/>
    <n v="1378625"/>
    <n v="1714561"/>
    <n v="1871696"/>
    <n v="2020401"/>
    <n v="2020687"/>
    <n v="2355829"/>
  </r>
  <r>
    <s v="RSE2_MT4"/>
    <x v="3"/>
    <x v="24"/>
    <s v="NET_CASH_FLOWS"/>
    <n v="25"/>
    <n v="25157"/>
    <n v="19284"/>
    <n v="24873"/>
    <n v="18712"/>
    <n v="22018"/>
    <n v="7788"/>
    <n v="18318"/>
    <n v="44617"/>
  </r>
  <r>
    <s v="RSE2_MT4"/>
    <x v="3"/>
    <x v="25"/>
    <s v="CASH_FLOW_ADJUSTED_NET_ASSETS"/>
    <n v="26"/>
    <n v="1200404"/>
    <n v="1329642"/>
    <n v="1391062"/>
    <n v="1545424"/>
    <n v="1701272"/>
    <n v="1834736"/>
    <n v="1831183"/>
    <n v="2177346"/>
  </r>
  <r>
    <s v="RSE2_MT4"/>
    <x v="3"/>
    <x v="26"/>
    <s v="NET_EARNINGS"/>
    <n v="30"/>
    <n v="108188"/>
    <n v="36155"/>
    <n v="130967"/>
    <n v="135802"/>
    <n v="122580"/>
    <n v="-23657"/>
    <n v="327597"/>
    <n v="-103835"/>
  </r>
  <r>
    <s v="RSE2_MT4"/>
    <x v="3"/>
    <x v="27"/>
    <s v="INCOME_TAX_EXPENSE_BENEFIT"/>
    <n v="31"/>
    <n v="1643"/>
    <n v="-2218"/>
    <n v="3811"/>
    <n v="4236"/>
    <n v="1594"/>
    <n v="-6548"/>
    <n v="20188"/>
    <n v="-16890"/>
  </r>
  <r>
    <s v="RSE2_MT4"/>
    <x v="3"/>
    <x v="28"/>
    <s v="NET_EARNINGS_AFTER_TAX"/>
    <n v="32"/>
    <n v="106545"/>
    <n v="38373"/>
    <n v="127157"/>
    <n v="131566"/>
    <n v="120986"/>
    <n v="-17110"/>
    <n v="307409"/>
    <n v="-86945"/>
  </r>
  <r>
    <s v="RSE2_MT4"/>
    <x v="3"/>
    <x v="29"/>
    <s v="NET_ASSETS_MORE_THAN_4"/>
    <n v="33"/>
    <n v="1320001"/>
    <n v="1378625"/>
    <n v="1714561"/>
    <n v="1871696"/>
    <n v="2020401"/>
    <n v="2019455"/>
    <n v="2355829"/>
    <n v="2323044"/>
  </r>
  <r>
    <s v="RSE2_MT4"/>
    <x v="3"/>
    <x v="30"/>
    <s v="ADMIN_OP_EXP_RATIO_MORE_THAN_4"/>
    <n v="34"/>
    <n v="5.0000000000000001E-3"/>
    <n v="5.0000000000000001E-3"/>
    <n v="5.0000000000000001E-3"/>
    <n v="4.0000000000000001E-3"/>
    <n v="4.0000000000000001E-3"/>
    <n v="4.0000000000000001E-3"/>
    <n v="4.0000000000000001E-3"/>
    <n v="3.0000000000000001E-3"/>
  </r>
  <r>
    <s v="RSE2_MT4"/>
    <x v="3"/>
    <x v="31"/>
    <s v="INV_EXP_RATIO_MORE_THAN_4"/>
    <n v="35"/>
    <n v="2E-3"/>
    <n v="2E-3"/>
    <n v="3.0000000000000001E-3"/>
    <n v="3.0000000000000001E-3"/>
    <n v="3.0000000000000001E-3"/>
    <n v="2E-3"/>
    <n v="3.0000000000000001E-3"/>
    <n v="2E-3"/>
  </r>
  <r>
    <s v="RSE2_MT4"/>
    <x v="3"/>
    <x v="32"/>
    <s v="RATE_OF_RETURN"/>
    <n v="36"/>
    <n v="8.8999999999999996E-2"/>
    <n v="2.9000000000000001E-2"/>
    <n v="9.0999999999999998E-2"/>
    <n v="8.5000000000000006E-2"/>
    <n v="7.0999999999999994E-2"/>
    <n v="-8.9999999999999993E-3"/>
    <n v="0.16800000000000001"/>
    <n v="-0.04"/>
  </r>
  <r>
    <s v="RSE2_FT"/>
    <x v="4"/>
    <x v="0"/>
    <s v="TOT_ASSETS_BEG_YR_MORE_THAN_4"/>
    <n v="1"/>
    <n v="51505"/>
    <n v="53761"/>
    <n v="54595"/>
    <n v="58556"/>
    <n v="55960"/>
    <n v="58124"/>
    <n v="57443"/>
    <n v="60507"/>
  </r>
  <r>
    <s v="RSE2_FT"/>
    <x v="5"/>
    <x v="0"/>
    <s v="TOT_ASSETS_BEG_YR_MORE_THAN_4"/>
    <n v="1"/>
    <n v="376096"/>
    <n v="434052"/>
    <n v="466351"/>
    <n v="543120"/>
    <n v="631383"/>
    <n v="718619"/>
    <n v="747522"/>
    <n v="1052858"/>
  </r>
  <r>
    <s v="RSE2_FT"/>
    <x v="6"/>
    <x v="0"/>
    <s v="TOT_ASSETS_BEG_YR_MORE_THAN_4"/>
    <n v="1"/>
    <n v="305293"/>
    <n v="341716"/>
    <n v="356147"/>
    <n v="560479"/>
    <n v="604242"/>
    <n v="668482"/>
    <n v="677451"/>
    <n v="625223"/>
  </r>
  <r>
    <s v="RSE2_FT"/>
    <x v="7"/>
    <x v="0"/>
    <s v="TOT_ASSETS_BEG_YR_MORE_THAN_4"/>
    <n v="1"/>
    <n v="489750"/>
    <n v="536610"/>
    <n v="545342"/>
    <n v="588715"/>
    <n v="622502"/>
    <n v="625925"/>
    <n v="594633"/>
    <n v="689830"/>
  </r>
  <r>
    <s v="RSE2_FT"/>
    <x v="4"/>
    <x v="1"/>
    <s v="TOTAL_CONTRIBS_MORE_THAN_4"/>
    <n v="2"/>
    <n v="2677"/>
    <n v="2628"/>
    <n v="3020"/>
    <n v="2220"/>
    <n v="2206"/>
    <n v="2235"/>
    <n v="2058"/>
    <n v="2118"/>
  </r>
  <r>
    <s v="RSE2_FT"/>
    <x v="5"/>
    <x v="1"/>
    <s v="TOTAL_CONTRIBS_MORE_THAN_4"/>
    <n v="2"/>
    <n v="35003"/>
    <n v="35807"/>
    <n v="40720"/>
    <n v="40722"/>
    <n v="45368"/>
    <n v="49805"/>
    <n v="55190"/>
    <n v="74085"/>
  </r>
  <r>
    <s v="RSE2_FT"/>
    <x v="6"/>
    <x v="1"/>
    <s v="TOTAL_CONTRIBS_MORE_THAN_4"/>
    <n v="2"/>
    <n v="31355"/>
    <n v="32290"/>
    <n v="34973"/>
    <n v="33684"/>
    <n v="34876"/>
    <n v="37317"/>
    <n v="36786"/>
    <n v="30729"/>
  </r>
  <r>
    <s v="RSE2_FT"/>
    <x v="7"/>
    <x v="1"/>
    <s v="TOTAL_CONTRIBS_MORE_THAN_4"/>
    <n v="2"/>
    <n v="35050"/>
    <n v="33460"/>
    <n v="38349"/>
    <n v="31459"/>
    <n v="32246"/>
    <n v="31634"/>
    <n v="33148"/>
    <n v="38877"/>
  </r>
  <r>
    <s v="RSE2_FT"/>
    <x v="4"/>
    <x v="2"/>
    <s v="EMPLOYER_CONTRIBS_MORE_THAN_4"/>
    <n v="3"/>
    <n v="2247"/>
    <n v="2264"/>
    <n v="2226"/>
    <n v="1830"/>
    <n v="1777"/>
    <n v="1787"/>
    <n v="1625"/>
    <n v="1628"/>
  </r>
  <r>
    <s v="RSE2_FT"/>
    <x v="5"/>
    <x v="2"/>
    <s v="EMPLOYER_CONTRIBS_MORE_THAN_4"/>
    <n v="3"/>
    <n v="28966"/>
    <n v="30419"/>
    <n v="32096"/>
    <n v="34517"/>
    <n v="37893"/>
    <n v="41527"/>
    <n v="44564"/>
    <n v="57911"/>
  </r>
  <r>
    <s v="RSE2_FT"/>
    <x v="6"/>
    <x v="2"/>
    <s v="EMPLOYER_CONTRIBS_MORE_THAN_4"/>
    <n v="3"/>
    <n v="27345"/>
    <n v="28684"/>
    <n v="29684"/>
    <n v="29937"/>
    <n v="30878"/>
    <n v="32319"/>
    <n v="31559"/>
    <n v="26290"/>
  </r>
  <r>
    <s v="RSE2_FT"/>
    <x v="7"/>
    <x v="2"/>
    <s v="EMPLOYER_CONTRIBS_MORE_THAN_4"/>
    <n v="3"/>
    <n v="20743"/>
    <n v="20989"/>
    <n v="21408"/>
    <n v="21242"/>
    <n v="21296"/>
    <n v="21022"/>
    <n v="20779"/>
    <n v="22232"/>
  </r>
  <r>
    <s v="RSE2_FT"/>
    <x v="4"/>
    <x v="3"/>
    <s v="MEMBER_CONTRIBS_MORE_THAN_4"/>
    <n v="4"/>
    <n v="429"/>
    <n v="364"/>
    <n v="794"/>
    <n v="390"/>
    <n v="429"/>
    <n v="448"/>
    <n v="433"/>
    <n v="490"/>
  </r>
  <r>
    <s v="RSE2_FT"/>
    <x v="5"/>
    <x v="3"/>
    <s v="MEMBER_CONTRIBS_MORE_THAN_4"/>
    <n v="4"/>
    <n v="6037"/>
    <n v="5388"/>
    <n v="8624"/>
    <n v="6205"/>
    <n v="7475"/>
    <n v="8279"/>
    <n v="10626"/>
    <n v="16173"/>
  </r>
  <r>
    <s v="RSE2_FT"/>
    <x v="6"/>
    <x v="3"/>
    <s v="MEMBER_CONTRIBS_MORE_THAN_4"/>
    <n v="4"/>
    <n v="4011"/>
    <n v="3605"/>
    <n v="5289"/>
    <n v="3747"/>
    <n v="3998"/>
    <n v="4997"/>
    <n v="5226"/>
    <n v="4440"/>
  </r>
  <r>
    <s v="RSE2_FT"/>
    <x v="7"/>
    <x v="3"/>
    <s v="MEMBER_CONTRIBS_MORE_THAN_4"/>
    <n v="4"/>
    <n v="14307"/>
    <n v="12471"/>
    <n v="16941"/>
    <n v="10218"/>
    <n v="10950"/>
    <n v="10613"/>
    <n v="12369"/>
    <n v="16645"/>
  </r>
  <r>
    <s v="RSE2_FT"/>
    <x v="4"/>
    <x v="4"/>
    <s v="CONTRIB_TAX_SURCHA_MORE_THAN_4"/>
    <n v="5"/>
    <n v="343"/>
    <n v="343"/>
    <n v="329"/>
    <n v="270"/>
    <n v="264"/>
    <n v="263"/>
    <n v="246"/>
    <n v="236"/>
  </r>
  <r>
    <s v="RSE2_FT"/>
    <x v="5"/>
    <x v="4"/>
    <s v="CONTRIB_TAX_SURCHA_MORE_THAN_4"/>
    <n v="5"/>
    <n v="4167"/>
    <n v="4383"/>
    <n v="4578"/>
    <n v="4867"/>
    <n v="5491"/>
    <n v="6126"/>
    <n v="6729"/>
    <n v="8788"/>
  </r>
  <r>
    <s v="RSE2_FT"/>
    <x v="6"/>
    <x v="4"/>
    <s v="CONTRIB_TAX_SURCHA_MORE_THAN_4"/>
    <n v="5"/>
    <n v="2342"/>
    <n v="2454"/>
    <n v="2486"/>
    <n v="2713"/>
    <n v="2821"/>
    <n v="3085"/>
    <n v="2940"/>
    <n v="2289"/>
  </r>
  <r>
    <s v="RSE2_FT"/>
    <x v="7"/>
    <x v="4"/>
    <s v="CONTRIB_TAX_SURCHA_MORE_THAN_4"/>
    <n v="5"/>
    <n v="3145"/>
    <n v="3147"/>
    <n v="3057"/>
    <n v="3030"/>
    <n v="3033"/>
    <n v="3082"/>
    <n v="3069"/>
    <n v="3415"/>
  </r>
  <r>
    <s v="RSE2_FT"/>
    <x v="4"/>
    <x v="5"/>
    <s v="NET_BEN_TRANSFERS_MORE_THAN_4"/>
    <n v="6"/>
    <n v="-2972"/>
    <n v="-877"/>
    <n v="-1960"/>
    <n v="-7217"/>
    <n v="-1358"/>
    <n v="-1168"/>
    <n v="-4848"/>
    <n v="-3124"/>
  </r>
  <r>
    <s v="RSE2_FT"/>
    <x v="5"/>
    <x v="5"/>
    <s v="NET_BEN_TRANSFERS_MORE_THAN_4"/>
    <n v="6"/>
    <n v="-1826"/>
    <n v="-1402"/>
    <n v="8897"/>
    <n v="11230"/>
    <n v="17030"/>
    <n v="15421"/>
    <n v="14325"/>
    <n v="13113"/>
  </r>
  <r>
    <s v="RSE2_FT"/>
    <x v="6"/>
    <x v="5"/>
    <s v="NET_BEN_TRANSFERS_MORE_THAN_4"/>
    <n v="6"/>
    <n v="-3480"/>
    <n v="-3141"/>
    <n v="-8556"/>
    <n v="-2203"/>
    <n v="15523"/>
    <n v="-515"/>
    <n v="-2162"/>
    <n v="-2575"/>
  </r>
  <r>
    <s v="RSE2_FT"/>
    <x v="7"/>
    <x v="5"/>
    <s v="NET_BEN_TRANSFERS_MORE_THAN_4"/>
    <n v="6"/>
    <n v="4533"/>
    <n v="-179"/>
    <n v="-1841"/>
    <n v="-5251"/>
    <n v="-31768"/>
    <n v="-10918"/>
    <n v="-4507"/>
    <n v="-4279"/>
  </r>
  <r>
    <s v="RSE2_FT"/>
    <x v="4"/>
    <x v="6"/>
    <s v="INWARD_BEN_TRANSFS_MORE_THAN_4"/>
    <n v="7"/>
    <n v="996"/>
    <n v="1193"/>
    <n v="808"/>
    <n v="724"/>
    <n v="749"/>
    <n v="807"/>
    <n v="538"/>
    <n v="555"/>
  </r>
  <r>
    <s v="RSE2_FT"/>
    <x v="5"/>
    <x v="6"/>
    <s v="INWARD_BEN_TRANSFS_MORE_THAN_4"/>
    <n v="7"/>
    <n v="12539"/>
    <n v="13872"/>
    <n v="23516"/>
    <n v="32547"/>
    <n v="40366"/>
    <n v="35905"/>
    <n v="53124"/>
    <n v="174749"/>
  </r>
  <r>
    <s v="RSE2_FT"/>
    <x v="6"/>
    <x v="6"/>
    <s v="INWARD_BEN_TRANSFS_MORE_THAN_4"/>
    <n v="7"/>
    <n v="6624"/>
    <n v="12782"/>
    <n v="7140"/>
    <n v="9140"/>
    <n v="28801"/>
    <n v="35889"/>
    <n v="12392"/>
    <n v="17190"/>
  </r>
  <r>
    <s v="RSE2_FT"/>
    <x v="7"/>
    <x v="6"/>
    <s v="INWARD_BEN_TRANSFS_MORE_THAN_4"/>
    <n v="7"/>
    <n v="44297"/>
    <n v="44021"/>
    <n v="110895"/>
    <n v="38468"/>
    <n v="76930"/>
    <n v="108298"/>
    <n v="41540"/>
    <n v="45875"/>
  </r>
  <r>
    <s v="RSE2_FT"/>
    <x v="4"/>
    <x v="7"/>
    <s v="OUTWARD_BEN_TRANSFS_MORE_THAN_4"/>
    <n v="8"/>
    <n v="3968"/>
    <n v="2070"/>
    <n v="2768"/>
    <n v="7941"/>
    <n v="2107"/>
    <n v="1975"/>
    <n v="5386"/>
    <n v="3678"/>
  </r>
  <r>
    <s v="RSE2_FT"/>
    <x v="5"/>
    <x v="7"/>
    <s v="OUTWARD_BEN_TRANSFS_MORE_THAN_4"/>
    <n v="8"/>
    <n v="14365"/>
    <n v="15274"/>
    <n v="14619"/>
    <n v="21317"/>
    <n v="23336"/>
    <n v="20484"/>
    <n v="38799"/>
    <n v="161637"/>
  </r>
  <r>
    <s v="RSE2_FT"/>
    <x v="6"/>
    <x v="7"/>
    <s v="OUTWARD_BEN_TRANSFS_MORE_THAN_4"/>
    <n v="8"/>
    <n v="10105"/>
    <n v="15923"/>
    <n v="15696"/>
    <n v="11343"/>
    <n v="13278"/>
    <n v="36405"/>
    <n v="14554"/>
    <n v="19765"/>
  </r>
  <r>
    <s v="RSE2_FT"/>
    <x v="7"/>
    <x v="7"/>
    <s v="OUTWARD_BEN_TRANSFS_MORE_THAN_4"/>
    <n v="8"/>
    <n v="39764"/>
    <n v="44200"/>
    <n v="112737"/>
    <n v="43719"/>
    <n v="108698"/>
    <n v="119216"/>
    <n v="46047"/>
    <n v="50154"/>
  </r>
  <r>
    <s v="RSE2_FT"/>
    <x v="4"/>
    <x v="8"/>
    <s v="BENEFIT_PAYMENTS_MORE_THAN_4"/>
    <n v="9"/>
    <n v="1291"/>
    <n v="1392"/>
    <n v="1792"/>
    <n v="1403"/>
    <n v="1561"/>
    <n v="1801"/>
    <n v="1640"/>
    <n v="1502"/>
  </r>
  <r>
    <s v="RSE2_FT"/>
    <x v="5"/>
    <x v="8"/>
    <s v="BENEFIT_PAYMENTS_MORE_THAN_4"/>
    <n v="9"/>
    <n v="10939"/>
    <n v="12194"/>
    <n v="15331"/>
    <n v="15121"/>
    <n v="17243"/>
    <n v="31694"/>
    <n v="30040"/>
    <n v="25900"/>
  </r>
  <r>
    <s v="RSE2_FT"/>
    <x v="6"/>
    <x v="8"/>
    <s v="BENEFIT_PAYMENTS_MORE_THAN_4"/>
    <n v="9"/>
    <n v="22358"/>
    <n v="23917"/>
    <n v="25183"/>
    <n v="25024"/>
    <n v="26830"/>
    <n v="31014"/>
    <n v="30516"/>
    <n v="26380"/>
  </r>
  <r>
    <s v="RSE2_FT"/>
    <x v="7"/>
    <x v="8"/>
    <s v="BENEFIT_PAYMENTS_MORE_THAN_4"/>
    <n v="9"/>
    <n v="26390"/>
    <n v="27107"/>
    <n v="31614"/>
    <n v="28821"/>
    <n v="30875"/>
    <n v="35339"/>
    <n v="32674"/>
    <n v="31188"/>
  </r>
  <r>
    <s v="RSE2_FT"/>
    <x v="4"/>
    <x v="9"/>
    <s v="LUMP_SUMS_MORE_THAN_4"/>
    <n v="10"/>
    <n v="704"/>
    <n v="765"/>
    <n v="1166"/>
    <n v="831"/>
    <n v="930"/>
    <n v="1147"/>
    <n v="1040"/>
    <n v="855"/>
  </r>
  <r>
    <s v="RSE2_FT"/>
    <x v="5"/>
    <x v="9"/>
    <s v="LUMP_SUMS_MORE_THAN_4"/>
    <n v="10"/>
    <n v="7928"/>
    <n v="8884"/>
    <n v="11230"/>
    <n v="10624"/>
    <n v="11838"/>
    <n v="25582"/>
    <n v="24215"/>
    <n v="17360"/>
  </r>
  <r>
    <s v="RSE2_FT"/>
    <x v="6"/>
    <x v="9"/>
    <s v="LUMP_SUMS_MORE_THAN_4"/>
    <n v="10"/>
    <n v="7762"/>
    <n v="8317"/>
    <n v="8703"/>
    <n v="7732"/>
    <n v="8403"/>
    <n v="9992"/>
    <n v="9543"/>
    <n v="7434"/>
  </r>
  <r>
    <s v="RSE2_FT"/>
    <x v="7"/>
    <x v="9"/>
    <s v="LUMP_SUMS_MORE_THAN_4"/>
    <n v="10"/>
    <n v="14978"/>
    <n v="14544"/>
    <n v="18292"/>
    <n v="14777"/>
    <n v="16100"/>
    <n v="22222"/>
    <n v="21552"/>
    <n v="18934"/>
  </r>
  <r>
    <s v="RSE2_FT"/>
    <x v="4"/>
    <x v="10"/>
    <s v="PENSIONS_MORE_THAN_4"/>
    <n v="11"/>
    <n v="587"/>
    <n v="627"/>
    <n v="626"/>
    <n v="572"/>
    <n v="631"/>
    <n v="654"/>
    <n v="600"/>
    <n v="646"/>
  </r>
  <r>
    <s v="RSE2_FT"/>
    <x v="5"/>
    <x v="10"/>
    <s v="PENSIONS_MORE_THAN_4"/>
    <n v="11"/>
    <n v="3012"/>
    <n v="3310"/>
    <n v="4101"/>
    <n v="4498"/>
    <n v="5405"/>
    <n v="6112"/>
    <n v="5826"/>
    <n v="8539"/>
  </r>
  <r>
    <s v="RSE2_FT"/>
    <x v="6"/>
    <x v="10"/>
    <s v="PENSIONS_MORE_THAN_4"/>
    <n v="11"/>
    <n v="14596"/>
    <n v="15600"/>
    <n v="16480"/>
    <n v="17292"/>
    <n v="18427"/>
    <n v="21023"/>
    <n v="20972"/>
    <n v="18945"/>
  </r>
  <r>
    <s v="RSE2_FT"/>
    <x v="7"/>
    <x v="10"/>
    <s v="PENSIONS_MORE_THAN_4"/>
    <n v="11"/>
    <n v="11413"/>
    <n v="12563"/>
    <n v="13322"/>
    <n v="14045"/>
    <n v="14775"/>
    <n v="13117"/>
    <n v="11122"/>
    <n v="12254"/>
  </r>
  <r>
    <s v="RSE2_FT"/>
    <x v="4"/>
    <x v="11"/>
    <s v="OTHER_MEM_BEN_FLOWS_MORE_THAN_4"/>
    <n v="12"/>
    <n v="-14"/>
    <n v="-10"/>
    <n v="-14"/>
    <n v="-15"/>
    <n v="-28"/>
    <n v="-17"/>
    <n v="-15"/>
    <n v="-18"/>
  </r>
  <r>
    <s v="RSE2_FT"/>
    <x v="5"/>
    <x v="11"/>
    <s v="OTHER_MEM_BEN_FLOWS_MORE_THAN_4"/>
    <n v="12"/>
    <n v="16"/>
    <n v="4"/>
    <n v="7"/>
    <n v="-10"/>
    <n v="-96"/>
    <n v="-190"/>
    <n v="-233"/>
    <n v="-159"/>
  </r>
  <r>
    <s v="RSE2_FT"/>
    <x v="6"/>
    <x v="11"/>
    <s v="OTHER_MEM_BEN_FLOWS_MORE_THAN_4"/>
    <n v="12"/>
    <n v="75"/>
    <n v="82"/>
    <n v="35"/>
    <n v="53"/>
    <n v="593"/>
    <n v="0"/>
    <n v="8"/>
    <n v="-1"/>
  </r>
  <r>
    <s v="RSE2_FT"/>
    <x v="7"/>
    <x v="11"/>
    <s v="OTHER_MEM_BEN_FLOWS_MORE_THAN_4"/>
    <n v="12"/>
    <n v="44"/>
    <n v="40"/>
    <n v="243"/>
    <n v="-218"/>
    <n v="28"/>
    <n v="-54"/>
    <n v="76"/>
    <n v="-101"/>
  </r>
  <r>
    <s v="RSE2_FT"/>
    <x v="4"/>
    <x v="12"/>
    <s v="NET_CONTRIB_FLOWS_MORE_THAN_4"/>
    <n v="13"/>
    <n v="-1600"/>
    <n v="349"/>
    <n v="-746"/>
    <n v="-6415"/>
    <n v="-741"/>
    <n v="-751"/>
    <n v="-4445"/>
    <n v="-2525"/>
  </r>
  <r>
    <s v="RSE2_FT"/>
    <x v="5"/>
    <x v="12"/>
    <s v="NET_CONTRIB_FLOWS_MORE_THAN_4"/>
    <n v="13"/>
    <n v="22254"/>
    <n v="22214"/>
    <n v="34293"/>
    <n v="36820"/>
    <n v="45059"/>
    <n v="33342"/>
    <n v="39242"/>
    <n v="61139"/>
  </r>
  <r>
    <s v="RSE2_FT"/>
    <x v="6"/>
    <x v="12"/>
    <s v="NET_CONTRIB_FLOWS_MORE_THAN_4"/>
    <n v="13"/>
    <n v="5592"/>
    <n v="5315"/>
    <n v="1269"/>
    <n v="6510"/>
    <n v="24161"/>
    <n v="5787"/>
    <n v="4116"/>
    <n v="1774"/>
  </r>
  <r>
    <s v="RSE2_FT"/>
    <x v="7"/>
    <x v="12"/>
    <s v="NET_CONTRIB_FLOWS_MORE_THAN_4"/>
    <n v="13"/>
    <n v="13238"/>
    <n v="6214"/>
    <n v="5137"/>
    <n v="-2831"/>
    <n v="-30369"/>
    <n v="-14676"/>
    <n v="-3956"/>
    <n v="3309"/>
  </r>
  <r>
    <s v="RSE2_FT"/>
    <x v="4"/>
    <x v="13"/>
    <s v="NET_INSURANCE_FLOWS_MORE_THAN_4"/>
    <n v="14"/>
    <n v="-60"/>
    <n v="-60"/>
    <n v="-76"/>
    <n v="-57"/>
    <n v="-67"/>
    <n v="-35"/>
    <n v="-46"/>
    <n v="-67"/>
  </r>
  <r>
    <s v="RSE2_FT"/>
    <x v="5"/>
    <x v="13"/>
    <s v="NET_INSURANCE_FLOWS_MORE_THAN_4"/>
    <n v="14"/>
    <n v="-1653"/>
    <n v="-1653"/>
    <n v="-1677"/>
    <n v="-1342"/>
    <n v="-1571"/>
    <n v="-1202"/>
    <n v="-1197"/>
    <n v="-1499"/>
  </r>
  <r>
    <s v="RSE2_FT"/>
    <x v="6"/>
    <x v="13"/>
    <s v="NET_INSURANCE_FLOWS_MORE_THAN_4"/>
    <n v="14"/>
    <n v="-430"/>
    <n v="-411"/>
    <n v="-644"/>
    <n v="-610"/>
    <n v="-452"/>
    <n v="-282"/>
    <n v="-342"/>
    <n v="-519"/>
  </r>
  <r>
    <s v="RSE2_FT"/>
    <x v="7"/>
    <x v="13"/>
    <s v="NET_INSURANCE_FLOWS_MORE_THAN_4"/>
    <n v="14"/>
    <n v="-2186"/>
    <n v="-2356"/>
    <n v="-2232"/>
    <n v="-2483"/>
    <n v="-2393"/>
    <n v="-1839"/>
    <n v="-2070"/>
    <n v="-2265"/>
  </r>
  <r>
    <s v="RSE2_FT"/>
    <x v="4"/>
    <x v="14"/>
    <s v="INVEST_INCOME_MORE_THAN_4"/>
    <n v="15"/>
    <n v="4433"/>
    <n v="1497"/>
    <n v="5431"/>
    <n v="4582"/>
    <n v="3668"/>
    <n v="750"/>
    <n v="8552"/>
    <n v="-503"/>
  </r>
  <r>
    <s v="RSE2_FT"/>
    <x v="5"/>
    <x v="14"/>
    <s v="INVEST_INCOME_MORE_THAN_4"/>
    <n v="15"/>
    <n v="39640"/>
    <n v="19571"/>
    <n v="53899"/>
    <n v="59247"/>
    <n v="52211"/>
    <n v="-2988"/>
    <n v="143998"/>
    <n v="-33876"/>
  </r>
  <r>
    <s v="RSE2_FT"/>
    <x v="6"/>
    <x v="14"/>
    <s v="INVEST_INCOME_MORE_THAN_4"/>
    <n v="15"/>
    <n v="30845"/>
    <n v="13159"/>
    <n v="34342"/>
    <n v="34656"/>
    <n v="34511"/>
    <n v="856"/>
    <n v="76158"/>
    <n v="-14973"/>
  </r>
  <r>
    <s v="RSE2_FT"/>
    <x v="7"/>
    <x v="14"/>
    <s v="INVEST_INCOME_MORE_THAN_4"/>
    <n v="15"/>
    <n v="41753"/>
    <n v="10877"/>
    <n v="46694"/>
    <n v="47832"/>
    <n v="42893"/>
    <n v="-11564"/>
    <n v="109966"/>
    <n v="-42495"/>
  </r>
  <r>
    <s v="RSE2_FT"/>
    <x v="4"/>
    <x v="15"/>
    <s v="INVEST_EXPENSES_MORE_THAN_4"/>
    <n v="16"/>
    <n v="202"/>
    <n v="190"/>
    <n v="203"/>
    <n v="201"/>
    <n v="209"/>
    <n v="221"/>
    <n v="230"/>
    <n v="230"/>
  </r>
  <r>
    <s v="RSE2_FT"/>
    <x v="5"/>
    <x v="15"/>
    <s v="INVEST_EXPENSES_MORE_THAN_4"/>
    <n v="16"/>
    <n v="1353"/>
    <n v="1551"/>
    <n v="1747"/>
    <n v="2120"/>
    <n v="2353"/>
    <n v="2259"/>
    <n v="2392"/>
    <n v="2890"/>
  </r>
  <r>
    <s v="RSE2_FT"/>
    <x v="6"/>
    <x v="15"/>
    <s v="INVEST_EXPENSES_MORE_THAN_4"/>
    <n v="16"/>
    <n v="803"/>
    <n v="977"/>
    <n v="997"/>
    <n v="1272"/>
    <n v="1222"/>
    <n v="1234"/>
    <n v="1344"/>
    <n v="1305"/>
  </r>
  <r>
    <s v="RSE2_FT"/>
    <x v="7"/>
    <x v="15"/>
    <s v="INVEST_EXPENSES_MORE_THAN_4"/>
    <n v="16"/>
    <n v="418"/>
    <n v="401"/>
    <n v="722"/>
    <n v="711"/>
    <n v="545"/>
    <n v="757"/>
    <n v="954"/>
    <n v="977"/>
  </r>
  <r>
    <s v="RSE2_FT"/>
    <x v="4"/>
    <x v="16"/>
    <s v="NET_INV_INCOME_MORE_THAN_4"/>
    <n v="17"/>
    <n v="4231"/>
    <n v="1307"/>
    <n v="5228"/>
    <n v="4382"/>
    <n v="3459"/>
    <n v="528"/>
    <n v="8322"/>
    <n v="-733"/>
  </r>
  <r>
    <s v="RSE2_FT"/>
    <x v="5"/>
    <x v="16"/>
    <s v="NET_INV_INCOME_MORE_THAN_4"/>
    <n v="17"/>
    <n v="38287"/>
    <n v="18020"/>
    <n v="52151"/>
    <n v="57127"/>
    <n v="49858"/>
    <n v="-5247"/>
    <n v="141606"/>
    <n v="-36766"/>
  </r>
  <r>
    <s v="RSE2_FT"/>
    <x v="6"/>
    <x v="16"/>
    <s v="NET_INV_INCOME_MORE_THAN_4"/>
    <n v="17"/>
    <n v="30042"/>
    <n v="12183"/>
    <n v="33345"/>
    <n v="33384"/>
    <n v="33289"/>
    <n v="-378"/>
    <n v="74815"/>
    <n v="-16278"/>
  </r>
  <r>
    <s v="RSE2_FT"/>
    <x v="7"/>
    <x v="16"/>
    <s v="NET_INV_INCOME_MORE_THAN_4"/>
    <n v="17"/>
    <n v="41335"/>
    <n v="10475"/>
    <n v="45972"/>
    <n v="47121"/>
    <n v="42348"/>
    <n v="-12321"/>
    <n v="109012"/>
    <n v="-43472"/>
  </r>
  <r>
    <s v="RSE2_FT"/>
    <x v="4"/>
    <x v="17"/>
    <s v="OPERATING_INCOME_MORE_THAN_4"/>
    <n v="18"/>
    <n v="11"/>
    <n v="12"/>
    <n v="5"/>
    <n v="5"/>
    <n v="6"/>
    <n v="5"/>
    <n v="5"/>
    <n v="6"/>
  </r>
  <r>
    <s v="RSE2_FT"/>
    <x v="5"/>
    <x v="17"/>
    <s v="OPERATING_INCOME_MORE_THAN_4"/>
    <n v="18"/>
    <n v="165"/>
    <n v="157"/>
    <n v="248"/>
    <n v="195"/>
    <n v="107"/>
    <n v="92"/>
    <n v="82"/>
    <n v="113"/>
  </r>
  <r>
    <s v="RSE2_FT"/>
    <x v="6"/>
    <x v="17"/>
    <s v="OPERATING_INCOME_MORE_THAN_4"/>
    <n v="18"/>
    <n v="73"/>
    <n v="88"/>
    <n v="197"/>
    <n v="53"/>
    <n v="64"/>
    <n v="81"/>
    <n v="109"/>
    <n v="191"/>
  </r>
  <r>
    <s v="RSE2_FT"/>
    <x v="7"/>
    <x v="17"/>
    <s v="OPERATING_INCOME_MORE_THAN_4"/>
    <n v="18"/>
    <n v="308"/>
    <n v="353"/>
    <n v="400"/>
    <n v="328"/>
    <n v="350"/>
    <n v="378"/>
    <n v="572"/>
    <n v="418"/>
  </r>
  <r>
    <s v="RSE2_FT"/>
    <x v="4"/>
    <x v="18"/>
    <s v="ADMIN_OPERATING_EXP_MORE_THAN_4"/>
    <n v="19"/>
    <n v="128"/>
    <n v="129"/>
    <n v="132"/>
    <n v="133"/>
    <n v="131"/>
    <n v="125"/>
    <n v="134"/>
    <n v="153"/>
  </r>
  <r>
    <s v="RSE2_FT"/>
    <x v="5"/>
    <x v="18"/>
    <s v="ADMIN_OPERATING_EXP_MORE_THAN_4"/>
    <n v="19"/>
    <n v="1400"/>
    <n v="1486"/>
    <n v="1597"/>
    <n v="1699"/>
    <n v="1809"/>
    <n v="1874"/>
    <n v="1955"/>
    <n v="2600"/>
  </r>
  <r>
    <s v="RSE2_FT"/>
    <x v="6"/>
    <x v="18"/>
    <s v="ADMIN_OPERATING_EXP_MORE_THAN_4"/>
    <n v="19"/>
    <n v="666"/>
    <n v="705"/>
    <n v="702"/>
    <n v="768"/>
    <n v="777"/>
    <n v="933"/>
    <n v="989"/>
    <n v="762"/>
  </r>
  <r>
    <s v="RSE2_FT"/>
    <x v="7"/>
    <x v="18"/>
    <s v="ADMIN_OPERATING_EXP_MORE_THAN_4"/>
    <n v="19"/>
    <n v="4070"/>
    <n v="4120"/>
    <n v="4147"/>
    <n v="4194"/>
    <n v="4185"/>
    <n v="3863"/>
    <n v="3848"/>
    <n v="3800"/>
  </r>
  <r>
    <s v="RSE2_FT"/>
    <x v="4"/>
    <x v="19"/>
    <s v="OTHER_CHANGES_MORE_THAN_4"/>
    <n v="20"/>
    <n v="293"/>
    <n v="-303"/>
    <n v="12"/>
    <n v="-109"/>
    <n v="-99"/>
    <n v="-40"/>
    <n v="-393"/>
    <n v="185"/>
  </r>
  <r>
    <s v="RSE2_FT"/>
    <x v="5"/>
    <x v="19"/>
    <s v="OTHER_CHANGES_MORE_THAN_4"/>
    <n v="20"/>
    <n v="4470"/>
    <n v="-570"/>
    <n v="-2071"/>
    <n v="2028"/>
    <n v="1083"/>
    <n v="9919"/>
    <n v="-1845"/>
    <n v="15351"/>
  </r>
  <r>
    <s v="RSE2_FT"/>
    <x v="6"/>
    <x v="19"/>
    <s v="OTHER_CHANGES_MORE_THAN_4"/>
    <n v="20"/>
    <n v="4153"/>
    <n v="416"/>
    <n v="173353"/>
    <n v="7907"/>
    <n v="10775"/>
    <n v="7779"/>
    <n v="9134"/>
    <n v="27884"/>
  </r>
  <r>
    <s v="RSE2_FT"/>
    <x v="7"/>
    <x v="19"/>
    <s v="OTHER_CHANGES_MORE_THAN_4"/>
    <n v="20"/>
    <n v="1236"/>
    <n v="1316"/>
    <n v="1301"/>
    <n v="-1124"/>
    <n v="704"/>
    <n v="2865"/>
    <n v="-1443"/>
    <n v="-1565"/>
  </r>
  <r>
    <s v="RSE2_FT"/>
    <x v="4"/>
    <x v="20"/>
    <s v="NET_GROWTH_MORE_THAN_4"/>
    <n v="21"/>
    <n v="2402"/>
    <n v="833"/>
    <n v="3961"/>
    <n v="-2596"/>
    <n v="2164"/>
    <n v="-681"/>
    <n v="3064"/>
    <n v="-3523"/>
  </r>
  <r>
    <s v="RSE2_FT"/>
    <x v="5"/>
    <x v="20"/>
    <s v="NET_GROWTH_MORE_THAN_4"/>
    <n v="21"/>
    <n v="57956"/>
    <n v="32299"/>
    <n v="76769"/>
    <n v="88263"/>
    <n v="87236"/>
    <n v="28904"/>
    <n v="169204"/>
    <n v="26949"/>
  </r>
  <r>
    <s v="RSE2_FT"/>
    <x v="6"/>
    <x v="20"/>
    <s v="NET_GROWTH_MORE_THAN_4"/>
    <n v="21"/>
    <n v="36423"/>
    <n v="14431"/>
    <n v="204332"/>
    <n v="43763"/>
    <n v="64240"/>
    <n v="8969"/>
    <n v="83905"/>
    <n v="10001"/>
  </r>
  <r>
    <s v="RSE2_FT"/>
    <x v="7"/>
    <x v="20"/>
    <s v="NET_GROWTH_MORE_THAN_4"/>
    <n v="21"/>
    <n v="46715"/>
    <n v="8736"/>
    <n v="43373"/>
    <n v="33787"/>
    <n v="3423"/>
    <n v="-32537"/>
    <n v="95197"/>
    <n v="-50790"/>
  </r>
  <r>
    <s v="RSE2_FT"/>
    <x v="4"/>
    <x v="21"/>
    <s v="TOTAL_ASSETS_MORE_THAN_4"/>
    <n v="22"/>
    <n v="53907"/>
    <n v="54595"/>
    <n v="58556"/>
    <n v="55960"/>
    <n v="58124"/>
    <n v="57443"/>
    <n v="60507"/>
    <n v="56983"/>
  </r>
  <r>
    <s v="RSE2_FT"/>
    <x v="5"/>
    <x v="21"/>
    <s v="TOTAL_ASSETS_MORE_THAN_4"/>
    <n v="22"/>
    <n v="434052"/>
    <n v="466351"/>
    <n v="543120"/>
    <n v="631383"/>
    <n v="718619"/>
    <n v="747522"/>
    <n v="916726"/>
    <n v="1079807"/>
  </r>
  <r>
    <s v="RSE2_FT"/>
    <x v="6"/>
    <x v="21"/>
    <s v="TOTAL_ASSETS_MORE_THAN_4"/>
    <n v="22"/>
    <n v="341716"/>
    <n v="356147"/>
    <n v="560479"/>
    <n v="604242"/>
    <n v="668482"/>
    <n v="677451"/>
    <n v="761356"/>
    <n v="635225"/>
  </r>
  <r>
    <s v="RSE2_FT"/>
    <x v="7"/>
    <x v="21"/>
    <s v="TOTAL_ASSETS_MORE_THAN_4"/>
    <n v="22"/>
    <n v="536465"/>
    <n v="545346"/>
    <n v="588715"/>
    <n v="622502"/>
    <n v="625925"/>
    <n v="593388"/>
    <n v="689830"/>
    <n v="639040"/>
  </r>
  <r>
    <s v="RSE2_FT"/>
    <x v="4"/>
    <x v="22"/>
    <s v="NUMBER_OF_ENTITIES"/>
    <n v="23"/>
    <n v="34"/>
    <n v="29"/>
    <n v="25"/>
    <n v="21"/>
    <n v="18"/>
    <n v="15"/>
    <n v="13"/>
    <n v="12"/>
  </r>
  <r>
    <s v="RSE2_FT"/>
    <x v="5"/>
    <x v="22"/>
    <s v="NUMBER_OF_ENTITIES"/>
    <n v="23"/>
    <n v="42"/>
    <n v="41"/>
    <n v="40"/>
    <n v="38"/>
    <n v="34"/>
    <n v="33"/>
    <n v="31"/>
    <n v="27"/>
  </r>
  <r>
    <s v="RSE2_FT"/>
    <x v="6"/>
    <x v="22"/>
    <s v="NUMBER_OF_ENTITIES"/>
    <n v="23"/>
    <n v="38"/>
    <n v="38"/>
    <n v="37"/>
    <n v="37"/>
    <n v="37"/>
    <n v="36"/>
    <n v="35"/>
    <n v="32"/>
  </r>
  <r>
    <s v="RSE2_FT"/>
    <x v="7"/>
    <x v="22"/>
    <s v="NUMBER_OF_ENTITIES"/>
    <n v="23"/>
    <n v="138"/>
    <n v="130"/>
    <n v="117"/>
    <n v="111"/>
    <n v="101"/>
    <n v="93"/>
    <n v="80"/>
    <n v="77"/>
  </r>
  <r>
    <s v="RSE2_FT"/>
    <x v="4"/>
    <x v="23"/>
    <s v="NET_ASSETS_AT_BEG_OF_YEAR"/>
    <n v="24"/>
    <n v="50068"/>
    <n v="51887"/>
    <n v="53109"/>
    <n v="56822"/>
    <n v="54154"/>
    <n v="56289"/>
    <n v="55729"/>
    <n v="58535"/>
  </r>
  <r>
    <s v="RSE2_FT"/>
    <x v="5"/>
    <x v="23"/>
    <s v="NET_ASSETS_AT_BEG_OF_YEAR"/>
    <n v="24"/>
    <n v="359229"/>
    <n v="411467"/>
    <n v="444894"/>
    <n v="521201"/>
    <n v="605001"/>
    <n v="690104"/>
    <n v="711539"/>
    <n v="1005329"/>
  </r>
  <r>
    <s v="RSE2_FT"/>
    <x v="6"/>
    <x v="23"/>
    <s v="NET_ASSETS_AT_BEG_OF_YEAR"/>
    <n v="24"/>
    <n v="290544"/>
    <n v="322481"/>
    <n v="337426"/>
    <n v="551571"/>
    <n v="593648"/>
    <n v="651971"/>
    <n v="662610"/>
    <n v="611504"/>
  </r>
  <r>
    <s v="RSE2_FT"/>
    <x v="7"/>
    <x v="23"/>
    <s v="NET_ASSETS_AT_BEG_OF_YEAR"/>
    <n v="24"/>
    <n v="487984"/>
    <n v="534165"/>
    <n v="543193"/>
    <n v="584967"/>
    <n v="618893"/>
    <n v="622037"/>
    <n v="590809"/>
    <n v="680461"/>
  </r>
  <r>
    <s v="RSE2_FT"/>
    <x v="4"/>
    <x v="24"/>
    <s v="NET_CASH_FLOWS"/>
    <n v="25"/>
    <n v="-2004"/>
    <n v="-54"/>
    <n v="-1151"/>
    <n v="-6742"/>
    <n v="-1071"/>
    <n v="-1049"/>
    <n v="-4737"/>
    <n v="-2829"/>
  </r>
  <r>
    <s v="RSE2_FT"/>
    <x v="5"/>
    <x v="24"/>
    <s v="NET_CASH_FLOWS"/>
    <n v="25"/>
    <n v="16434"/>
    <n v="16178"/>
    <n v="28037"/>
    <n v="30611"/>
    <n v="37997"/>
    <n v="26014"/>
    <n v="31316"/>
    <n v="50852"/>
  </r>
  <r>
    <s v="RSE2_FT"/>
    <x v="6"/>
    <x v="24"/>
    <s v="NET_CASH_FLOWS"/>
    <n v="25"/>
    <n v="2820"/>
    <n v="2449"/>
    <n v="-1860"/>
    <n v="3187"/>
    <n v="20888"/>
    <n v="2420"/>
    <n v="835"/>
    <n v="-1034"/>
  </r>
  <r>
    <s v="RSE2_FT"/>
    <x v="7"/>
    <x v="24"/>
    <s v="NET_CASH_FLOWS"/>
    <n v="25"/>
    <n v="7906"/>
    <n v="711"/>
    <n v="-152"/>
    <n v="-8344"/>
    <n v="-35795"/>
    <n v="-19597"/>
    <n v="-9096"/>
    <n v="-2372"/>
  </r>
  <r>
    <s v="RSE2_FT"/>
    <x v="4"/>
    <x v="25"/>
    <s v="CASH_FLOW_ADJUSTED_NET_ASSETS"/>
    <n v="26"/>
    <n v="49066"/>
    <n v="51860"/>
    <n v="52534"/>
    <n v="53451"/>
    <n v="53619"/>
    <n v="55764"/>
    <n v="53361"/>
    <n v="57121"/>
  </r>
  <r>
    <s v="RSE2_FT"/>
    <x v="5"/>
    <x v="25"/>
    <s v="CASH_FLOW_ADJUSTED_NET_ASSETS"/>
    <n v="26"/>
    <n v="367446"/>
    <n v="419556"/>
    <n v="458912"/>
    <n v="536507"/>
    <n v="623999"/>
    <n v="703111"/>
    <n v="727196"/>
    <n v="1007740"/>
  </r>
  <r>
    <s v="RSE2_FT"/>
    <x v="6"/>
    <x v="25"/>
    <s v="CASH_FLOW_ADJUSTED_NET_ASSETS"/>
    <n v="26"/>
    <n v="291954"/>
    <n v="323706"/>
    <n v="336496"/>
    <n v="374672"/>
    <n v="422659"/>
    <n v="463623"/>
    <n v="464364"/>
    <n v="433211"/>
  </r>
  <r>
    <s v="RSE2_FT"/>
    <x v="7"/>
    <x v="25"/>
    <s v="CASH_FLOW_ADJUSTED_NET_ASSETS"/>
    <n v="26"/>
    <n v="491937"/>
    <n v="534520"/>
    <n v="543116"/>
    <n v="580794"/>
    <n v="600995"/>
    <n v="612239"/>
    <n v="586261"/>
    <n v="679275"/>
  </r>
  <r>
    <s v="RSE2_FT"/>
    <x v="4"/>
    <x v="26"/>
    <s v="NET_EARNINGS"/>
    <n v="30"/>
    <n v="4113"/>
    <n v="1190"/>
    <n v="5100"/>
    <n v="4254"/>
    <n v="3334"/>
    <n v="408"/>
    <n v="8194"/>
    <n v="-880"/>
  </r>
  <r>
    <s v="RSE2_FT"/>
    <x v="5"/>
    <x v="26"/>
    <s v="NET_EARNINGS"/>
    <n v="30"/>
    <n v="37052"/>
    <n v="16690"/>
    <n v="50803"/>
    <n v="55624"/>
    <n v="48156"/>
    <n v="-7029"/>
    <n v="139733"/>
    <n v="-39253"/>
  </r>
  <r>
    <s v="RSE2_FT"/>
    <x v="6"/>
    <x v="26"/>
    <s v="NET_EARNINGS"/>
    <n v="30"/>
    <n v="29450"/>
    <n v="11566"/>
    <n v="32840"/>
    <n v="32669"/>
    <n v="32576"/>
    <n v="-1231"/>
    <n v="73935"/>
    <n v="-16849"/>
  </r>
  <r>
    <s v="RSE2_FT"/>
    <x v="7"/>
    <x v="26"/>
    <s v="NET_EARNINGS"/>
    <n v="30"/>
    <n v="37573"/>
    <n v="6708"/>
    <n v="42225"/>
    <n v="43255"/>
    <n v="38513"/>
    <n v="-15806"/>
    <n v="105735"/>
    <n v="-46853"/>
  </r>
  <r>
    <s v="RSE2_FT"/>
    <x v="4"/>
    <x v="27"/>
    <s v="INCOME_TAX_EXPENSE_BENEFIT"/>
    <n v="31"/>
    <n v="138"/>
    <n v="-127"/>
    <n v="273"/>
    <n v="180"/>
    <n v="109"/>
    <n v="-86"/>
    <n v="620"/>
    <n v="-353"/>
  </r>
  <r>
    <s v="RSE2_FT"/>
    <x v="5"/>
    <x v="27"/>
    <s v="INCOME_TAX_EXPENSE_BENEFIT"/>
    <n v="31"/>
    <n v="1204"/>
    <n v="-466"/>
    <n v="2651"/>
    <n v="2509"/>
    <n v="1135"/>
    <n v="-2399"/>
    <n v="10239"/>
    <n v="-8569"/>
  </r>
  <r>
    <s v="RSE2_FT"/>
    <x v="6"/>
    <x v="27"/>
    <s v="INCOME_TAX_EXPENSE_BENEFIT"/>
    <n v="31"/>
    <n v="824"/>
    <n v="-24"/>
    <n v="830"/>
    <n v="1324"/>
    <n v="798"/>
    <n v="-1119"/>
    <n v="3541"/>
    <n v="-2215"/>
  </r>
  <r>
    <s v="RSE2_FT"/>
    <x v="7"/>
    <x v="27"/>
    <s v="INCOME_TAX_EXPENSE_BENEFIT"/>
    <n v="31"/>
    <n v="-524"/>
    <n v="-1602"/>
    <n v="56"/>
    <n v="223"/>
    <n v="-448"/>
    <n v="-2943"/>
    <n v="5787"/>
    <n v="-5754"/>
  </r>
  <r>
    <s v="RSE2_FT"/>
    <x v="4"/>
    <x v="28"/>
    <s v="NET_EARNINGS_AFTER_TAX"/>
    <n v="32"/>
    <n v="3975"/>
    <n v="1317"/>
    <n v="4827"/>
    <n v="4074"/>
    <n v="3225"/>
    <n v="495"/>
    <n v="7573"/>
    <n v="-527"/>
  </r>
  <r>
    <s v="RSE2_FT"/>
    <x v="5"/>
    <x v="28"/>
    <s v="NET_EARNINGS_AFTER_TAX"/>
    <n v="32"/>
    <n v="35848"/>
    <n v="17156"/>
    <n v="48151"/>
    <n v="53115"/>
    <n v="47021"/>
    <n v="-4630"/>
    <n v="129493"/>
    <n v="-30685"/>
  </r>
  <r>
    <s v="RSE2_FT"/>
    <x v="6"/>
    <x v="28"/>
    <s v="NET_EARNINGS_AFTER_TAX"/>
    <n v="32"/>
    <n v="28625"/>
    <n v="11590"/>
    <n v="32009"/>
    <n v="31345"/>
    <n v="31778"/>
    <n v="-112"/>
    <n v="70395"/>
    <n v="-14634"/>
  </r>
  <r>
    <s v="RSE2_FT"/>
    <x v="7"/>
    <x v="28"/>
    <s v="NET_EARNINGS_AFTER_TAX"/>
    <n v="32"/>
    <n v="38097"/>
    <n v="8310"/>
    <n v="42169"/>
    <n v="43031"/>
    <n v="38961"/>
    <n v="-12863"/>
    <n v="99948"/>
    <n v="-41100"/>
  </r>
  <r>
    <s v="RSE2_FT"/>
    <x v="4"/>
    <x v="29"/>
    <s v="NET_ASSETS_MORE_THAN_4"/>
    <n v="33"/>
    <n v="52031"/>
    <n v="53109"/>
    <n v="56822"/>
    <n v="54154"/>
    <n v="56289"/>
    <n v="55729"/>
    <n v="58535"/>
    <n v="55181"/>
  </r>
  <r>
    <s v="RSE2_FT"/>
    <x v="5"/>
    <x v="29"/>
    <s v="NET_ASSETS_MORE_THAN_4"/>
    <n v="33"/>
    <n v="411467"/>
    <n v="444894"/>
    <n v="521201"/>
    <n v="605001"/>
    <n v="690104"/>
    <n v="711539"/>
    <n v="872416"/>
    <n v="1021144"/>
  </r>
  <r>
    <s v="RSE2_FT"/>
    <x v="6"/>
    <x v="29"/>
    <s v="NET_ASSETS_MORE_THAN_4"/>
    <n v="33"/>
    <n v="322481"/>
    <n v="337426"/>
    <n v="551571"/>
    <n v="593648"/>
    <n v="651971"/>
    <n v="662610"/>
    <n v="744417"/>
    <n v="610788"/>
  </r>
  <r>
    <s v="RSE2_FT"/>
    <x v="7"/>
    <x v="29"/>
    <s v="NET_ASSETS_MORE_THAN_4"/>
    <n v="33"/>
    <n v="534021"/>
    <n v="543196"/>
    <n v="584967"/>
    <n v="618893"/>
    <n v="622037"/>
    <n v="589577"/>
    <n v="680461"/>
    <n v="635930"/>
  </r>
  <r>
    <s v="RSE2_FT"/>
    <x v="4"/>
    <x v="30"/>
    <s v="ADMIN_OP_EXP_RATIO_MORE_THAN_4"/>
    <n v="34"/>
    <n v="3.0000000000000001E-3"/>
    <n v="2E-3"/>
    <n v="3.0000000000000001E-3"/>
    <n v="2E-3"/>
    <n v="2E-3"/>
    <n v="2E-3"/>
    <n v="3.0000000000000001E-3"/>
    <n v="3.0000000000000001E-3"/>
  </r>
  <r>
    <s v="RSE2_FT"/>
    <x v="5"/>
    <x v="30"/>
    <s v="ADMIN_OP_EXP_RATIO_MORE_THAN_4"/>
    <n v="34"/>
    <n v="4.0000000000000001E-3"/>
    <n v="4.0000000000000001E-3"/>
    <n v="3.0000000000000001E-3"/>
    <n v="3.0000000000000001E-3"/>
    <n v="3.0000000000000001E-3"/>
    <n v="3.0000000000000001E-3"/>
    <n v="3.0000000000000001E-3"/>
    <n v="3.0000000000000001E-3"/>
  </r>
  <r>
    <s v="RSE2_FT"/>
    <x v="6"/>
    <x v="30"/>
    <s v="ADMIN_OP_EXP_RATIO_MORE_THAN_4"/>
    <n v="34"/>
    <n v="2E-3"/>
    <n v="2E-3"/>
    <n v="2E-3"/>
    <n v="2E-3"/>
    <n v="2E-3"/>
    <n v="2E-3"/>
    <n v="2E-3"/>
    <n v="2E-3"/>
  </r>
  <r>
    <s v="RSE2_FT"/>
    <x v="7"/>
    <x v="30"/>
    <s v="ADMIN_OP_EXP_RATIO_MORE_THAN_4"/>
    <n v="34"/>
    <n v="8.0000000000000002E-3"/>
    <n v="8.0000000000000002E-3"/>
    <n v="8.0000000000000002E-3"/>
    <n v="7.0000000000000001E-3"/>
    <n v="7.0000000000000001E-3"/>
    <n v="6.0000000000000001E-3"/>
    <n v="7.0000000000000001E-3"/>
    <n v="6.0000000000000001E-3"/>
  </r>
  <r>
    <s v="RSE2_FT"/>
    <x v="4"/>
    <x v="31"/>
    <s v="INV_EXP_RATIO_MORE_THAN_4"/>
    <n v="35"/>
    <n v="4.0000000000000001E-3"/>
    <n v="4.0000000000000001E-3"/>
    <n v="4.0000000000000001E-3"/>
    <n v="4.0000000000000001E-3"/>
    <n v="4.0000000000000001E-3"/>
    <n v="4.0000000000000001E-3"/>
    <n v="4.0000000000000001E-3"/>
    <n v="4.0000000000000001E-3"/>
  </r>
  <r>
    <s v="RSE2_FT"/>
    <x v="5"/>
    <x v="31"/>
    <s v="INV_EXP_RATIO_MORE_THAN_4"/>
    <n v="35"/>
    <n v="4.0000000000000001E-3"/>
    <n v="4.0000000000000001E-3"/>
    <n v="4.0000000000000001E-3"/>
    <n v="4.0000000000000001E-3"/>
    <n v="4.0000000000000001E-3"/>
    <n v="3.0000000000000001E-3"/>
    <n v="3.0000000000000001E-3"/>
    <n v="3.0000000000000001E-3"/>
  </r>
  <r>
    <s v="RSE2_FT"/>
    <x v="6"/>
    <x v="31"/>
    <s v="INV_EXP_RATIO_MORE_THAN_4"/>
    <n v="35"/>
    <n v="3.0000000000000001E-3"/>
    <n v="3.0000000000000001E-3"/>
    <n v="3.0000000000000001E-3"/>
    <n v="3.0000000000000001E-3"/>
    <n v="3.0000000000000001E-3"/>
    <n v="3.0000000000000001E-3"/>
    <n v="3.0000000000000001E-3"/>
    <n v="3.0000000000000001E-3"/>
  </r>
  <r>
    <s v="RSE2_FT"/>
    <x v="7"/>
    <x v="31"/>
    <s v="INV_EXP_RATIO_MORE_THAN_4"/>
    <n v="35"/>
    <n v="1E-3"/>
    <n v="1E-3"/>
    <n v="1E-3"/>
    <n v="1E-3"/>
    <n v="1E-3"/>
    <n v="1E-3"/>
    <n v="2E-3"/>
    <n v="1E-3"/>
  </r>
  <r>
    <s v="RSE2_FT"/>
    <x v="4"/>
    <x v="32"/>
    <s v="RATE_OF_RETURN"/>
    <n v="36"/>
    <n v="8.1000000000000003E-2"/>
    <n v="2.5000000000000001E-2"/>
    <n v="9.1999999999999998E-2"/>
    <n v="7.5999999999999998E-2"/>
    <n v="0.06"/>
    <n v="8.9999999999999993E-3"/>
    <n v="0.14199999999999999"/>
    <n v="-8.9999999999999993E-3"/>
  </r>
  <r>
    <s v="RSE2_FT"/>
    <x v="5"/>
    <x v="32"/>
    <s v="RATE_OF_RETURN"/>
    <n v="36"/>
    <n v="9.8000000000000004E-2"/>
    <n v="4.1000000000000002E-2"/>
    <n v="0.105"/>
    <n v="9.9000000000000005E-2"/>
    <n v="7.4999999999999997E-2"/>
    <n v="-7.0000000000000001E-3"/>
    <n v="0.17799999999999999"/>
    <n v="-0.03"/>
  </r>
  <r>
    <s v="RSE2_FT"/>
    <x v="6"/>
    <x v="32"/>
    <s v="RATE_OF_RETURN"/>
    <n v="36"/>
    <n v="9.8000000000000004E-2"/>
    <n v="3.5999999999999997E-2"/>
    <n v="9.5000000000000001E-2"/>
    <n v="8.4000000000000005E-2"/>
    <n v="7.4999999999999997E-2"/>
    <n v="0"/>
    <n v="0.152"/>
    <n v="-3.4000000000000002E-2"/>
  </r>
  <r>
    <s v="RSE2_FT"/>
    <x v="7"/>
    <x v="32"/>
    <s v="RATE_OF_RETURN"/>
    <n v="36"/>
    <n v="7.6999999999999999E-2"/>
    <n v="1.6E-2"/>
    <n v="7.8E-2"/>
    <n v="7.3999999999999996E-2"/>
    <n v="6.5000000000000002E-2"/>
    <n v="-2.1000000000000001E-2"/>
    <n v="0.17"/>
    <n v="-6.099999999999999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4000000}" name="PivotTable16" cacheId="2"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453:K499" firstHeaderRow="1" firstDataRow="2" firstDataCol="2" rowPageCount="2" colPageCount="1"/>
  <pivotFields count="15">
    <pivotField compact="0" outline="0" showAll="0"/>
    <pivotField axis="axisRow" compact="0" outline="0" showAll="0" defaultSubtotal="0">
      <items count="11">
        <item m="1" x="10"/>
        <item m="1" x="9"/>
        <item m="1" x="5"/>
        <item m="1" x="6"/>
        <item x="1"/>
        <item x="2"/>
        <item x="3"/>
        <item x="4"/>
        <item m="1" x="7"/>
        <item m="1" x="8"/>
        <item x="0"/>
      </items>
      <extLst>
        <ext xmlns:x14="http://schemas.microsoft.com/office/spreadsheetml/2009/9/main" uri="{2946ED86-A175-432a-8AC1-64E0C546D7DE}">
          <x14:pivotField fillDownLabels="1"/>
        </ext>
      </extLst>
    </pivotField>
    <pivotField axis="axisPage" compact="0" outline="0" showAll="0">
      <items count="7">
        <item x="1"/>
        <item x="0"/>
        <item x="4"/>
        <item x="2"/>
        <item x="3"/>
        <item x="5"/>
        <item t="default"/>
      </items>
    </pivotField>
    <pivotField axis="axisRow" compact="0" outline="0" showAll="0">
      <items count="10">
        <item x="6"/>
        <item x="0"/>
        <item x="1"/>
        <item x="2"/>
        <item x="3"/>
        <item x="4"/>
        <item x="7"/>
        <item x="5"/>
        <item x="8"/>
        <item t="default"/>
      </items>
    </pivotField>
    <pivotField axis="axisPage" compact="0" outline="0" showAll="0">
      <items count="2">
        <item x="0"/>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1"/>
    <field x="3"/>
  </rowFields>
  <rowItems count="45">
    <i>
      <x v="4"/>
      <x/>
    </i>
    <i r="1">
      <x v="1"/>
    </i>
    <i r="1">
      <x v="2"/>
    </i>
    <i r="1">
      <x v="3"/>
    </i>
    <i r="1">
      <x v="4"/>
    </i>
    <i r="1">
      <x v="5"/>
    </i>
    <i r="1">
      <x v="6"/>
    </i>
    <i r="1">
      <x v="7"/>
    </i>
    <i r="1">
      <x v="8"/>
    </i>
    <i>
      <x v="5"/>
      <x/>
    </i>
    <i r="1">
      <x v="1"/>
    </i>
    <i r="1">
      <x v="2"/>
    </i>
    <i r="1">
      <x v="3"/>
    </i>
    <i r="1">
      <x v="4"/>
    </i>
    <i r="1">
      <x v="5"/>
    </i>
    <i r="1">
      <x v="6"/>
    </i>
    <i r="1">
      <x v="7"/>
    </i>
    <i r="1">
      <x v="8"/>
    </i>
    <i>
      <x v="6"/>
      <x/>
    </i>
    <i r="1">
      <x v="1"/>
    </i>
    <i r="1">
      <x v="2"/>
    </i>
    <i r="1">
      <x v="3"/>
    </i>
    <i r="1">
      <x v="4"/>
    </i>
    <i r="1">
      <x v="5"/>
    </i>
    <i r="1">
      <x v="6"/>
    </i>
    <i r="1">
      <x v="7"/>
    </i>
    <i r="1">
      <x v="8"/>
    </i>
    <i>
      <x v="7"/>
      <x/>
    </i>
    <i r="1">
      <x v="1"/>
    </i>
    <i r="1">
      <x v="2"/>
    </i>
    <i r="1">
      <x v="3"/>
    </i>
    <i r="1">
      <x v="4"/>
    </i>
    <i r="1">
      <x v="5"/>
    </i>
    <i r="1">
      <x v="6"/>
    </i>
    <i r="1">
      <x v="7"/>
    </i>
    <i r="1">
      <x v="8"/>
    </i>
    <i>
      <x v="10"/>
      <x/>
    </i>
    <i r="1">
      <x v="1"/>
    </i>
    <i r="1">
      <x v="2"/>
    </i>
    <i r="1">
      <x v="3"/>
    </i>
    <i r="1">
      <x v="4"/>
    </i>
    <i r="1">
      <x v="5"/>
    </i>
    <i r="1">
      <x v="6"/>
    </i>
    <i r="1">
      <x v="7"/>
    </i>
    <i r="1">
      <x v="8"/>
    </i>
  </rowItems>
  <colFields count="1">
    <field x="-2"/>
  </colFields>
  <colItems count="8">
    <i>
      <x/>
    </i>
    <i i="1">
      <x v="1"/>
    </i>
    <i i="2">
      <x v="2"/>
    </i>
    <i i="3">
      <x v="3"/>
    </i>
    <i i="4">
      <x v="4"/>
    </i>
    <i i="5">
      <x v="5"/>
    </i>
    <i i="6">
      <x v="6"/>
    </i>
    <i i="7">
      <x v="7"/>
    </i>
  </colItems>
  <pageFields count="2">
    <pageField fld="2" item="5" hier="-1"/>
    <pageField fld="4" item="0" hier="-1"/>
  </pageFields>
  <dataFields count="8">
    <dataField name="Sum of Jun 2015" fld="7" baseField="0" baseItem="0"/>
    <dataField name="Sum of Jun 2016" fld="8" baseField="0" baseItem="0"/>
    <dataField name="Sum of Jun 2017" fld="9" baseField="0" baseItem="0"/>
    <dataField name="Sum of Jun 2018" fld="10" baseField="0" baseItem="0"/>
    <dataField name="Sum of Jun 2019" fld="11" baseField="0" baseItem="0"/>
    <dataField name="Sum of Jun 2020" fld="12" baseField="0" baseItem="0"/>
    <dataField name="Sum of Jun 2021" fld="13" baseField="0" baseItem="0"/>
    <dataField name="Sum of Jun 2022"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500-000007000000}" name="PivotTable19"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366:J373" firstHeaderRow="1" firstDataRow="2" firstDataCol="1" rowPageCount="1" colPageCount="1"/>
  <pivotFields count="13">
    <pivotField compact="0" outline="0" showAll="0"/>
    <pivotField axis="axisRow" compact="0" outline="0" showAll="0">
      <items count="16">
        <item m="1" x="14"/>
        <item m="1" x="10"/>
        <item m="1" x="12"/>
        <item m="1" x="8"/>
        <item m="1" x="9"/>
        <item x="1"/>
        <item h="1" x="2"/>
        <item m="1" x="13"/>
        <item m="1" x="11"/>
        <item x="3"/>
        <item x="0"/>
        <item x="4"/>
        <item x="5"/>
        <item x="6"/>
        <item x="7"/>
        <item t="default"/>
      </items>
    </pivotField>
    <pivotField axis="axisPage" compact="0" outline="0" multipleItemSelectionAllowed="1" showAll="0">
      <items count="62">
        <item h="1" x="18"/>
        <item h="1" m="1" x="60"/>
        <item h="1" m="1" x="43"/>
        <item h="1" x="8"/>
        <item h="1" m="1" x="54"/>
        <item h="1" m="1" x="48"/>
        <item h="1" x="4"/>
        <item h="1" x="2"/>
        <item h="1" m="1" x="49"/>
        <item h="1" m="1" x="47"/>
        <item h="1" x="15"/>
        <item h="1" m="1" x="41"/>
        <item h="1" m="1" x="37"/>
        <item h="1" x="14"/>
        <item h="1" x="6"/>
        <item h="1" x="9"/>
        <item h="1" x="3"/>
        <item h="1" m="1" x="40"/>
        <item h="1" m="1" x="57"/>
        <item h="1" m="1" x="39"/>
        <item h="1" m="1" x="38"/>
        <item h="1" x="5"/>
        <item h="1" m="1" x="45"/>
        <item h="1" m="1" x="46"/>
        <item h="1" x="12"/>
        <item h="1" m="1" x="59"/>
        <item h="1" m="1" x="58"/>
        <item h="1" m="1" x="55"/>
        <item h="1" m="1" x="56"/>
        <item h="1" x="20"/>
        <item h="1" x="13"/>
        <item h="1" x="16"/>
        <item h="1" x="22"/>
        <item h="1" x="17"/>
        <item h="1" x="19"/>
        <item h="1" x="11"/>
        <item h="1" x="7"/>
        <item h="1" x="10"/>
        <item m="1" x="42"/>
        <item m="1" x="44"/>
        <item h="1" m="1" x="50"/>
        <item h="1" m="1" x="51"/>
        <item h="1" m="1" x="52"/>
        <item h="1" m="1" x="53"/>
        <item h="1" x="0"/>
        <item h="1" x="21"/>
        <item h="1" x="1"/>
        <item h="1" x="33"/>
        <item h="1" x="34"/>
        <item h="1" x="35"/>
        <item h="1" x="36"/>
        <item h="1" x="23"/>
        <item h="1" x="24"/>
        <item h="1" x="25"/>
        <item h="1" x="26"/>
        <item h="1" x="27"/>
        <item h="1" x="28"/>
        <item h="1" x="29"/>
        <item h="1" x="30"/>
        <item h="1" x="31"/>
        <item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500-000006000000}" name="PivotTable18" cacheId="0" applyNumberFormats="0" applyBorderFormats="0" applyFontFormats="0" applyPatternFormats="0" applyAlignmentFormats="0" applyWidthHeightFormats="1" dataCaption="Values" updatedVersion="8" minRefreshableVersion="3" showDrill="0" useAutoFormatting="1" colGrandTotals="0" itemPrintTitles="1" createdVersion="6" indent="0" compact="0" compactData="0" gridDropZones="1" multipleFieldFilters="0">
  <location ref="B121:K201" firstHeaderRow="1" firstDataRow="2" firstDataCol="2" rowPageCount="2" colPageCount="1"/>
  <pivotFields count="15">
    <pivotField compact="0" outline="0" showAll="0"/>
    <pivotField axis="axisRow" compact="0" outline="0" showAll="0" defaultSubtotal="0">
      <items count="13">
        <item m="1" x="12"/>
        <item m="1" x="8"/>
        <item m="1" x="10"/>
        <item m="1" x="6"/>
        <item m="1" x="7"/>
        <item m="1" x="11"/>
        <item m="1" x="9"/>
        <item x="1"/>
        <item x="0"/>
        <item x="2"/>
        <item x="3"/>
        <item x="4"/>
        <item x="5"/>
      </items>
      <extLst>
        <ext xmlns:x14="http://schemas.microsoft.com/office/spreadsheetml/2009/9/main" uri="{2946ED86-A175-432a-8AC1-64E0C546D7DE}">
          <x14:pivotField fillDownLabels="1"/>
        </ext>
      </extLst>
    </pivotField>
    <pivotField axis="axisRow" compact="0" outline="0" showAll="0">
      <items count="14">
        <item x="0"/>
        <item x="1"/>
        <item x="2"/>
        <item x="3"/>
        <item x="4"/>
        <item x="5"/>
        <item x="6"/>
        <item x="7"/>
        <item x="8"/>
        <item x="9"/>
        <item x="10"/>
        <item x="11"/>
        <item x="12"/>
        <item t="default"/>
      </items>
    </pivotField>
    <pivotField axis="axisPage" compact="0" outline="0" showAll="0">
      <items count="5">
        <item x="0"/>
        <item x="2"/>
        <item x="1"/>
        <item x="3"/>
        <item t="default"/>
      </items>
    </pivotField>
    <pivotField axis="axisPage" compact="0" outline="0" showAll="0">
      <items count="4">
        <item x="2"/>
        <item x="1"/>
        <item x="0"/>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1"/>
    <field x="2"/>
  </rowFields>
  <rowItems count="79">
    <i>
      <x v="7"/>
      <x/>
    </i>
    <i r="1">
      <x v="1"/>
    </i>
    <i r="1">
      <x v="2"/>
    </i>
    <i r="1">
      <x v="3"/>
    </i>
    <i r="1">
      <x v="4"/>
    </i>
    <i r="1">
      <x v="5"/>
    </i>
    <i r="1">
      <x v="6"/>
    </i>
    <i r="1">
      <x v="7"/>
    </i>
    <i r="1">
      <x v="8"/>
    </i>
    <i r="1">
      <x v="9"/>
    </i>
    <i r="1">
      <x v="10"/>
    </i>
    <i r="1">
      <x v="11"/>
    </i>
    <i r="1">
      <x v="12"/>
    </i>
    <i>
      <x v="8"/>
      <x/>
    </i>
    <i r="1">
      <x v="1"/>
    </i>
    <i r="1">
      <x v="2"/>
    </i>
    <i r="1">
      <x v="3"/>
    </i>
    <i r="1">
      <x v="4"/>
    </i>
    <i r="1">
      <x v="5"/>
    </i>
    <i r="1">
      <x v="6"/>
    </i>
    <i r="1">
      <x v="7"/>
    </i>
    <i r="1">
      <x v="8"/>
    </i>
    <i r="1">
      <x v="9"/>
    </i>
    <i r="1">
      <x v="10"/>
    </i>
    <i r="1">
      <x v="11"/>
    </i>
    <i r="1">
      <x v="12"/>
    </i>
    <i>
      <x v="9"/>
      <x/>
    </i>
    <i r="1">
      <x v="1"/>
    </i>
    <i r="1">
      <x v="2"/>
    </i>
    <i r="1">
      <x v="3"/>
    </i>
    <i r="1">
      <x v="4"/>
    </i>
    <i r="1">
      <x v="5"/>
    </i>
    <i r="1">
      <x v="6"/>
    </i>
    <i r="1">
      <x v="7"/>
    </i>
    <i r="1">
      <x v="8"/>
    </i>
    <i r="1">
      <x v="9"/>
    </i>
    <i r="1">
      <x v="10"/>
    </i>
    <i r="1">
      <x v="11"/>
    </i>
    <i r="1">
      <x v="12"/>
    </i>
    <i>
      <x v="10"/>
      <x/>
    </i>
    <i r="1">
      <x v="1"/>
    </i>
    <i r="1">
      <x v="2"/>
    </i>
    <i r="1">
      <x v="3"/>
    </i>
    <i r="1">
      <x v="4"/>
    </i>
    <i r="1">
      <x v="5"/>
    </i>
    <i r="1">
      <x v="6"/>
    </i>
    <i r="1">
      <x v="7"/>
    </i>
    <i r="1">
      <x v="8"/>
    </i>
    <i r="1">
      <x v="9"/>
    </i>
    <i r="1">
      <x v="10"/>
    </i>
    <i r="1">
      <x v="11"/>
    </i>
    <i r="1">
      <x v="12"/>
    </i>
    <i>
      <x v="11"/>
      <x/>
    </i>
    <i r="1">
      <x v="1"/>
    </i>
    <i r="1">
      <x v="2"/>
    </i>
    <i r="1">
      <x v="3"/>
    </i>
    <i r="1">
      <x v="4"/>
    </i>
    <i r="1">
      <x v="5"/>
    </i>
    <i r="1">
      <x v="6"/>
    </i>
    <i r="1">
      <x v="7"/>
    </i>
    <i r="1">
      <x v="8"/>
    </i>
    <i r="1">
      <x v="9"/>
    </i>
    <i r="1">
      <x v="10"/>
    </i>
    <i r="1">
      <x v="11"/>
    </i>
    <i r="1">
      <x v="12"/>
    </i>
    <i>
      <x v="12"/>
      <x/>
    </i>
    <i r="1">
      <x v="1"/>
    </i>
    <i r="1">
      <x v="2"/>
    </i>
    <i r="1">
      <x v="3"/>
    </i>
    <i r="1">
      <x v="4"/>
    </i>
    <i r="1">
      <x v="5"/>
    </i>
    <i r="1">
      <x v="6"/>
    </i>
    <i r="1">
      <x v="7"/>
    </i>
    <i r="1">
      <x v="8"/>
    </i>
    <i r="1">
      <x v="9"/>
    </i>
    <i r="1">
      <x v="10"/>
    </i>
    <i r="1">
      <x v="11"/>
    </i>
    <i r="1">
      <x v="12"/>
    </i>
    <i t="grand">
      <x/>
    </i>
  </rowItems>
  <colFields count="1">
    <field x="-2"/>
  </colFields>
  <colItems count="8">
    <i>
      <x/>
    </i>
    <i i="1">
      <x v="1"/>
    </i>
    <i i="2">
      <x v="2"/>
    </i>
    <i i="3">
      <x v="3"/>
    </i>
    <i i="4">
      <x v="4"/>
    </i>
    <i i="5">
      <x v="5"/>
    </i>
    <i i="6">
      <x v="6"/>
    </i>
    <i i="7">
      <x v="7"/>
    </i>
  </colItems>
  <pageFields count="2">
    <pageField fld="4" item="2" hier="-1"/>
    <pageField fld="3" item="3" hier="-1"/>
  </pageFields>
  <dataFields count="8">
    <dataField name="Sum of Jun 2015" fld="7" baseField="0" baseItem="0"/>
    <dataField name="Sum of Jun 2016" fld="8" baseField="0" baseItem="0"/>
    <dataField name="Sum of Jun 2017" fld="9" baseField="0" baseItem="0"/>
    <dataField name="Sum of Jun 2018" fld="10" baseField="0" baseItem="0"/>
    <dataField name="Sum of Jun 2019" fld="11" baseField="0" baseItem="0"/>
    <dataField name="Sum of Jun 2020" fld="12" baseField="0" baseItem="0"/>
    <dataField name="Sum of Jun 2021" fld="13" baseField="0" baseItem="0"/>
    <dataField name="Sum of Jun 2022"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9000000}" name="PivotTable21"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390:J397" firstHeaderRow="1" firstDataRow="2" firstDataCol="1" rowPageCount="1" colPageCount="1"/>
  <pivotFields count="13">
    <pivotField compact="0" outline="0" showAll="0"/>
    <pivotField axis="axisRow" compact="0" outline="0" showAll="0">
      <items count="16">
        <item m="1" x="14"/>
        <item m="1" x="10"/>
        <item m="1" x="12"/>
        <item m="1" x="8"/>
        <item m="1" x="9"/>
        <item x="1"/>
        <item h="1" x="2"/>
        <item m="1" x="13"/>
        <item m="1" x="11"/>
        <item x="3"/>
        <item x="0"/>
        <item x="4"/>
        <item x="5"/>
        <item x="6"/>
        <item x="7"/>
        <item t="default"/>
      </items>
    </pivotField>
    <pivotField axis="axisPage" compact="0" outline="0" multipleItemSelectionAllowed="1" showAll="0">
      <items count="62">
        <item h="1" x="18"/>
        <item h="1" m="1" x="60"/>
        <item h="1" m="1" x="43"/>
        <item h="1" x="8"/>
        <item h="1" m="1" x="54"/>
        <item h="1" m="1" x="48"/>
        <item h="1" x="4"/>
        <item h="1" x="2"/>
        <item h="1" m="1" x="49"/>
        <item h="1" m="1" x="47"/>
        <item h="1" x="15"/>
        <item h="1" m="1" x="41"/>
        <item h="1" m="1" x="37"/>
        <item h="1" x="14"/>
        <item h="1" x="6"/>
        <item h="1" x="9"/>
        <item h="1" x="3"/>
        <item h="1" m="1" x="40"/>
        <item h="1" m="1" x="57"/>
        <item h="1" m="1" x="39"/>
        <item h="1" m="1" x="38"/>
        <item h="1" x="5"/>
        <item h="1" m="1" x="45"/>
        <item h="1" m="1" x="46"/>
        <item h="1" x="12"/>
        <item h="1" m="1" x="59"/>
        <item h="1" m="1" x="58"/>
        <item h="1" m="1" x="55"/>
        <item h="1" m="1" x="56"/>
        <item h="1" x="20"/>
        <item h="1" x="13"/>
        <item h="1" x="16"/>
        <item h="1" x="22"/>
        <item h="1" x="17"/>
        <item h="1" x="19"/>
        <item h="1" x="11"/>
        <item h="1" x="7"/>
        <item h="1" x="10"/>
        <item h="1" m="1" x="42"/>
        <item h="1" m="1" x="44"/>
        <item m="1" x="50"/>
        <item h="1" m="1" x="51"/>
        <item h="1" m="1" x="52"/>
        <item h="1" m="1" x="53"/>
        <item h="1" x="0"/>
        <item h="1" x="21"/>
        <item h="1" x="1"/>
        <item h="1" x="33"/>
        <item x="34"/>
        <item h="1" x="35"/>
        <item h="1" x="36"/>
        <item h="1" x="23"/>
        <item h="1" x="24"/>
        <item h="1" x="25"/>
        <item h="1" x="26"/>
        <item h="1" x="27"/>
        <item h="1" x="28"/>
        <item h="1" x="29"/>
        <item h="1" x="30"/>
        <item h="1" x="31"/>
        <item h="1"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A000000}" name="PivotTable22"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378:J385" firstHeaderRow="1" firstDataRow="2" firstDataCol="1" rowPageCount="1" colPageCount="1"/>
  <pivotFields count="13">
    <pivotField compact="0" outline="0" showAll="0"/>
    <pivotField axis="axisRow" compact="0" outline="0" showAll="0">
      <items count="16">
        <item m="1" x="14"/>
        <item m="1" x="10"/>
        <item m="1" x="12"/>
        <item m="1" x="8"/>
        <item m="1" x="9"/>
        <item x="1"/>
        <item h="1" x="2"/>
        <item m="1" x="13"/>
        <item m="1" x="11"/>
        <item x="3"/>
        <item x="0"/>
        <item x="4"/>
        <item x="5"/>
        <item x="6"/>
        <item x="7"/>
        <item t="default"/>
      </items>
    </pivotField>
    <pivotField axis="axisPage" compact="0" outline="0" multipleItemSelectionAllowed="1" showAll="0">
      <items count="62">
        <item h="1" x="18"/>
        <item h="1" m="1" x="60"/>
        <item h="1" m="1" x="43"/>
        <item h="1" x="8"/>
        <item h="1" m="1" x="54"/>
        <item h="1" m="1" x="48"/>
        <item h="1" x="4"/>
        <item h="1" x="2"/>
        <item h="1" m="1" x="49"/>
        <item h="1" m="1" x="47"/>
        <item h="1" x="15"/>
        <item h="1" m="1" x="41"/>
        <item h="1" m="1" x="37"/>
        <item h="1" x="14"/>
        <item h="1" x="6"/>
        <item h="1" x="9"/>
        <item h="1" x="3"/>
        <item h="1" m="1" x="40"/>
        <item h="1" m="1" x="57"/>
        <item h="1" m="1" x="39"/>
        <item h="1" m="1" x="38"/>
        <item h="1" x="5"/>
        <item h="1" m="1" x="45"/>
        <item h="1" m="1" x="46"/>
        <item h="1" x="12"/>
        <item h="1" m="1" x="59"/>
        <item h="1" m="1" x="58"/>
        <item h="1" m="1" x="55"/>
        <item h="1" m="1" x="56"/>
        <item h="1" x="20"/>
        <item h="1" x="13"/>
        <item h="1" x="16"/>
        <item h="1" x="22"/>
        <item h="1" x="17"/>
        <item h="1" x="19"/>
        <item h="1" x="11"/>
        <item h="1" x="7"/>
        <item h="1" x="10"/>
        <item h="1" m="1" x="42"/>
        <item h="1" m="1" x="44"/>
        <item h="1" m="1" x="50"/>
        <item m="1" x="51"/>
        <item h="1" m="1" x="52"/>
        <item h="1" m="1" x="53"/>
        <item h="1" x="0"/>
        <item h="1" x="21"/>
        <item h="1" x="1"/>
        <item x="33"/>
        <item h="1" x="34"/>
        <item h="1" x="35"/>
        <item h="1" x="36"/>
        <item h="1" x="23"/>
        <item h="1" x="24"/>
        <item h="1" x="25"/>
        <item h="1" x="26"/>
        <item h="1" x="27"/>
        <item h="1" x="28"/>
        <item h="1" x="29"/>
        <item h="1" x="30"/>
        <item h="1" x="31"/>
        <item h="1"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15"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85:J92" firstHeaderRow="1" firstDataRow="2" firstDataCol="1" rowPageCount="1" colPageCount="1"/>
  <pivotFields count="13">
    <pivotField compact="0" outline="0" showAll="0"/>
    <pivotField axis="axisRow" compact="0" outline="0" showAll="0">
      <items count="16">
        <item m="1" x="14"/>
        <item m="1" x="12"/>
        <item m="1" x="8"/>
        <item m="1" x="9"/>
        <item m="1" x="10"/>
        <item h="1" x="1"/>
        <item h="1" x="2"/>
        <item m="1" x="13"/>
        <item m="1" x="11"/>
        <item x="3"/>
        <item x="0"/>
        <item x="4"/>
        <item x="5"/>
        <item x="6"/>
        <item x="7"/>
        <item t="default"/>
      </items>
    </pivotField>
    <pivotField axis="axisPage" compact="0" outline="0" showAll="0">
      <items count="62">
        <item x="18"/>
        <item m="1" x="60"/>
        <item m="1" x="43"/>
        <item x="8"/>
        <item m="1" x="54"/>
        <item m="1" x="48"/>
        <item x="4"/>
        <item x="2"/>
        <item m="1" x="49"/>
        <item m="1" x="47"/>
        <item x="15"/>
        <item m="1" x="41"/>
        <item m="1" x="37"/>
        <item x="14"/>
        <item x="6"/>
        <item x="9"/>
        <item x="3"/>
        <item m="1" x="40"/>
        <item m="1" x="57"/>
        <item m="1" x="39"/>
        <item m="1" x="38"/>
        <item x="5"/>
        <item m="1" x="45"/>
        <item m="1" x="46"/>
        <item x="12"/>
        <item m="1" x="59"/>
        <item m="1" x="58"/>
        <item m="1" x="55"/>
        <item m="1" x="56"/>
        <item x="20"/>
        <item x="13"/>
        <item x="16"/>
        <item x="22"/>
        <item x="17"/>
        <item x="19"/>
        <item x="11"/>
        <item x="7"/>
        <item x="10"/>
        <item m="1" x="42"/>
        <item m="1" x="44"/>
        <item m="1" x="50"/>
        <item m="1" x="51"/>
        <item m="1" x="52"/>
        <item m="1" x="53"/>
        <item x="0"/>
        <item x="21"/>
        <item x="1"/>
        <item x="33"/>
        <item x="34"/>
        <item x="35"/>
        <item x="36"/>
        <item x="23"/>
        <item x="24"/>
        <item x="25"/>
        <item x="26"/>
        <item x="27"/>
        <item x="28"/>
        <item x="29"/>
        <item x="30"/>
        <item x="31"/>
        <item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item="37"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13"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72:J79" firstHeaderRow="1" firstDataRow="2" firstDataCol="1" rowPageCount="1" colPageCount="1"/>
  <pivotFields count="13">
    <pivotField compact="0" outline="0" showAll="0"/>
    <pivotField axis="axisRow" compact="0" outline="0" showAll="0">
      <items count="16">
        <item m="1" x="14"/>
        <item m="1" x="12"/>
        <item m="1" x="8"/>
        <item m="1" x="9"/>
        <item m="1" x="10"/>
        <item h="1" x="1"/>
        <item h="1" x="2"/>
        <item m="1" x="13"/>
        <item m="1" x="11"/>
        <item x="3"/>
        <item x="0"/>
        <item x="4"/>
        <item x="5"/>
        <item x="6"/>
        <item x="7"/>
        <item t="default"/>
      </items>
    </pivotField>
    <pivotField axis="axisPage" compact="0" outline="0" showAll="0">
      <items count="62">
        <item x="18"/>
        <item m="1" x="60"/>
        <item m="1" x="43"/>
        <item x="8"/>
        <item m="1" x="54"/>
        <item m="1" x="48"/>
        <item x="4"/>
        <item x="2"/>
        <item m="1" x="49"/>
        <item m="1" x="47"/>
        <item x="15"/>
        <item m="1" x="41"/>
        <item m="1" x="37"/>
        <item x="14"/>
        <item x="6"/>
        <item x="9"/>
        <item x="3"/>
        <item m="1" x="40"/>
        <item m="1" x="57"/>
        <item m="1" x="39"/>
        <item m="1" x="38"/>
        <item x="5"/>
        <item m="1" x="45"/>
        <item m="1" x="46"/>
        <item x="12"/>
        <item m="1" x="59"/>
        <item m="1" x="58"/>
        <item m="1" x="55"/>
        <item m="1" x="56"/>
        <item x="20"/>
        <item x="13"/>
        <item x="16"/>
        <item x="22"/>
        <item x="17"/>
        <item x="19"/>
        <item x="11"/>
        <item x="7"/>
        <item x="10"/>
        <item m="1" x="42"/>
        <item m="1" x="44"/>
        <item m="1" x="50"/>
        <item m="1" x="51"/>
        <item m="1" x="52"/>
        <item m="1" x="53"/>
        <item x="0"/>
        <item x="21"/>
        <item x="1"/>
        <item x="33"/>
        <item x="34"/>
        <item x="35"/>
        <item x="36"/>
        <item x="23"/>
        <item x="24"/>
        <item x="25"/>
        <item x="26"/>
        <item x="27"/>
        <item x="28"/>
        <item x="29"/>
        <item x="30"/>
        <item x="31"/>
        <item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item="15"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2" cacheId="2"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location ref="B415:J420" firstHeaderRow="0" firstDataRow="1" firstDataCol="1" rowPageCount="3" colPageCount="1"/>
  <pivotFields count="15">
    <pivotField showAll="0"/>
    <pivotField axis="axisRow" showAll="0">
      <items count="12">
        <item m="1" x="10"/>
        <item m="1" x="9"/>
        <item m="1" x="5"/>
        <item m="1" x="6"/>
        <item x="1"/>
        <item x="2"/>
        <item x="3"/>
        <item x="4"/>
        <item m="1" x="7"/>
        <item m="1" x="8"/>
        <item x="0"/>
        <item t="default"/>
      </items>
    </pivotField>
    <pivotField axis="axisPage" showAll="0">
      <items count="7">
        <item x="1"/>
        <item x="0"/>
        <item x="4"/>
        <item x="2"/>
        <item x="3"/>
        <item x="5"/>
        <item t="default"/>
      </items>
    </pivotField>
    <pivotField axis="axisPage" showAll="0">
      <items count="10">
        <item x="6"/>
        <item x="0"/>
        <item x="1"/>
        <item x="2"/>
        <item x="3"/>
        <item x="4"/>
        <item x="7"/>
        <item x="5"/>
        <item x="8"/>
        <item t="default"/>
      </items>
    </pivotField>
    <pivotField axis="axisPage" showAll="0">
      <items count="2">
        <item x="0"/>
        <item t="default"/>
      </items>
    </pivotField>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5">
    <i>
      <x v="4"/>
    </i>
    <i>
      <x v="5"/>
    </i>
    <i>
      <x v="6"/>
    </i>
    <i>
      <x v="7"/>
    </i>
    <i>
      <x v="10"/>
    </i>
  </rowItems>
  <colFields count="1">
    <field x="-2"/>
  </colFields>
  <colItems count="8">
    <i>
      <x/>
    </i>
    <i i="1">
      <x v="1"/>
    </i>
    <i i="2">
      <x v="2"/>
    </i>
    <i i="3">
      <x v="3"/>
    </i>
    <i i="4">
      <x v="4"/>
    </i>
    <i i="5">
      <x v="5"/>
    </i>
    <i i="6">
      <x v="6"/>
    </i>
    <i i="7">
      <x v="7"/>
    </i>
  </colItems>
  <pageFields count="3">
    <pageField fld="2" item="5" hier="-1"/>
    <pageField fld="3" item="8" hier="-1"/>
    <pageField fld="4" item="0" hier="-1"/>
  </pageFields>
  <dataFields count="8">
    <dataField name="Sum of Jun 2015" fld="7" baseField="0" baseItem="0"/>
    <dataField name="Sum of Jun 2016" fld="8" baseField="0" baseItem="0"/>
    <dataField name="Sum of Jun 2017" fld="9" baseField="0" baseItem="0"/>
    <dataField name="Sum of Jun 2018" fld="10" baseField="0" baseItem="0"/>
    <dataField name="Sum of Jun 2019" fld="11" baseField="0" baseItem="0"/>
    <dataField name="Sum of Jun 2020" fld="12" baseField="0" baseItem="0"/>
    <dataField name="Sum of Jun 2021" fld="13" baseField="0" baseItem="0"/>
    <dataField name="Sum of Jun 2022"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14" cacheId="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99:J106" firstHeaderRow="1" firstDataRow="2" firstDataCol="1" rowPageCount="1" colPageCount="1"/>
  <pivotFields count="13">
    <pivotField compact="0" outline="0" showAll="0"/>
    <pivotField axis="axisRow" compact="0" outline="0" showAll="0">
      <items count="16">
        <item m="1" x="14"/>
        <item m="1" x="12"/>
        <item m="1" x="8"/>
        <item m="1" x="9"/>
        <item m="1" x="10"/>
        <item h="1" x="2"/>
        <item h="1" x="1"/>
        <item m="1" x="13"/>
        <item m="1" x="11"/>
        <item x="3"/>
        <item x="0"/>
        <item x="4"/>
        <item x="5"/>
        <item x="6"/>
        <item x="7"/>
        <item t="default"/>
      </items>
    </pivotField>
    <pivotField axis="axisPage" compact="0" outline="0" showAll="0">
      <items count="62">
        <item x="18"/>
        <item m="1" x="60"/>
        <item m="1" x="43"/>
        <item x="8"/>
        <item m="1" x="54"/>
        <item m="1" x="48"/>
        <item x="4"/>
        <item x="2"/>
        <item m="1" x="49"/>
        <item m="1" x="47"/>
        <item x="15"/>
        <item m="1" x="41"/>
        <item m="1" x="37"/>
        <item x="14"/>
        <item x="6"/>
        <item x="9"/>
        <item x="3"/>
        <item m="1" x="40"/>
        <item m="1" x="57"/>
        <item m="1" x="39"/>
        <item m="1" x="38"/>
        <item x="5"/>
        <item m="1" x="45"/>
        <item m="1" x="46"/>
        <item x="12"/>
        <item m="1" x="59"/>
        <item m="1" x="58"/>
        <item m="1" x="55"/>
        <item m="1" x="56"/>
        <item x="20"/>
        <item x="13"/>
        <item x="16"/>
        <item x="22"/>
        <item x="17"/>
        <item x="19"/>
        <item x="11"/>
        <item x="7"/>
        <item x="10"/>
        <item m="1" x="42"/>
        <item m="1" x="44"/>
        <item m="1" x="50"/>
        <item m="1" x="51"/>
        <item m="1" x="52"/>
        <item m="1" x="53"/>
        <item x="0"/>
        <item x="21"/>
        <item x="1"/>
        <item x="33"/>
        <item x="34"/>
        <item x="35"/>
        <item x="36"/>
        <item x="23"/>
        <item x="24"/>
        <item x="25"/>
        <item x="26"/>
        <item x="27"/>
        <item x="28"/>
        <item x="29"/>
        <item x="30"/>
        <item x="31"/>
        <item x="32"/>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6">
    <i>
      <x v="9"/>
    </i>
    <i>
      <x v="10"/>
    </i>
    <i>
      <x v="11"/>
    </i>
    <i>
      <x v="12"/>
    </i>
    <i>
      <x v="13"/>
    </i>
    <i>
      <x v="14"/>
    </i>
  </rowItems>
  <colFields count="1">
    <field x="-2"/>
  </colFields>
  <colItems count="8">
    <i>
      <x/>
    </i>
    <i i="1">
      <x v="1"/>
    </i>
    <i i="2">
      <x v="2"/>
    </i>
    <i i="3">
      <x v="3"/>
    </i>
    <i i="4">
      <x v="4"/>
    </i>
    <i i="5">
      <x v="5"/>
    </i>
    <i i="6">
      <x v="6"/>
    </i>
    <i i="7">
      <x v="7"/>
    </i>
  </colItems>
  <pageFields count="1">
    <pageField fld="2" item="24"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5000000}" name="PivotTable17" cacheId="0" applyNumberFormats="0" applyBorderFormats="0" applyFontFormats="0" applyPatternFormats="0" applyAlignmentFormats="0" applyWidthHeightFormats="1" dataCaption="Values" updatedVersion="8" minRefreshableVersion="3" showDrill="0" useAutoFormatting="1" colGrandTotals="0" itemPrintTitles="1" createdVersion="6" indent="0" compact="0" compactData="0" gridDropZones="1" multipleFieldFilters="0">
  <location ref="B209:K289" firstHeaderRow="1" firstDataRow="2" firstDataCol="2" rowPageCount="2" colPageCount="1"/>
  <pivotFields count="15">
    <pivotField compact="0" outline="0" showAll="0"/>
    <pivotField axis="axisRow" compact="0" outline="0" showAll="0" defaultSubtotal="0">
      <items count="13">
        <item m="1" x="12"/>
        <item m="1" x="8"/>
        <item m="1" x="10"/>
        <item m="1" x="6"/>
        <item m="1" x="7"/>
        <item m="1" x="11"/>
        <item m="1" x="9"/>
        <item x="1"/>
        <item x="0"/>
        <item x="2"/>
        <item x="3"/>
        <item x="4"/>
        <item x="5"/>
      </items>
      <extLst>
        <ext xmlns:x14="http://schemas.microsoft.com/office/spreadsheetml/2009/9/main" uri="{2946ED86-A175-432a-8AC1-64E0C546D7DE}">
          <x14:pivotField fillDownLabels="1"/>
        </ext>
      </extLst>
    </pivotField>
    <pivotField axis="axisRow" compact="0" outline="0" showAll="0">
      <items count="14">
        <item x="0"/>
        <item x="1"/>
        <item x="2"/>
        <item x="3"/>
        <item x="4"/>
        <item x="5"/>
        <item x="6"/>
        <item x="7"/>
        <item x="8"/>
        <item x="9"/>
        <item x="10"/>
        <item x="11"/>
        <item x="12"/>
        <item t="default"/>
      </items>
    </pivotField>
    <pivotField axis="axisPage" compact="0" outline="0" showAll="0">
      <items count="5">
        <item x="0"/>
        <item x="2"/>
        <item x="1"/>
        <item x="3"/>
        <item t="default"/>
      </items>
    </pivotField>
    <pivotField axis="axisPage" compact="0" outline="0" showAll="0">
      <items count="4">
        <item x="2"/>
        <item x="1"/>
        <item x="0"/>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1"/>
    <field x="2"/>
  </rowFields>
  <rowItems count="79">
    <i>
      <x v="7"/>
      <x/>
    </i>
    <i r="1">
      <x v="1"/>
    </i>
    <i r="1">
      <x v="2"/>
    </i>
    <i r="1">
      <x v="3"/>
    </i>
    <i r="1">
      <x v="4"/>
    </i>
    <i r="1">
      <x v="5"/>
    </i>
    <i r="1">
      <x v="6"/>
    </i>
    <i r="1">
      <x v="7"/>
    </i>
    <i r="1">
      <x v="8"/>
    </i>
    <i r="1">
      <x v="9"/>
    </i>
    <i r="1">
      <x v="10"/>
    </i>
    <i r="1">
      <x v="11"/>
    </i>
    <i r="1">
      <x v="12"/>
    </i>
    <i>
      <x v="8"/>
      <x/>
    </i>
    <i r="1">
      <x v="1"/>
    </i>
    <i r="1">
      <x v="2"/>
    </i>
    <i r="1">
      <x v="3"/>
    </i>
    <i r="1">
      <x v="4"/>
    </i>
    <i r="1">
      <x v="5"/>
    </i>
    <i r="1">
      <x v="6"/>
    </i>
    <i r="1">
      <x v="7"/>
    </i>
    <i r="1">
      <x v="8"/>
    </i>
    <i r="1">
      <x v="9"/>
    </i>
    <i r="1">
      <x v="10"/>
    </i>
    <i r="1">
      <x v="11"/>
    </i>
    <i r="1">
      <x v="12"/>
    </i>
    <i>
      <x v="9"/>
      <x/>
    </i>
    <i r="1">
      <x v="1"/>
    </i>
    <i r="1">
      <x v="2"/>
    </i>
    <i r="1">
      <x v="3"/>
    </i>
    <i r="1">
      <x v="4"/>
    </i>
    <i r="1">
      <x v="5"/>
    </i>
    <i r="1">
      <x v="6"/>
    </i>
    <i r="1">
      <x v="7"/>
    </i>
    <i r="1">
      <x v="8"/>
    </i>
    <i r="1">
      <x v="9"/>
    </i>
    <i r="1">
      <x v="10"/>
    </i>
    <i r="1">
      <x v="11"/>
    </i>
    <i r="1">
      <x v="12"/>
    </i>
    <i>
      <x v="10"/>
      <x/>
    </i>
    <i r="1">
      <x v="1"/>
    </i>
    <i r="1">
      <x v="2"/>
    </i>
    <i r="1">
      <x v="3"/>
    </i>
    <i r="1">
      <x v="4"/>
    </i>
    <i r="1">
      <x v="5"/>
    </i>
    <i r="1">
      <x v="6"/>
    </i>
    <i r="1">
      <x v="7"/>
    </i>
    <i r="1">
      <x v="8"/>
    </i>
    <i r="1">
      <x v="9"/>
    </i>
    <i r="1">
      <x v="10"/>
    </i>
    <i r="1">
      <x v="11"/>
    </i>
    <i r="1">
      <x v="12"/>
    </i>
    <i>
      <x v="11"/>
      <x/>
    </i>
    <i r="1">
      <x v="1"/>
    </i>
    <i r="1">
      <x v="2"/>
    </i>
    <i r="1">
      <x v="3"/>
    </i>
    <i r="1">
      <x v="4"/>
    </i>
    <i r="1">
      <x v="5"/>
    </i>
    <i r="1">
      <x v="6"/>
    </i>
    <i r="1">
      <x v="7"/>
    </i>
    <i r="1">
      <x v="8"/>
    </i>
    <i r="1">
      <x v="9"/>
    </i>
    <i r="1">
      <x v="10"/>
    </i>
    <i r="1">
      <x v="11"/>
    </i>
    <i r="1">
      <x v="12"/>
    </i>
    <i>
      <x v="12"/>
      <x/>
    </i>
    <i r="1">
      <x v="1"/>
    </i>
    <i r="1">
      <x v="2"/>
    </i>
    <i r="1">
      <x v="3"/>
    </i>
    <i r="1">
      <x v="4"/>
    </i>
    <i r="1">
      <x v="5"/>
    </i>
    <i r="1">
      <x v="6"/>
    </i>
    <i r="1">
      <x v="7"/>
    </i>
    <i r="1">
      <x v="8"/>
    </i>
    <i r="1">
      <x v="9"/>
    </i>
    <i r="1">
      <x v="10"/>
    </i>
    <i r="1">
      <x v="11"/>
    </i>
    <i r="1">
      <x v="12"/>
    </i>
    <i t="grand">
      <x/>
    </i>
  </rowItems>
  <colFields count="1">
    <field x="-2"/>
  </colFields>
  <colItems count="8">
    <i>
      <x/>
    </i>
    <i i="1">
      <x v="1"/>
    </i>
    <i i="2">
      <x v="2"/>
    </i>
    <i i="3">
      <x v="3"/>
    </i>
    <i i="4">
      <x v="4"/>
    </i>
    <i i="5">
      <x v="5"/>
    </i>
    <i i="6">
      <x v="6"/>
    </i>
    <i i="7">
      <x v="7"/>
    </i>
  </colItems>
  <pageFields count="2">
    <pageField fld="4" item="1" hier="-1"/>
    <pageField fld="3" item="3" hier="-1"/>
  </pageFields>
  <dataFields count="8">
    <dataField name="Sum of Jun 2015" fld="7" baseField="0" baseItem="0"/>
    <dataField name="Sum of Jun 2016" fld="8" baseField="0" baseItem="0"/>
    <dataField name="Sum of Jun 2017" fld="9" baseField="0" baseItem="0"/>
    <dataField name="Sum of Jun 2018" fld="10" baseField="0" baseItem="0"/>
    <dataField name="Sum of Jun 2019" fld="11" baseField="0" baseItem="0"/>
    <dataField name="Sum of Jun 2020" fld="12" baseField="0" baseItem="0"/>
    <dataField name="Sum of Jun 2021" fld="13" baseField="0" baseItem="0"/>
    <dataField name="Sum of Jun 2022"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500-000008000000}" name="PivotTable20" cacheId="1"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426:J432" firstHeaderRow="1" firstDataRow="2" firstDataCol="1" rowPageCount="2" colPageCount="1"/>
  <pivotFields count="13">
    <pivotField compact="0" outline="0" showAll="0"/>
    <pivotField axis="axisRow" compact="0" outline="0" showAll="0">
      <items count="12">
        <item m="1" x="10"/>
        <item m="1" x="7"/>
        <item m="1" x="9"/>
        <item m="1" x="8"/>
        <item x="1"/>
        <item x="2"/>
        <item x="3"/>
        <item x="4"/>
        <item m="1" x="6"/>
        <item m="1" x="5"/>
        <item x="0"/>
        <item t="default"/>
      </items>
    </pivotField>
    <pivotField axis="axisPage" compact="0" outline="0" showAll="0">
      <items count="21">
        <item x="0"/>
        <item x="1"/>
        <item x="2"/>
        <item x="3"/>
        <item x="4"/>
        <item x="5"/>
        <item x="6"/>
        <item x="7"/>
        <item x="8"/>
        <item x="9"/>
        <item x="10"/>
        <item x="11"/>
        <item x="12"/>
        <item x="13"/>
        <item x="14"/>
        <item x="15"/>
        <item x="16"/>
        <item x="17"/>
        <item x="18"/>
        <item x="19"/>
        <item t="default"/>
      </items>
    </pivotField>
    <pivotField axis="axisPage" compact="0" outline="0" showAll="0">
      <items count="11">
        <item x="0"/>
        <item x="1"/>
        <item x="2"/>
        <item x="3"/>
        <item x="4"/>
        <item x="5"/>
        <item x="6"/>
        <item x="7"/>
        <item x="8"/>
        <item x="9"/>
        <item t="default"/>
      </items>
    </pivotField>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5">
    <i>
      <x v="4"/>
    </i>
    <i>
      <x v="5"/>
    </i>
    <i>
      <x v="6"/>
    </i>
    <i>
      <x v="7"/>
    </i>
    <i>
      <x v="10"/>
    </i>
  </rowItems>
  <colFields count="1">
    <field x="-2"/>
  </colFields>
  <colItems count="8">
    <i>
      <x/>
    </i>
    <i i="1">
      <x v="1"/>
    </i>
    <i i="2">
      <x v="2"/>
    </i>
    <i i="3">
      <x v="3"/>
    </i>
    <i i="4">
      <x v="4"/>
    </i>
    <i i="5">
      <x v="5"/>
    </i>
    <i i="6">
      <x v="6"/>
    </i>
    <i i="7">
      <x v="7"/>
    </i>
  </colItems>
  <pageFields count="2">
    <pageField fld="2" item="12" hier="-1"/>
    <pageField fld="3"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reativecommons.org/licenses/by/3.0/au/" TargetMode="External"/><Relationship Id="rId2" Type="http://schemas.openxmlformats.org/officeDocument/2006/relationships/hyperlink" Target="http://www.creativecommons.org/licenses/by/3.0/au/" TargetMode="External"/><Relationship Id="rId1" Type="http://schemas.openxmlformats.org/officeDocument/2006/relationships/hyperlink" Target="mailto:dataanalytics@apra.gov.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pra.gov.au/annual-superannuation-bulleti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ato.gov.au/General/New-legislation/In-detail/Super/SMSF-and-small-APRA-fund-membership-increase/" TargetMode="External"/><Relationship Id="rId7" Type="http://schemas.openxmlformats.org/officeDocument/2006/relationships/oleObject" Target="../embeddings/oleObject1.bin"/><Relationship Id="rId2" Type="http://schemas.openxmlformats.org/officeDocument/2006/relationships/hyperlink" Target="https://www.apra.gov.au/publications/annual-superannuation-bulletin" TargetMode="External"/><Relationship Id="rId1" Type="http://schemas.openxmlformats.org/officeDocument/2006/relationships/hyperlink" Target="https://www.apra.gov.au/superannuation-consultation-packages"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44"/>
  <sheetViews>
    <sheetView showGridLines="0" tabSelected="1" zoomScaleNormal="100" workbookViewId="0"/>
  </sheetViews>
  <sheetFormatPr defaultColWidth="9.1328125" defaultRowHeight="13.05" customHeight="1" x14ac:dyDescent="0.4"/>
  <cols>
    <col min="1" max="1" width="92.59765625" style="116" customWidth="1"/>
    <col min="2" max="16384" width="9.1328125" style="116"/>
  </cols>
  <sheetData>
    <row r="1" spans="1:1" ht="15.75" customHeight="1" x14ac:dyDescent="0.4">
      <c r="A1" s="115"/>
    </row>
    <row r="2" spans="1:1" ht="13.15" x14ac:dyDescent="0.4">
      <c r="A2" s="115"/>
    </row>
    <row r="3" spans="1:1" ht="13.15" x14ac:dyDescent="0.4">
      <c r="A3" s="115"/>
    </row>
    <row r="4" spans="1:1" ht="13.15" x14ac:dyDescent="0.4">
      <c r="A4" s="115"/>
    </row>
    <row r="5" spans="1:1" ht="13.15" x14ac:dyDescent="0.4">
      <c r="A5" s="115"/>
    </row>
    <row r="6" spans="1:1" ht="13.15" x14ac:dyDescent="0.4">
      <c r="A6" s="115"/>
    </row>
    <row r="7" spans="1:1" ht="13.15" x14ac:dyDescent="0.4">
      <c r="A7" s="115"/>
    </row>
    <row r="8" spans="1:1" ht="13.15" x14ac:dyDescent="0.4">
      <c r="A8" s="115"/>
    </row>
    <row r="9" spans="1:1" ht="13.15" x14ac:dyDescent="0.4">
      <c r="A9" s="115"/>
    </row>
    <row r="10" spans="1:1" ht="13.15" x14ac:dyDescent="0.4">
      <c r="A10" s="115"/>
    </row>
    <row r="11" spans="1:1" ht="55.15" x14ac:dyDescent="1.6">
      <c r="A11" s="117" t="s">
        <v>189</v>
      </c>
    </row>
    <row r="12" spans="1:1" ht="61.5" x14ac:dyDescent="0.4">
      <c r="A12" s="118" t="s">
        <v>559</v>
      </c>
    </row>
    <row r="13" spans="1:1" ht="13.15" x14ac:dyDescent="0.4">
      <c r="A13" s="115"/>
    </row>
    <row r="14" spans="1:1" ht="13.9" x14ac:dyDescent="0.45">
      <c r="A14" s="282" t="s">
        <v>1102</v>
      </c>
    </row>
    <row r="15" spans="1:1" ht="13.15" x14ac:dyDescent="0.4">
      <c r="A15" s="115"/>
    </row>
    <row r="16" spans="1:1" ht="13.15" x14ac:dyDescent="0.4">
      <c r="A16" s="115"/>
    </row>
    <row r="17" spans="1:1" ht="13.15" x14ac:dyDescent="0.4">
      <c r="A17" s="119"/>
    </row>
    <row r="18" spans="1:1" ht="13.15" x14ac:dyDescent="0.4">
      <c r="A18" s="119"/>
    </row>
    <row r="19" spans="1:1" ht="13.15" x14ac:dyDescent="0.4">
      <c r="A19" s="120"/>
    </row>
    <row r="20" spans="1:1" ht="13.15" x14ac:dyDescent="0.4">
      <c r="A20" s="115"/>
    </row>
    <row r="21" spans="1:1" ht="13.15" x14ac:dyDescent="0.4">
      <c r="A21" s="115"/>
    </row>
    <row r="22" spans="1:1" ht="13.15" x14ac:dyDescent="0.4">
      <c r="A22" s="115"/>
    </row>
    <row r="23" spans="1:1" ht="13.15" x14ac:dyDescent="0.4">
      <c r="A23" s="115"/>
    </row>
    <row r="24" spans="1:1" ht="13.15" x14ac:dyDescent="0.4">
      <c r="A24" s="115"/>
    </row>
    <row r="25" spans="1:1" ht="13.15" x14ac:dyDescent="0.4">
      <c r="A25" s="115"/>
    </row>
    <row r="26" spans="1:1" ht="13.15" x14ac:dyDescent="0.4">
      <c r="A26" s="115"/>
    </row>
    <row r="27" spans="1:1" ht="13.15" x14ac:dyDescent="0.4">
      <c r="A27" s="115"/>
    </row>
    <row r="28" spans="1:1" ht="13.15" x14ac:dyDescent="0.4">
      <c r="A28" s="115"/>
    </row>
    <row r="29" spans="1:1" ht="13.15" x14ac:dyDescent="0.4">
      <c r="A29" s="115"/>
    </row>
    <row r="30" spans="1:1" ht="13.15" x14ac:dyDescent="0.4">
      <c r="A30" s="115"/>
    </row>
    <row r="31" spans="1:1" ht="13.15" x14ac:dyDescent="0.4">
      <c r="A31" s="115"/>
    </row>
    <row r="32" spans="1:1" ht="13.15" x14ac:dyDescent="0.4">
      <c r="A32" s="115"/>
    </row>
    <row r="33" spans="1:1" ht="13.15" x14ac:dyDescent="0.4">
      <c r="A33" s="115"/>
    </row>
    <row r="34" spans="1:1" ht="13.15" x14ac:dyDescent="0.4">
      <c r="A34" s="115"/>
    </row>
    <row r="35" spans="1:1" ht="13.15" x14ac:dyDescent="0.4">
      <c r="A35" s="115"/>
    </row>
    <row r="36" spans="1:1" ht="13.15" x14ac:dyDescent="0.4">
      <c r="A36" s="115"/>
    </row>
    <row r="37" spans="1:1" ht="13.15" x14ac:dyDescent="0.4">
      <c r="A37" s="115"/>
    </row>
    <row r="38" spans="1:1" ht="13.15" x14ac:dyDescent="0.4">
      <c r="A38" s="115"/>
    </row>
    <row r="39" spans="1:1" ht="13.15" x14ac:dyDescent="0.4">
      <c r="A39" s="115"/>
    </row>
    <row r="40" spans="1:1" ht="13.15" x14ac:dyDescent="0.4">
      <c r="A40" s="115"/>
    </row>
    <row r="41" spans="1:1" ht="13.15" x14ac:dyDescent="0.4">
      <c r="A41" s="115"/>
    </row>
    <row r="42" spans="1:1" ht="13.15" x14ac:dyDescent="0.4">
      <c r="A42" s="115"/>
    </row>
    <row r="43" spans="1:1" ht="13.15" x14ac:dyDescent="0.4">
      <c r="A43" s="115"/>
    </row>
    <row r="44" spans="1:1" s="122" customFormat="1" ht="10.5" x14ac:dyDescent="0.45">
      <c r="A44" s="121"/>
    </row>
  </sheetData>
  <pageMargins left="0.7" right="0.7" top="0.75" bottom="0.75" header="0.3" footer="0.3"/>
  <pageSetup paperSize="9" fitToHeight="0" orientation="portrait" r:id="rId1"/>
  <headerFooter>
    <oddFooter>&amp;RPage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pageSetUpPr autoPageBreaks="0"/>
  </sheetPr>
  <dimension ref="A1:M258"/>
  <sheetViews>
    <sheetView workbookViewId="0"/>
  </sheetViews>
  <sheetFormatPr defaultRowHeight="14.25" x14ac:dyDescent="0.45"/>
  <cols>
    <col min="1" max="1" width="14.59765625" bestFit="1" customWidth="1"/>
    <col min="2" max="2" width="35" bestFit="1" customWidth="1"/>
    <col min="3" max="3" width="38.86328125" bestFit="1" customWidth="1"/>
    <col min="4" max="4" width="36.59765625" bestFit="1" customWidth="1"/>
    <col min="5" max="5" width="11.6640625" bestFit="1" customWidth="1"/>
    <col min="6" max="10" width="7.86328125" bestFit="1" customWidth="1"/>
    <col min="11" max="12" width="7.86328125" customWidth="1"/>
    <col min="13" max="13" width="7.86328125" bestFit="1" customWidth="1"/>
  </cols>
  <sheetData>
    <row r="1" spans="1:13" x14ac:dyDescent="0.45">
      <c r="A1" s="475" t="s">
        <v>816</v>
      </c>
      <c r="B1" s="475" t="s">
        <v>477</v>
      </c>
      <c r="C1" s="475" t="s">
        <v>560</v>
      </c>
      <c r="D1" s="475" t="s">
        <v>561</v>
      </c>
      <c r="E1" s="475" t="s">
        <v>817</v>
      </c>
      <c r="F1" s="475" t="s">
        <v>0</v>
      </c>
      <c r="G1" s="475" t="s">
        <v>1</v>
      </c>
      <c r="H1" s="475" t="s">
        <v>2</v>
      </c>
      <c r="I1" s="475" t="s">
        <v>3</v>
      </c>
      <c r="J1" s="475" t="s">
        <v>4</v>
      </c>
      <c r="K1" s="475" t="s">
        <v>307</v>
      </c>
      <c r="L1" s="475" t="s">
        <v>650</v>
      </c>
      <c r="M1" s="475" t="s">
        <v>651</v>
      </c>
    </row>
    <row r="2" spans="1:13" x14ac:dyDescent="0.45">
      <c r="A2" s="475" t="s">
        <v>818</v>
      </c>
      <c r="B2" s="475" t="s">
        <v>556</v>
      </c>
      <c r="C2" s="475" t="s">
        <v>410</v>
      </c>
      <c r="D2" s="475" t="s">
        <v>819</v>
      </c>
      <c r="E2" s="475">
        <v>1</v>
      </c>
      <c r="F2" s="475">
        <v>1739747</v>
      </c>
      <c r="G2" s="475">
        <v>1927052</v>
      </c>
      <c r="H2" s="475">
        <v>2010133</v>
      </c>
      <c r="I2" s="475">
        <v>2407753</v>
      </c>
      <c r="J2" s="475">
        <v>2599353</v>
      </c>
      <c r="K2" s="475">
        <v>2791162</v>
      </c>
      <c r="L2" s="475">
        <v>2799528</v>
      </c>
      <c r="M2" s="475">
        <v>3274312</v>
      </c>
    </row>
    <row r="3" spans="1:13" x14ac:dyDescent="0.45">
      <c r="A3" s="475" t="s">
        <v>818</v>
      </c>
      <c r="B3" s="475" t="s">
        <v>556</v>
      </c>
      <c r="C3" s="475" t="s">
        <v>29</v>
      </c>
      <c r="D3" s="475" t="s">
        <v>820</v>
      </c>
      <c r="E3" s="475">
        <v>2</v>
      </c>
      <c r="F3" s="475">
        <v>133513</v>
      </c>
      <c r="G3" s="475">
        <v>132937</v>
      </c>
      <c r="H3" s="475">
        <v>154604</v>
      </c>
      <c r="I3" s="475">
        <v>123397</v>
      </c>
      <c r="J3" s="475">
        <v>129873</v>
      </c>
      <c r="K3" s="475">
        <v>136529</v>
      </c>
      <c r="L3" s="475">
        <v>143951</v>
      </c>
      <c r="M3" s="475">
        <v>162953</v>
      </c>
    </row>
    <row r="4" spans="1:13" x14ac:dyDescent="0.45">
      <c r="A4" s="475" t="s">
        <v>818</v>
      </c>
      <c r="B4" s="475" t="s">
        <v>556</v>
      </c>
      <c r="C4" s="475" t="s">
        <v>134</v>
      </c>
      <c r="D4" s="475" t="s">
        <v>821</v>
      </c>
      <c r="E4" s="475">
        <v>3</v>
      </c>
      <c r="F4" s="475">
        <v>85984</v>
      </c>
      <c r="G4" s="475">
        <v>89257</v>
      </c>
      <c r="H4" s="475">
        <v>92390</v>
      </c>
      <c r="I4" s="475">
        <v>93185</v>
      </c>
      <c r="J4" s="475">
        <v>97244</v>
      </c>
      <c r="K4" s="475">
        <v>102032</v>
      </c>
      <c r="L4" s="475">
        <v>103971</v>
      </c>
      <c r="M4" s="475">
        <v>113612</v>
      </c>
    </row>
    <row r="5" spans="1:13" x14ac:dyDescent="0.45">
      <c r="A5" s="475" t="s">
        <v>818</v>
      </c>
      <c r="B5" s="475" t="s">
        <v>556</v>
      </c>
      <c r="C5" s="475" t="s">
        <v>135</v>
      </c>
      <c r="D5" s="475" t="s">
        <v>822</v>
      </c>
      <c r="E5" s="475">
        <v>4</v>
      </c>
      <c r="F5" s="475">
        <v>47529</v>
      </c>
      <c r="G5" s="475">
        <v>43680</v>
      </c>
      <c r="H5" s="475">
        <v>62214</v>
      </c>
      <c r="I5" s="475">
        <v>30212</v>
      </c>
      <c r="J5" s="475">
        <v>32629</v>
      </c>
      <c r="K5" s="475">
        <v>34498</v>
      </c>
      <c r="L5" s="475">
        <v>39980</v>
      </c>
      <c r="M5" s="475">
        <v>49340</v>
      </c>
    </row>
    <row r="6" spans="1:13" x14ac:dyDescent="0.45">
      <c r="A6" s="475" t="s">
        <v>818</v>
      </c>
      <c r="B6" s="475" t="s">
        <v>556</v>
      </c>
      <c r="C6" s="475" t="s">
        <v>32</v>
      </c>
      <c r="D6" s="475" t="s">
        <v>823</v>
      </c>
      <c r="E6" s="475">
        <v>5</v>
      </c>
      <c r="F6" s="475">
        <v>9998</v>
      </c>
      <c r="G6" s="475">
        <v>10328</v>
      </c>
      <c r="H6" s="475">
        <v>10451</v>
      </c>
      <c r="I6" s="475">
        <v>10881</v>
      </c>
      <c r="J6" s="475">
        <v>11609</v>
      </c>
      <c r="K6" s="475">
        <v>12555</v>
      </c>
      <c r="L6" s="475">
        <v>12984</v>
      </c>
      <c r="M6" s="475">
        <v>14729</v>
      </c>
    </row>
    <row r="7" spans="1:13" x14ac:dyDescent="0.45">
      <c r="A7" s="475" t="s">
        <v>818</v>
      </c>
      <c r="B7" s="475" t="s">
        <v>556</v>
      </c>
      <c r="C7" s="475" t="s">
        <v>33</v>
      </c>
      <c r="D7" s="475" t="s">
        <v>824</v>
      </c>
      <c r="E7" s="475">
        <v>6</v>
      </c>
      <c r="F7" s="475">
        <v>5495</v>
      </c>
      <c r="G7" s="475">
        <v>3615</v>
      </c>
      <c r="H7" s="475">
        <v>5379</v>
      </c>
      <c r="I7" s="475">
        <v>2907</v>
      </c>
      <c r="J7" s="475">
        <v>2802</v>
      </c>
      <c r="K7" s="475">
        <v>6044</v>
      </c>
      <c r="L7" s="475">
        <v>6142</v>
      </c>
      <c r="M7" s="475">
        <v>6925</v>
      </c>
    </row>
    <row r="8" spans="1:13" x14ac:dyDescent="0.45">
      <c r="A8" s="475" t="s">
        <v>818</v>
      </c>
      <c r="B8" s="475" t="s">
        <v>556</v>
      </c>
      <c r="C8" s="475" t="s">
        <v>411</v>
      </c>
      <c r="D8" s="475" t="s">
        <v>825</v>
      </c>
      <c r="E8" s="475">
        <v>7</v>
      </c>
      <c r="F8" s="475">
        <v>79121</v>
      </c>
      <c r="G8" s="475">
        <v>86334</v>
      </c>
      <c r="H8" s="475">
        <v>159648</v>
      </c>
      <c r="I8" s="475">
        <v>95341</v>
      </c>
      <c r="J8" s="475">
        <v>159122</v>
      </c>
      <c r="K8" s="475">
        <v>193187</v>
      </c>
      <c r="L8" s="475">
        <v>120719</v>
      </c>
      <c r="M8" s="475">
        <v>252130</v>
      </c>
    </row>
    <row r="9" spans="1:13" x14ac:dyDescent="0.45">
      <c r="A9" s="475" t="s">
        <v>818</v>
      </c>
      <c r="B9" s="475" t="s">
        <v>556</v>
      </c>
      <c r="C9" s="475" t="s">
        <v>412</v>
      </c>
      <c r="D9" s="475" t="s">
        <v>826</v>
      </c>
      <c r="E9" s="475">
        <v>8</v>
      </c>
      <c r="F9" s="475">
        <v>73626</v>
      </c>
      <c r="G9" s="475">
        <v>82719</v>
      </c>
      <c r="H9" s="475">
        <v>154269</v>
      </c>
      <c r="I9" s="475">
        <v>92434</v>
      </c>
      <c r="J9" s="475">
        <v>156320</v>
      </c>
      <c r="K9" s="475">
        <v>187143</v>
      </c>
      <c r="L9" s="475">
        <v>114578</v>
      </c>
      <c r="M9" s="475">
        <v>245205</v>
      </c>
    </row>
    <row r="10" spans="1:13" x14ac:dyDescent="0.45">
      <c r="A10" s="475" t="s">
        <v>818</v>
      </c>
      <c r="B10" s="475" t="s">
        <v>556</v>
      </c>
      <c r="C10" s="475" t="s">
        <v>34</v>
      </c>
      <c r="D10" s="475" t="s">
        <v>827</v>
      </c>
      <c r="E10" s="475">
        <v>9</v>
      </c>
      <c r="F10" s="475">
        <v>93341</v>
      </c>
      <c r="G10" s="475">
        <v>98395</v>
      </c>
      <c r="H10" s="475">
        <v>116079</v>
      </c>
      <c r="I10" s="475">
        <v>104859</v>
      </c>
      <c r="J10" s="475">
        <v>110256</v>
      </c>
      <c r="K10" s="475">
        <v>131698</v>
      </c>
      <c r="L10" s="475">
        <v>126340</v>
      </c>
      <c r="M10" s="475">
        <v>117030</v>
      </c>
    </row>
    <row r="11" spans="1:13" x14ac:dyDescent="0.45">
      <c r="A11" s="475" t="s">
        <v>818</v>
      </c>
      <c r="B11" s="475" t="s">
        <v>556</v>
      </c>
      <c r="C11" s="475" t="s">
        <v>413</v>
      </c>
      <c r="D11" s="475" t="s">
        <v>828</v>
      </c>
      <c r="E11" s="475">
        <v>10</v>
      </c>
      <c r="F11" s="475">
        <v>35345</v>
      </c>
      <c r="G11" s="475">
        <v>36435</v>
      </c>
      <c r="H11" s="475">
        <v>45189</v>
      </c>
      <c r="I11" s="475">
        <v>43936</v>
      </c>
      <c r="J11" s="475">
        <v>48214</v>
      </c>
      <c r="K11" s="475">
        <v>71247</v>
      </c>
      <c r="L11" s="475">
        <v>69598</v>
      </c>
      <c r="M11" s="475">
        <v>58077</v>
      </c>
    </row>
    <row r="12" spans="1:13" x14ac:dyDescent="0.45">
      <c r="A12" s="475" t="s">
        <v>818</v>
      </c>
      <c r="B12" s="475" t="s">
        <v>556</v>
      </c>
      <c r="C12" s="475" t="s">
        <v>414</v>
      </c>
      <c r="D12" s="475" t="s">
        <v>829</v>
      </c>
      <c r="E12" s="475">
        <v>11</v>
      </c>
      <c r="F12" s="475">
        <v>57814</v>
      </c>
      <c r="G12" s="475">
        <v>61788</v>
      </c>
      <c r="H12" s="475">
        <v>70714</v>
      </c>
      <c r="I12" s="475">
        <v>60789</v>
      </c>
      <c r="J12" s="475">
        <v>61905</v>
      </c>
      <c r="K12" s="475">
        <v>60343</v>
      </c>
      <c r="L12" s="475">
        <v>56624</v>
      </c>
      <c r="M12" s="475">
        <v>58821</v>
      </c>
    </row>
    <row r="13" spans="1:13" x14ac:dyDescent="0.45">
      <c r="A13" s="475" t="s">
        <v>818</v>
      </c>
      <c r="B13" s="475" t="s">
        <v>556</v>
      </c>
      <c r="C13" s="475" t="s">
        <v>415</v>
      </c>
      <c r="D13" s="475" t="s">
        <v>830</v>
      </c>
      <c r="E13" s="475">
        <v>12</v>
      </c>
      <c r="F13" s="475">
        <v>121</v>
      </c>
      <c r="G13" s="475">
        <v>116</v>
      </c>
      <c r="H13" s="475">
        <v>271</v>
      </c>
      <c r="I13" s="475">
        <v>-189</v>
      </c>
      <c r="J13" s="475">
        <v>497</v>
      </c>
      <c r="K13" s="475">
        <v>-261</v>
      </c>
      <c r="L13" s="475">
        <v>-164</v>
      </c>
      <c r="M13" s="475">
        <v>-278</v>
      </c>
    </row>
    <row r="14" spans="1:13" x14ac:dyDescent="0.45">
      <c r="A14" s="475" t="s">
        <v>818</v>
      </c>
      <c r="B14" s="475" t="s">
        <v>556</v>
      </c>
      <c r="C14" s="475" t="s">
        <v>37</v>
      </c>
      <c r="D14" s="475" t="s">
        <v>831</v>
      </c>
      <c r="E14" s="475">
        <v>13</v>
      </c>
      <c r="F14" s="475">
        <v>45788</v>
      </c>
      <c r="G14" s="475">
        <v>38273</v>
      </c>
      <c r="H14" s="475">
        <v>44175</v>
      </c>
      <c r="I14" s="475">
        <v>21257</v>
      </c>
      <c r="J14" s="475">
        <v>22916</v>
      </c>
      <c r="K14" s="475">
        <v>10614</v>
      </c>
      <c r="L14" s="475">
        <v>23589</v>
      </c>
      <c r="M14" s="475">
        <v>52569</v>
      </c>
    </row>
    <row r="15" spans="1:13" x14ac:dyDescent="0.45">
      <c r="A15" s="475" t="s">
        <v>818</v>
      </c>
      <c r="B15" s="475" t="s">
        <v>556</v>
      </c>
      <c r="C15" s="475" t="s">
        <v>38</v>
      </c>
      <c r="D15" s="475" t="s">
        <v>832</v>
      </c>
      <c r="E15" s="475">
        <v>14</v>
      </c>
      <c r="F15" s="475">
        <v>-4330</v>
      </c>
      <c r="G15" s="475">
        <v>-4481</v>
      </c>
      <c r="H15" s="475">
        <v>-4629</v>
      </c>
      <c r="I15" s="475">
        <v>-4492</v>
      </c>
      <c r="J15" s="475">
        <v>-4483</v>
      </c>
      <c r="K15" s="475">
        <v>-3358</v>
      </c>
      <c r="L15" s="475">
        <v>-3655</v>
      </c>
      <c r="M15" s="475">
        <v>-4351</v>
      </c>
    </row>
    <row r="16" spans="1:13" x14ac:dyDescent="0.45">
      <c r="A16" s="475" t="s">
        <v>818</v>
      </c>
      <c r="B16" s="475" t="s">
        <v>556</v>
      </c>
      <c r="C16" s="475" t="s">
        <v>39</v>
      </c>
      <c r="D16" s="475" t="s">
        <v>833</v>
      </c>
      <c r="E16" s="475">
        <v>15</v>
      </c>
      <c r="F16" s="475">
        <v>159201</v>
      </c>
      <c r="G16" s="475">
        <v>73893</v>
      </c>
      <c r="H16" s="475">
        <v>211539</v>
      </c>
      <c r="I16" s="475">
        <v>194635</v>
      </c>
      <c r="J16" s="475">
        <v>190297</v>
      </c>
      <c r="K16" s="475">
        <v>9489</v>
      </c>
      <c r="L16" s="475">
        <v>480139</v>
      </c>
      <c r="M16" s="475">
        <v>-49206</v>
      </c>
    </row>
    <row r="17" spans="1:13" x14ac:dyDescent="0.45">
      <c r="A17" s="475" t="s">
        <v>818</v>
      </c>
      <c r="B17" s="475" t="s">
        <v>556</v>
      </c>
      <c r="C17" s="475" t="s">
        <v>40</v>
      </c>
      <c r="D17" s="475" t="s">
        <v>834</v>
      </c>
      <c r="E17" s="475">
        <v>16</v>
      </c>
      <c r="F17" s="475">
        <v>4781</v>
      </c>
      <c r="G17" s="475">
        <v>5384</v>
      </c>
      <c r="H17" s="475">
        <v>6281</v>
      </c>
      <c r="I17" s="475">
        <v>7131</v>
      </c>
      <c r="J17" s="475">
        <v>7365</v>
      </c>
      <c r="K17" s="475">
        <v>7629</v>
      </c>
      <c r="L17" s="475">
        <v>8050</v>
      </c>
      <c r="M17" s="475">
        <v>8589</v>
      </c>
    </row>
    <row r="18" spans="1:13" x14ac:dyDescent="0.45">
      <c r="A18" s="475" t="s">
        <v>818</v>
      </c>
      <c r="B18" s="475" t="s">
        <v>556</v>
      </c>
      <c r="C18" s="475" t="s">
        <v>41</v>
      </c>
      <c r="D18" s="475" t="s">
        <v>835</v>
      </c>
      <c r="E18" s="475">
        <v>17</v>
      </c>
      <c r="F18" s="475">
        <v>154421</v>
      </c>
      <c r="G18" s="475">
        <v>68509</v>
      </c>
      <c r="H18" s="475">
        <v>205258</v>
      </c>
      <c r="I18" s="475">
        <v>187505</v>
      </c>
      <c r="J18" s="475">
        <v>182932</v>
      </c>
      <c r="K18" s="475">
        <v>1860</v>
      </c>
      <c r="L18" s="475">
        <v>472089</v>
      </c>
      <c r="M18" s="475">
        <v>-57796</v>
      </c>
    </row>
    <row r="19" spans="1:13" x14ac:dyDescent="0.45">
      <c r="A19" s="475" t="s">
        <v>818</v>
      </c>
      <c r="B19" s="475" t="s">
        <v>556</v>
      </c>
      <c r="C19" s="475" t="s">
        <v>42</v>
      </c>
      <c r="D19" s="475" t="s">
        <v>836</v>
      </c>
      <c r="E19" s="475">
        <v>18</v>
      </c>
      <c r="F19" s="475">
        <v>557</v>
      </c>
      <c r="G19" s="475">
        <v>610</v>
      </c>
      <c r="H19" s="475">
        <v>850</v>
      </c>
      <c r="I19" s="475">
        <v>581</v>
      </c>
      <c r="J19" s="475">
        <v>528</v>
      </c>
      <c r="K19" s="475">
        <v>556</v>
      </c>
      <c r="L19" s="475">
        <v>769</v>
      </c>
      <c r="M19" s="475">
        <v>731</v>
      </c>
    </row>
    <row r="20" spans="1:13" x14ac:dyDescent="0.45">
      <c r="A20" s="475" t="s">
        <v>818</v>
      </c>
      <c r="B20" s="475" t="s">
        <v>556</v>
      </c>
      <c r="C20" s="475" t="s">
        <v>416</v>
      </c>
      <c r="D20" s="475" t="s">
        <v>837</v>
      </c>
      <c r="E20" s="475">
        <v>19</v>
      </c>
      <c r="F20" s="475">
        <v>9164</v>
      </c>
      <c r="G20" s="475">
        <v>10137</v>
      </c>
      <c r="H20" s="475">
        <v>10045</v>
      </c>
      <c r="I20" s="475">
        <v>10282</v>
      </c>
      <c r="J20" s="475">
        <v>10544</v>
      </c>
      <c r="K20" s="475">
        <v>10369</v>
      </c>
      <c r="L20" s="475">
        <v>10689</v>
      </c>
      <c r="M20" s="475">
        <v>11151</v>
      </c>
    </row>
    <row r="21" spans="1:13" x14ac:dyDescent="0.45">
      <c r="A21" s="475" t="s">
        <v>818</v>
      </c>
      <c r="B21" s="475" t="s">
        <v>556</v>
      </c>
      <c r="C21" s="475" t="s">
        <v>44</v>
      </c>
      <c r="D21" s="475" t="s">
        <v>838</v>
      </c>
      <c r="E21" s="475">
        <v>20</v>
      </c>
      <c r="F21" s="475">
        <v>10031</v>
      </c>
      <c r="G21" s="475">
        <v>636</v>
      </c>
      <c r="H21" s="475">
        <v>172464</v>
      </c>
      <c r="I21" s="475">
        <v>7912</v>
      </c>
      <c r="J21" s="475">
        <v>12071</v>
      </c>
      <c r="K21" s="475">
        <v>20373</v>
      </c>
      <c r="L21" s="475">
        <v>5667</v>
      </c>
      <c r="M21" s="475">
        <v>42046</v>
      </c>
    </row>
    <row r="22" spans="1:13" x14ac:dyDescent="0.45">
      <c r="A22" s="475" t="s">
        <v>818</v>
      </c>
      <c r="B22" s="475" t="s">
        <v>556</v>
      </c>
      <c r="C22" s="475" t="s">
        <v>45</v>
      </c>
      <c r="D22" s="475" t="s">
        <v>839</v>
      </c>
      <c r="E22" s="475">
        <v>21</v>
      </c>
      <c r="F22" s="475">
        <v>187304</v>
      </c>
      <c r="G22" s="475">
        <v>83081</v>
      </c>
      <c r="H22" s="475">
        <v>397620</v>
      </c>
      <c r="I22" s="475">
        <v>191600</v>
      </c>
      <c r="J22" s="475">
        <v>191810</v>
      </c>
      <c r="K22" s="475">
        <v>7120</v>
      </c>
      <c r="L22" s="475">
        <v>474784</v>
      </c>
      <c r="M22" s="475">
        <v>7319</v>
      </c>
    </row>
    <row r="23" spans="1:13" x14ac:dyDescent="0.45">
      <c r="A23" s="475" t="s">
        <v>818</v>
      </c>
      <c r="B23" s="475" t="s">
        <v>556</v>
      </c>
      <c r="C23" s="475" t="s">
        <v>417</v>
      </c>
      <c r="D23" s="475" t="s">
        <v>840</v>
      </c>
      <c r="E23" s="475">
        <v>22</v>
      </c>
      <c r="F23" s="475">
        <v>1927052</v>
      </c>
      <c r="G23" s="475">
        <v>2010133</v>
      </c>
      <c r="H23" s="475">
        <v>2407753</v>
      </c>
      <c r="I23" s="475">
        <v>2599353</v>
      </c>
      <c r="J23" s="475">
        <v>2791162</v>
      </c>
      <c r="K23" s="475">
        <v>2798282</v>
      </c>
      <c r="L23" s="475">
        <v>3274312</v>
      </c>
      <c r="M23" s="475">
        <v>3281631</v>
      </c>
    </row>
    <row r="24" spans="1:13" x14ac:dyDescent="0.45">
      <c r="A24" s="475" t="s">
        <v>818</v>
      </c>
      <c r="B24" s="475" t="s">
        <v>556</v>
      </c>
      <c r="C24" s="475" t="s">
        <v>23</v>
      </c>
      <c r="D24" s="475" t="s">
        <v>841</v>
      </c>
      <c r="E24" s="475">
        <v>23</v>
      </c>
      <c r="F24" s="475">
        <v>528695</v>
      </c>
      <c r="G24" s="475">
        <v>547070</v>
      </c>
      <c r="H24" s="475">
        <v>562207</v>
      </c>
      <c r="I24" s="475">
        <v>562214</v>
      </c>
      <c r="J24" s="475">
        <v>564680</v>
      </c>
      <c r="K24" s="475">
        <v>569079</v>
      </c>
      <c r="L24" s="475">
        <v>579317</v>
      </c>
      <c r="M24" s="475">
        <v>604963</v>
      </c>
    </row>
    <row r="25" spans="1:13" x14ac:dyDescent="0.45">
      <c r="A25" s="475" t="s">
        <v>818</v>
      </c>
      <c r="B25" s="475" t="s">
        <v>556</v>
      </c>
      <c r="C25" s="475" t="s">
        <v>483</v>
      </c>
      <c r="D25" s="475" t="s">
        <v>842</v>
      </c>
      <c r="E25" s="475">
        <v>24</v>
      </c>
      <c r="F25" s="475">
        <v>1187826</v>
      </c>
      <c r="G25" s="475">
        <v>1320001</v>
      </c>
      <c r="H25" s="475">
        <v>1378625</v>
      </c>
      <c r="I25" s="475">
        <v>1714561</v>
      </c>
      <c r="J25" s="475">
        <v>1871696</v>
      </c>
      <c r="K25" s="475">
        <v>2020401</v>
      </c>
      <c r="L25" s="475">
        <v>2020687</v>
      </c>
      <c r="M25" s="475">
        <v>2355829</v>
      </c>
    </row>
    <row r="26" spans="1:13" x14ac:dyDescent="0.45">
      <c r="A26" s="475" t="s">
        <v>818</v>
      </c>
      <c r="B26" s="475" t="s">
        <v>556</v>
      </c>
      <c r="C26" s="475" t="s">
        <v>469</v>
      </c>
      <c r="D26" s="475" t="s">
        <v>843</v>
      </c>
      <c r="E26" s="475">
        <v>25</v>
      </c>
      <c r="F26" s="475">
        <v>25157</v>
      </c>
      <c r="G26" s="475">
        <v>19284</v>
      </c>
      <c r="H26" s="475">
        <v>24873</v>
      </c>
      <c r="I26" s="475">
        <v>18712</v>
      </c>
      <c r="J26" s="475">
        <v>22018</v>
      </c>
      <c r="K26" s="475">
        <v>7788</v>
      </c>
      <c r="L26" s="475">
        <v>18318</v>
      </c>
      <c r="M26" s="475">
        <v>44617</v>
      </c>
    </row>
    <row r="27" spans="1:13" x14ac:dyDescent="0.45">
      <c r="A27" s="475" t="s">
        <v>818</v>
      </c>
      <c r="B27" s="475" t="s">
        <v>556</v>
      </c>
      <c r="C27" s="475" t="s">
        <v>468</v>
      </c>
      <c r="D27" s="475" t="s">
        <v>844</v>
      </c>
      <c r="E27" s="475">
        <v>26</v>
      </c>
      <c r="F27" s="475">
        <v>1200404</v>
      </c>
      <c r="G27" s="475">
        <v>1329642</v>
      </c>
      <c r="H27" s="475">
        <v>1391062</v>
      </c>
      <c r="I27" s="475">
        <v>1545424</v>
      </c>
      <c r="J27" s="475">
        <v>1701272</v>
      </c>
      <c r="K27" s="475">
        <v>1834736</v>
      </c>
      <c r="L27" s="475">
        <v>1831183</v>
      </c>
      <c r="M27" s="475">
        <v>2177346</v>
      </c>
    </row>
    <row r="28" spans="1:13" x14ac:dyDescent="0.45">
      <c r="A28" s="475" t="s">
        <v>818</v>
      </c>
      <c r="B28" s="475" t="s">
        <v>556</v>
      </c>
      <c r="C28" s="475" t="s">
        <v>471</v>
      </c>
      <c r="D28" s="475" t="s">
        <v>845</v>
      </c>
      <c r="E28" s="475">
        <v>27</v>
      </c>
      <c r="F28" s="475">
        <v>108188</v>
      </c>
      <c r="G28" s="475">
        <v>36155</v>
      </c>
      <c r="H28" s="475">
        <v>130967</v>
      </c>
      <c r="I28" s="475">
        <v>135802</v>
      </c>
      <c r="J28" s="475">
        <v>122580</v>
      </c>
      <c r="K28" s="475">
        <v>-23657</v>
      </c>
      <c r="L28" s="475">
        <v>327597</v>
      </c>
      <c r="M28" s="475">
        <v>-103835</v>
      </c>
    </row>
    <row r="29" spans="1:13" x14ac:dyDescent="0.45">
      <c r="A29" s="475" t="s">
        <v>818</v>
      </c>
      <c r="B29" s="475" t="s">
        <v>556</v>
      </c>
      <c r="C29" s="475" t="s">
        <v>484</v>
      </c>
      <c r="D29" s="475" t="s">
        <v>846</v>
      </c>
      <c r="E29" s="475">
        <v>28</v>
      </c>
      <c r="F29" s="475">
        <v>1643</v>
      </c>
      <c r="G29" s="475">
        <v>-2218</v>
      </c>
      <c r="H29" s="475">
        <v>3811</v>
      </c>
      <c r="I29" s="475">
        <v>4236</v>
      </c>
      <c r="J29" s="475">
        <v>1594</v>
      </c>
      <c r="K29" s="475">
        <v>-6548</v>
      </c>
      <c r="L29" s="475">
        <v>20188</v>
      </c>
      <c r="M29" s="475">
        <v>-16890</v>
      </c>
    </row>
    <row r="30" spans="1:13" x14ac:dyDescent="0.45">
      <c r="A30" s="475" t="s">
        <v>818</v>
      </c>
      <c r="B30" s="475" t="s">
        <v>556</v>
      </c>
      <c r="C30" s="475" t="s">
        <v>485</v>
      </c>
      <c r="D30" s="475" t="s">
        <v>847</v>
      </c>
      <c r="E30" s="475">
        <v>29</v>
      </c>
      <c r="F30" s="475">
        <v>106545</v>
      </c>
      <c r="G30" s="475">
        <v>38373</v>
      </c>
      <c r="H30" s="475">
        <v>127157</v>
      </c>
      <c r="I30" s="475">
        <v>131566</v>
      </c>
      <c r="J30" s="475">
        <v>120986</v>
      </c>
      <c r="K30" s="475">
        <v>-17110</v>
      </c>
      <c r="L30" s="475">
        <v>307409</v>
      </c>
      <c r="M30" s="475">
        <v>-86945</v>
      </c>
    </row>
    <row r="31" spans="1:13" x14ac:dyDescent="0.45">
      <c r="A31" s="475" t="s">
        <v>818</v>
      </c>
      <c r="B31" s="475" t="s">
        <v>556</v>
      </c>
      <c r="C31" s="475" t="s">
        <v>486</v>
      </c>
      <c r="D31" s="475" t="s">
        <v>848</v>
      </c>
      <c r="E31" s="475">
        <v>30</v>
      </c>
      <c r="F31" s="475">
        <v>1320001</v>
      </c>
      <c r="G31" s="475">
        <v>1378625</v>
      </c>
      <c r="H31" s="475">
        <v>1714561</v>
      </c>
      <c r="I31" s="475">
        <v>1871696</v>
      </c>
      <c r="J31" s="475">
        <v>2020401</v>
      </c>
      <c r="K31" s="475">
        <v>2019455</v>
      </c>
      <c r="L31" s="475">
        <v>2355829</v>
      </c>
      <c r="M31" s="475">
        <v>2323044</v>
      </c>
    </row>
    <row r="32" spans="1:13" x14ac:dyDescent="0.45">
      <c r="A32" s="475" t="s">
        <v>818</v>
      </c>
      <c r="B32" s="475" t="s">
        <v>556</v>
      </c>
      <c r="C32" s="475" t="s">
        <v>487</v>
      </c>
      <c r="D32" s="475" t="s">
        <v>849</v>
      </c>
      <c r="E32" s="475">
        <v>31</v>
      </c>
      <c r="F32" s="475">
        <v>5.0000000000000001E-3</v>
      </c>
      <c r="G32" s="475">
        <v>5.0000000000000001E-3</v>
      </c>
      <c r="H32" s="475">
        <v>5.0000000000000001E-3</v>
      </c>
      <c r="I32" s="475">
        <v>4.0000000000000001E-3</v>
      </c>
      <c r="J32" s="475">
        <v>4.0000000000000001E-3</v>
      </c>
      <c r="K32" s="475">
        <v>4.0000000000000001E-3</v>
      </c>
      <c r="L32" s="475">
        <v>4.0000000000000001E-3</v>
      </c>
      <c r="M32" s="475">
        <v>3.0000000000000001E-3</v>
      </c>
    </row>
    <row r="33" spans="1:13" x14ac:dyDescent="0.45">
      <c r="A33" s="475" t="s">
        <v>818</v>
      </c>
      <c r="B33" s="475" t="s">
        <v>556</v>
      </c>
      <c r="C33" s="475" t="s">
        <v>488</v>
      </c>
      <c r="D33" s="475" t="s">
        <v>850</v>
      </c>
      <c r="E33" s="475">
        <v>32</v>
      </c>
      <c r="F33" s="475">
        <v>2E-3</v>
      </c>
      <c r="G33" s="475">
        <v>2E-3</v>
      </c>
      <c r="H33" s="475">
        <v>3.0000000000000001E-3</v>
      </c>
      <c r="I33" s="475">
        <v>3.0000000000000001E-3</v>
      </c>
      <c r="J33" s="475">
        <v>3.0000000000000001E-3</v>
      </c>
      <c r="K33" s="475">
        <v>2E-3</v>
      </c>
      <c r="L33" s="475">
        <v>3.0000000000000001E-3</v>
      </c>
      <c r="M33" s="475">
        <v>2E-3</v>
      </c>
    </row>
    <row r="34" spans="1:13" x14ac:dyDescent="0.45">
      <c r="A34" s="475" t="s">
        <v>818</v>
      </c>
      <c r="B34" s="475" t="s">
        <v>556</v>
      </c>
      <c r="C34" s="475" t="s">
        <v>489</v>
      </c>
      <c r="D34" s="475" t="s">
        <v>851</v>
      </c>
      <c r="E34" s="475">
        <v>33</v>
      </c>
      <c r="F34" s="475">
        <v>8.8999999999999996E-2</v>
      </c>
      <c r="G34" s="475">
        <v>2.9000000000000001E-2</v>
      </c>
      <c r="H34" s="475">
        <v>9.0999999999999998E-2</v>
      </c>
      <c r="I34" s="475">
        <v>8.5000000000000006E-2</v>
      </c>
      <c r="J34" s="475">
        <v>7.0999999999999994E-2</v>
      </c>
      <c r="K34" s="475">
        <v>-8.9999999999999993E-3</v>
      </c>
      <c r="L34" s="475">
        <v>0.16800000000000001</v>
      </c>
      <c r="M34" s="475">
        <v>-0.04</v>
      </c>
    </row>
    <row r="35" spans="1:13" x14ac:dyDescent="0.45">
      <c r="A35" s="475" t="s">
        <v>852</v>
      </c>
      <c r="B35" s="475" t="s">
        <v>17</v>
      </c>
      <c r="C35" s="475" t="s">
        <v>410</v>
      </c>
      <c r="D35" s="475" t="s">
        <v>819</v>
      </c>
      <c r="E35" s="475">
        <v>1</v>
      </c>
      <c r="F35" s="475">
        <v>514970</v>
      </c>
      <c r="G35" s="475">
        <v>558790</v>
      </c>
      <c r="H35" s="475">
        <v>585685</v>
      </c>
      <c r="I35" s="475">
        <v>654761</v>
      </c>
      <c r="J35" s="475">
        <v>683136</v>
      </c>
      <c r="K35" s="475">
        <v>717915</v>
      </c>
      <c r="L35" s="475">
        <v>720531</v>
      </c>
      <c r="M35" s="475">
        <v>843746</v>
      </c>
    </row>
    <row r="36" spans="1:13" x14ac:dyDescent="0.45">
      <c r="A36" s="475" t="s">
        <v>852</v>
      </c>
      <c r="B36" s="475" t="s">
        <v>17</v>
      </c>
      <c r="C36" s="475" t="s">
        <v>29</v>
      </c>
      <c r="D36" s="475" t="s">
        <v>820</v>
      </c>
      <c r="E36" s="475">
        <v>2</v>
      </c>
      <c r="F36" s="475">
        <v>29365</v>
      </c>
      <c r="G36" s="475">
        <v>28714</v>
      </c>
      <c r="H36" s="475">
        <v>37489</v>
      </c>
      <c r="I36" s="475">
        <v>15296</v>
      </c>
      <c r="J36" s="475">
        <v>15163</v>
      </c>
      <c r="K36" s="475">
        <v>15523</v>
      </c>
      <c r="L36" s="475">
        <v>16755</v>
      </c>
      <c r="M36" s="475">
        <v>17127</v>
      </c>
    </row>
    <row r="37" spans="1:13" x14ac:dyDescent="0.45">
      <c r="A37" s="475" t="s">
        <v>852</v>
      </c>
      <c r="B37" s="475" t="s">
        <v>17</v>
      </c>
      <c r="C37" s="475" t="s">
        <v>134</v>
      </c>
      <c r="D37" s="475" t="s">
        <v>821</v>
      </c>
      <c r="E37" s="475">
        <v>3</v>
      </c>
      <c r="F37" s="475">
        <v>6676</v>
      </c>
      <c r="G37" s="475">
        <v>6895</v>
      </c>
      <c r="H37" s="475">
        <v>6969</v>
      </c>
      <c r="I37" s="475">
        <v>5656</v>
      </c>
      <c r="J37" s="475">
        <v>5397</v>
      </c>
      <c r="K37" s="475">
        <v>5374</v>
      </c>
      <c r="L37" s="475">
        <v>5440</v>
      </c>
      <c r="M37" s="475">
        <v>5549</v>
      </c>
    </row>
    <row r="38" spans="1:13" x14ac:dyDescent="0.45">
      <c r="A38" s="475" t="s">
        <v>852</v>
      </c>
      <c r="B38" s="475" t="s">
        <v>17</v>
      </c>
      <c r="C38" s="475" t="s">
        <v>135</v>
      </c>
      <c r="D38" s="475" t="s">
        <v>822</v>
      </c>
      <c r="E38" s="475">
        <v>4</v>
      </c>
      <c r="F38" s="475">
        <v>22689</v>
      </c>
      <c r="G38" s="475">
        <v>21819</v>
      </c>
      <c r="H38" s="475">
        <v>30520</v>
      </c>
      <c r="I38" s="475">
        <v>9640</v>
      </c>
      <c r="J38" s="475">
        <v>9766</v>
      </c>
      <c r="K38" s="475">
        <v>10149</v>
      </c>
      <c r="L38" s="475">
        <v>11315</v>
      </c>
      <c r="M38" s="475">
        <v>11578</v>
      </c>
    </row>
    <row r="39" spans="1:13" x14ac:dyDescent="0.45">
      <c r="A39" s="475" t="s">
        <v>852</v>
      </c>
      <c r="B39" s="475" t="s">
        <v>17</v>
      </c>
      <c r="C39" s="475" t="s">
        <v>33</v>
      </c>
      <c r="D39" s="475" t="s">
        <v>824</v>
      </c>
      <c r="E39" s="475">
        <v>6</v>
      </c>
      <c r="F39" s="475">
        <v>9240</v>
      </c>
      <c r="G39" s="475">
        <v>9214</v>
      </c>
      <c r="H39" s="475">
        <v>8840</v>
      </c>
      <c r="I39" s="475">
        <v>6349</v>
      </c>
      <c r="J39" s="475">
        <v>3376</v>
      </c>
      <c r="K39" s="475">
        <v>3224</v>
      </c>
      <c r="L39" s="475">
        <v>3333</v>
      </c>
      <c r="M39" s="475">
        <v>3789</v>
      </c>
    </row>
    <row r="40" spans="1:13" x14ac:dyDescent="0.45">
      <c r="A40" s="475" t="s">
        <v>852</v>
      </c>
      <c r="B40" s="475" t="s">
        <v>17</v>
      </c>
      <c r="C40" s="475" t="s">
        <v>411</v>
      </c>
      <c r="D40" s="475" t="s">
        <v>825</v>
      </c>
      <c r="E40" s="475">
        <v>7</v>
      </c>
      <c r="F40" s="475">
        <v>14664</v>
      </c>
      <c r="G40" s="475">
        <v>14466</v>
      </c>
      <c r="H40" s="475">
        <v>17289</v>
      </c>
      <c r="I40" s="475">
        <v>14463</v>
      </c>
      <c r="J40" s="475">
        <v>12277</v>
      </c>
      <c r="K40" s="475">
        <v>12287</v>
      </c>
      <c r="L40" s="475">
        <v>13124</v>
      </c>
      <c r="M40" s="475">
        <v>13760</v>
      </c>
    </row>
    <row r="41" spans="1:13" x14ac:dyDescent="0.45">
      <c r="A41" s="475" t="s">
        <v>852</v>
      </c>
      <c r="B41" s="475" t="s">
        <v>17</v>
      </c>
      <c r="C41" s="475" t="s">
        <v>412</v>
      </c>
      <c r="D41" s="475" t="s">
        <v>826</v>
      </c>
      <c r="E41" s="475">
        <v>8</v>
      </c>
      <c r="F41" s="475">
        <v>5424</v>
      </c>
      <c r="G41" s="475">
        <v>5252</v>
      </c>
      <c r="H41" s="475">
        <v>8449</v>
      </c>
      <c r="I41" s="475">
        <v>8114</v>
      </c>
      <c r="J41" s="475">
        <v>8901</v>
      </c>
      <c r="K41" s="475">
        <v>9063</v>
      </c>
      <c r="L41" s="475">
        <v>9791</v>
      </c>
      <c r="M41" s="475">
        <v>9971</v>
      </c>
    </row>
    <row r="42" spans="1:13" x14ac:dyDescent="0.45">
      <c r="A42" s="475" t="s">
        <v>852</v>
      </c>
      <c r="B42" s="475" t="s">
        <v>17</v>
      </c>
      <c r="C42" s="475" t="s">
        <v>34</v>
      </c>
      <c r="D42" s="475" t="s">
        <v>827</v>
      </c>
      <c r="E42" s="475">
        <v>9</v>
      </c>
      <c r="F42" s="475">
        <v>32181</v>
      </c>
      <c r="G42" s="475">
        <v>33613</v>
      </c>
      <c r="H42" s="475">
        <v>41984</v>
      </c>
      <c r="I42" s="475">
        <v>34356</v>
      </c>
      <c r="J42" s="475">
        <v>33610</v>
      </c>
      <c r="K42" s="475">
        <v>31741</v>
      </c>
      <c r="L42" s="475">
        <v>31352</v>
      </c>
      <c r="M42" s="475">
        <v>31929</v>
      </c>
    </row>
    <row r="43" spans="1:13" x14ac:dyDescent="0.45">
      <c r="A43" s="475" t="s">
        <v>852</v>
      </c>
      <c r="B43" s="475" t="s">
        <v>17</v>
      </c>
      <c r="C43" s="475" t="s">
        <v>413</v>
      </c>
      <c r="D43" s="475" t="s">
        <v>828</v>
      </c>
      <c r="E43" s="475">
        <v>10</v>
      </c>
      <c r="F43" s="475">
        <v>3974</v>
      </c>
      <c r="G43" s="475">
        <v>3926</v>
      </c>
      <c r="H43" s="475">
        <v>5799</v>
      </c>
      <c r="I43" s="475">
        <v>9974</v>
      </c>
      <c r="J43" s="475">
        <v>10943</v>
      </c>
      <c r="K43" s="475">
        <v>12304</v>
      </c>
      <c r="L43" s="475">
        <v>13248</v>
      </c>
      <c r="M43" s="475">
        <v>13493</v>
      </c>
    </row>
    <row r="44" spans="1:13" x14ac:dyDescent="0.45">
      <c r="A44" s="475" t="s">
        <v>852</v>
      </c>
      <c r="B44" s="475" t="s">
        <v>17</v>
      </c>
      <c r="C44" s="475" t="s">
        <v>414</v>
      </c>
      <c r="D44" s="475" t="s">
        <v>829</v>
      </c>
      <c r="E44" s="475">
        <v>11</v>
      </c>
      <c r="F44" s="475">
        <v>28207</v>
      </c>
      <c r="G44" s="475">
        <v>29687</v>
      </c>
      <c r="H44" s="475">
        <v>36185</v>
      </c>
      <c r="I44" s="475">
        <v>24382</v>
      </c>
      <c r="J44" s="475">
        <v>22667</v>
      </c>
      <c r="K44" s="475">
        <v>19437</v>
      </c>
      <c r="L44" s="475">
        <v>18104</v>
      </c>
      <c r="M44" s="475">
        <v>18436</v>
      </c>
    </row>
    <row r="45" spans="1:13" x14ac:dyDescent="0.45">
      <c r="A45" s="475" t="s">
        <v>852</v>
      </c>
      <c r="B45" s="475" t="s">
        <v>17</v>
      </c>
      <c r="C45" s="475" t="s">
        <v>37</v>
      </c>
      <c r="D45" s="475" t="s">
        <v>831</v>
      </c>
      <c r="E45" s="475">
        <v>13</v>
      </c>
      <c r="F45" s="475">
        <v>6424</v>
      </c>
      <c r="G45" s="475">
        <v>4315</v>
      </c>
      <c r="H45" s="475">
        <v>4345</v>
      </c>
      <c r="I45" s="475">
        <v>-12711</v>
      </c>
      <c r="J45" s="475">
        <v>-15071</v>
      </c>
      <c r="K45" s="475">
        <v>-12994</v>
      </c>
      <c r="L45" s="475">
        <v>-11264</v>
      </c>
      <c r="M45" s="475">
        <v>-11013</v>
      </c>
    </row>
    <row r="46" spans="1:13" x14ac:dyDescent="0.45">
      <c r="A46" s="475" t="s">
        <v>852</v>
      </c>
      <c r="B46" s="475" t="s">
        <v>17</v>
      </c>
      <c r="C46" s="475" t="s">
        <v>39</v>
      </c>
      <c r="D46" s="475" t="s">
        <v>833</v>
      </c>
      <c r="E46" s="475">
        <v>15</v>
      </c>
      <c r="F46" s="475">
        <v>42366</v>
      </c>
      <c r="G46" s="475">
        <v>28764</v>
      </c>
      <c r="H46" s="475">
        <v>70970</v>
      </c>
      <c r="I46" s="475">
        <v>48129</v>
      </c>
      <c r="J46" s="475">
        <v>56864</v>
      </c>
      <c r="K46" s="475">
        <v>22454</v>
      </c>
      <c r="L46" s="475">
        <v>141093</v>
      </c>
      <c r="M46" s="475">
        <v>42692</v>
      </c>
    </row>
    <row r="47" spans="1:13" x14ac:dyDescent="0.45">
      <c r="A47" s="475" t="s">
        <v>852</v>
      </c>
      <c r="B47" s="475" t="s">
        <v>17</v>
      </c>
      <c r="C47" s="475" t="s">
        <v>40</v>
      </c>
      <c r="D47" s="475" t="s">
        <v>834</v>
      </c>
      <c r="E47" s="475">
        <v>16</v>
      </c>
      <c r="F47" s="475">
        <v>1997</v>
      </c>
      <c r="G47" s="475">
        <v>2261</v>
      </c>
      <c r="H47" s="475">
        <v>2607</v>
      </c>
      <c r="I47" s="475">
        <v>2822</v>
      </c>
      <c r="J47" s="475">
        <v>3032</v>
      </c>
      <c r="K47" s="475">
        <v>3153</v>
      </c>
      <c r="L47" s="475">
        <v>3126</v>
      </c>
      <c r="M47" s="475">
        <v>3185</v>
      </c>
    </row>
    <row r="48" spans="1:13" x14ac:dyDescent="0.45">
      <c r="A48" s="475" t="s">
        <v>852</v>
      </c>
      <c r="B48" s="475" t="s">
        <v>17</v>
      </c>
      <c r="C48" s="475" t="s">
        <v>41</v>
      </c>
      <c r="D48" s="475" t="s">
        <v>835</v>
      </c>
      <c r="E48" s="475">
        <v>17</v>
      </c>
      <c r="F48" s="475">
        <v>40369</v>
      </c>
      <c r="G48" s="475">
        <v>26503</v>
      </c>
      <c r="H48" s="475">
        <v>68363</v>
      </c>
      <c r="I48" s="475">
        <v>45306</v>
      </c>
      <c r="J48" s="475">
        <v>53832</v>
      </c>
      <c r="K48" s="475">
        <v>19301</v>
      </c>
      <c r="L48" s="475">
        <v>137967</v>
      </c>
      <c r="M48" s="475">
        <v>39508</v>
      </c>
    </row>
    <row r="49" spans="1:13" x14ac:dyDescent="0.45">
      <c r="A49" s="475" t="s">
        <v>852</v>
      </c>
      <c r="B49" s="475" t="s">
        <v>17</v>
      </c>
      <c r="C49" s="475" t="s">
        <v>416</v>
      </c>
      <c r="D49" s="475" t="s">
        <v>837</v>
      </c>
      <c r="E49" s="475">
        <v>19</v>
      </c>
      <c r="F49" s="475">
        <v>2878</v>
      </c>
      <c r="G49" s="475">
        <v>3678</v>
      </c>
      <c r="H49" s="475">
        <v>3447</v>
      </c>
      <c r="I49" s="475">
        <v>3470</v>
      </c>
      <c r="J49" s="475">
        <v>3624</v>
      </c>
      <c r="K49" s="475">
        <v>3557</v>
      </c>
      <c r="L49" s="475">
        <v>3748</v>
      </c>
      <c r="M49" s="475">
        <v>3821</v>
      </c>
    </row>
    <row r="50" spans="1:13" x14ac:dyDescent="0.45">
      <c r="A50" s="475" t="s">
        <v>852</v>
      </c>
      <c r="B50" s="475" t="s">
        <v>17</v>
      </c>
      <c r="C50" s="475" t="s">
        <v>44</v>
      </c>
      <c r="D50" s="475" t="s">
        <v>838</v>
      </c>
      <c r="E50" s="475">
        <v>20</v>
      </c>
      <c r="F50" s="475">
        <v>-95</v>
      </c>
      <c r="G50" s="475">
        <v>-245</v>
      </c>
      <c r="H50" s="475">
        <v>-184</v>
      </c>
      <c r="I50" s="475">
        <v>-750</v>
      </c>
      <c r="J50" s="475">
        <v>-359</v>
      </c>
      <c r="K50" s="475">
        <v>-135</v>
      </c>
      <c r="L50" s="475">
        <v>260</v>
      </c>
      <c r="M50" s="475">
        <v>283</v>
      </c>
    </row>
    <row r="51" spans="1:13" x14ac:dyDescent="0.45">
      <c r="A51" s="475" t="s">
        <v>852</v>
      </c>
      <c r="B51" s="475" t="s">
        <v>17</v>
      </c>
      <c r="C51" s="475" t="s">
        <v>45</v>
      </c>
      <c r="D51" s="475" t="s">
        <v>839</v>
      </c>
      <c r="E51" s="475">
        <v>21</v>
      </c>
      <c r="F51" s="475">
        <v>43820</v>
      </c>
      <c r="G51" s="475">
        <v>26895</v>
      </c>
      <c r="H51" s="475">
        <v>69076</v>
      </c>
      <c r="I51" s="475">
        <v>28375</v>
      </c>
      <c r="J51" s="475">
        <v>34779</v>
      </c>
      <c r="K51" s="475">
        <v>2616</v>
      </c>
      <c r="L51" s="475">
        <v>123215</v>
      </c>
      <c r="M51" s="475">
        <v>24957</v>
      </c>
    </row>
    <row r="52" spans="1:13" x14ac:dyDescent="0.45">
      <c r="A52" s="475" t="s">
        <v>852</v>
      </c>
      <c r="B52" s="475" t="s">
        <v>17</v>
      </c>
      <c r="C52" s="475" t="s">
        <v>417</v>
      </c>
      <c r="D52" s="475" t="s">
        <v>840</v>
      </c>
      <c r="E52" s="475">
        <v>22</v>
      </c>
      <c r="F52" s="475">
        <v>558790</v>
      </c>
      <c r="G52" s="475">
        <v>585685</v>
      </c>
      <c r="H52" s="475">
        <v>654761</v>
      </c>
      <c r="I52" s="475">
        <v>683136</v>
      </c>
      <c r="J52" s="475">
        <v>717915</v>
      </c>
      <c r="K52" s="475">
        <v>720531</v>
      </c>
      <c r="L52" s="475">
        <v>843746</v>
      </c>
      <c r="M52" s="475">
        <v>868703</v>
      </c>
    </row>
    <row r="53" spans="1:13" x14ac:dyDescent="0.45">
      <c r="A53" s="475" t="s">
        <v>852</v>
      </c>
      <c r="B53" s="475" t="s">
        <v>17</v>
      </c>
      <c r="C53" s="475" t="s">
        <v>23</v>
      </c>
      <c r="D53" s="475" t="s">
        <v>853</v>
      </c>
      <c r="E53" s="475">
        <v>23</v>
      </c>
      <c r="F53" s="475">
        <v>526212</v>
      </c>
      <c r="G53" s="475">
        <v>544777</v>
      </c>
      <c r="H53" s="475">
        <v>560061</v>
      </c>
      <c r="I53" s="475">
        <v>560230</v>
      </c>
      <c r="J53" s="475">
        <v>562893</v>
      </c>
      <c r="K53" s="475">
        <v>567415</v>
      </c>
      <c r="L53" s="475">
        <v>577776</v>
      </c>
      <c r="M53" s="475">
        <v>603432</v>
      </c>
    </row>
    <row r="54" spans="1:13" x14ac:dyDescent="0.45">
      <c r="A54" s="475" t="s">
        <v>854</v>
      </c>
      <c r="B54" s="475" t="s">
        <v>13</v>
      </c>
      <c r="C54" s="475" t="s">
        <v>410</v>
      </c>
      <c r="D54" s="475" t="s">
        <v>819</v>
      </c>
      <c r="E54" s="475">
        <v>1</v>
      </c>
      <c r="F54" s="475">
        <v>2134</v>
      </c>
      <c r="G54" s="475">
        <v>2122</v>
      </c>
      <c r="H54" s="475">
        <v>2009</v>
      </c>
      <c r="I54" s="475">
        <v>2121</v>
      </c>
      <c r="J54" s="475">
        <v>2129</v>
      </c>
      <c r="K54" s="475">
        <v>2098</v>
      </c>
      <c r="L54" s="475">
        <v>1947</v>
      </c>
      <c r="M54" s="475">
        <v>2148</v>
      </c>
    </row>
    <row r="55" spans="1:13" x14ac:dyDescent="0.45">
      <c r="A55" s="475" t="s">
        <v>854</v>
      </c>
      <c r="B55" s="475" t="s">
        <v>13</v>
      </c>
      <c r="C55" s="475" t="s">
        <v>29</v>
      </c>
      <c r="D55" s="475" t="s">
        <v>820</v>
      </c>
      <c r="E55" s="475">
        <v>2</v>
      </c>
      <c r="F55" s="475">
        <v>62</v>
      </c>
      <c r="G55" s="475">
        <v>38</v>
      </c>
      <c r="H55" s="475">
        <v>53</v>
      </c>
      <c r="I55" s="475">
        <v>17</v>
      </c>
      <c r="J55" s="475">
        <v>14</v>
      </c>
      <c r="K55" s="475">
        <v>15</v>
      </c>
      <c r="L55" s="475">
        <v>14</v>
      </c>
      <c r="M55" s="475">
        <v>16</v>
      </c>
    </row>
    <row r="56" spans="1:13" x14ac:dyDescent="0.45">
      <c r="A56" s="475" t="s">
        <v>854</v>
      </c>
      <c r="B56" s="475" t="s">
        <v>13</v>
      </c>
      <c r="C56" s="475" t="s">
        <v>134</v>
      </c>
      <c r="D56" s="475" t="s">
        <v>821</v>
      </c>
      <c r="E56" s="475">
        <v>3</v>
      </c>
      <c r="F56" s="475">
        <v>6</v>
      </c>
      <c r="G56" s="475">
        <v>6</v>
      </c>
      <c r="H56" s="475">
        <v>7</v>
      </c>
      <c r="I56" s="475">
        <v>4</v>
      </c>
      <c r="J56" s="475">
        <v>4</v>
      </c>
      <c r="K56" s="475">
        <v>3</v>
      </c>
      <c r="L56" s="475">
        <v>3</v>
      </c>
      <c r="M56" s="475">
        <v>3</v>
      </c>
    </row>
    <row r="57" spans="1:13" x14ac:dyDescent="0.45">
      <c r="A57" s="475" t="s">
        <v>854</v>
      </c>
      <c r="B57" s="475" t="s">
        <v>13</v>
      </c>
      <c r="C57" s="475" t="s">
        <v>135</v>
      </c>
      <c r="D57" s="475" t="s">
        <v>822</v>
      </c>
      <c r="E57" s="475">
        <v>4</v>
      </c>
      <c r="F57" s="475">
        <v>55</v>
      </c>
      <c r="G57" s="475">
        <v>32</v>
      </c>
      <c r="H57" s="475">
        <v>46</v>
      </c>
      <c r="I57" s="475">
        <v>13</v>
      </c>
      <c r="J57" s="475">
        <v>11</v>
      </c>
      <c r="K57" s="475">
        <v>12</v>
      </c>
      <c r="L57" s="475">
        <v>11</v>
      </c>
      <c r="M57" s="475">
        <v>14</v>
      </c>
    </row>
    <row r="58" spans="1:13" x14ac:dyDescent="0.45">
      <c r="A58" s="475" t="s">
        <v>854</v>
      </c>
      <c r="B58" s="475" t="s">
        <v>13</v>
      </c>
      <c r="C58" s="475" t="s">
        <v>34</v>
      </c>
      <c r="D58" s="475" t="s">
        <v>827</v>
      </c>
      <c r="E58" s="475">
        <v>9</v>
      </c>
      <c r="F58" s="475">
        <v>182</v>
      </c>
      <c r="G58" s="475">
        <v>172</v>
      </c>
      <c r="H58" s="475">
        <v>176</v>
      </c>
      <c r="I58" s="475">
        <v>133</v>
      </c>
      <c r="J58" s="475">
        <v>137</v>
      </c>
      <c r="K58" s="475">
        <v>109</v>
      </c>
      <c r="L58" s="475">
        <v>118</v>
      </c>
      <c r="M58" s="475">
        <v>132</v>
      </c>
    </row>
    <row r="59" spans="1:13" x14ac:dyDescent="0.45">
      <c r="A59" s="475" t="s">
        <v>854</v>
      </c>
      <c r="B59" s="475" t="s">
        <v>13</v>
      </c>
      <c r="C59" s="475" t="s">
        <v>37</v>
      </c>
      <c r="D59" s="475" t="s">
        <v>831</v>
      </c>
      <c r="E59" s="475">
        <v>13</v>
      </c>
      <c r="F59" s="475">
        <v>-120</v>
      </c>
      <c r="G59" s="475">
        <v>-134</v>
      </c>
      <c r="H59" s="475">
        <v>-123</v>
      </c>
      <c r="I59" s="475">
        <v>-116</v>
      </c>
      <c r="J59" s="475">
        <v>-123</v>
      </c>
      <c r="K59" s="475">
        <v>-93</v>
      </c>
      <c r="L59" s="475">
        <v>-104</v>
      </c>
      <c r="M59" s="475">
        <v>-115</v>
      </c>
    </row>
    <row r="60" spans="1:13" x14ac:dyDescent="0.45">
      <c r="A60" s="475" t="s">
        <v>854</v>
      </c>
      <c r="B60" s="475" t="s">
        <v>13</v>
      </c>
      <c r="C60" s="475" t="s">
        <v>38</v>
      </c>
      <c r="D60" s="475" t="s">
        <v>832</v>
      </c>
      <c r="E60" s="475">
        <v>14</v>
      </c>
      <c r="F60" s="475">
        <v>0</v>
      </c>
      <c r="G60" s="475">
        <v>-1</v>
      </c>
      <c r="H60" s="475">
        <v>-1</v>
      </c>
      <c r="I60" s="475">
        <v>-1</v>
      </c>
      <c r="J60" s="475">
        <v>-1</v>
      </c>
      <c r="K60" s="475">
        <v>1</v>
      </c>
      <c r="L60" s="475">
        <v>-1</v>
      </c>
      <c r="M60" s="475">
        <v>-1</v>
      </c>
    </row>
    <row r="61" spans="1:13" x14ac:dyDescent="0.45">
      <c r="A61" s="475" t="s">
        <v>854</v>
      </c>
      <c r="B61" s="475" t="s">
        <v>13</v>
      </c>
      <c r="C61" s="475" t="s">
        <v>39</v>
      </c>
      <c r="D61" s="475" t="s">
        <v>833</v>
      </c>
      <c r="E61" s="475">
        <v>15</v>
      </c>
      <c r="F61" s="475">
        <v>164</v>
      </c>
      <c r="G61" s="475">
        <v>26</v>
      </c>
      <c r="H61" s="475">
        <v>203</v>
      </c>
      <c r="I61" s="475">
        <v>189</v>
      </c>
      <c r="J61" s="475">
        <v>150</v>
      </c>
      <c r="K61" s="475">
        <v>-19</v>
      </c>
      <c r="L61" s="475">
        <v>372</v>
      </c>
      <c r="M61" s="475">
        <v>-51</v>
      </c>
    </row>
    <row r="62" spans="1:13" x14ac:dyDescent="0.45">
      <c r="A62" s="475" t="s">
        <v>854</v>
      </c>
      <c r="B62" s="475" t="s">
        <v>13</v>
      </c>
      <c r="C62" s="475" t="s">
        <v>40</v>
      </c>
      <c r="D62" s="475" t="s">
        <v>834</v>
      </c>
      <c r="E62" s="475">
        <v>16</v>
      </c>
      <c r="F62" s="475">
        <v>8</v>
      </c>
      <c r="G62" s="475">
        <v>4</v>
      </c>
      <c r="H62" s="475">
        <v>5</v>
      </c>
      <c r="I62" s="475">
        <v>5</v>
      </c>
      <c r="J62" s="475">
        <v>5</v>
      </c>
      <c r="K62" s="475">
        <v>5</v>
      </c>
      <c r="L62" s="475">
        <v>5</v>
      </c>
      <c r="M62" s="475">
        <v>4</v>
      </c>
    </row>
    <row r="63" spans="1:13" x14ac:dyDescent="0.45">
      <c r="A63" s="475" t="s">
        <v>854</v>
      </c>
      <c r="B63" s="475" t="s">
        <v>13</v>
      </c>
      <c r="C63" s="475" t="s">
        <v>41</v>
      </c>
      <c r="D63" s="475" t="s">
        <v>835</v>
      </c>
      <c r="E63" s="475">
        <v>17</v>
      </c>
      <c r="F63" s="475">
        <v>156</v>
      </c>
      <c r="G63" s="475">
        <v>21</v>
      </c>
      <c r="H63" s="475">
        <v>199</v>
      </c>
      <c r="I63" s="475">
        <v>184</v>
      </c>
      <c r="J63" s="475">
        <v>145</v>
      </c>
      <c r="K63" s="475">
        <v>-24</v>
      </c>
      <c r="L63" s="475">
        <v>368</v>
      </c>
      <c r="M63" s="475">
        <v>-55</v>
      </c>
    </row>
    <row r="64" spans="1:13" x14ac:dyDescent="0.45">
      <c r="A64" s="475" t="s">
        <v>854</v>
      </c>
      <c r="B64" s="475" t="s">
        <v>13</v>
      </c>
      <c r="C64" s="475" t="s">
        <v>42</v>
      </c>
      <c r="D64" s="475" t="s">
        <v>836</v>
      </c>
      <c r="E64" s="475">
        <v>18</v>
      </c>
      <c r="F64" s="475">
        <v>0</v>
      </c>
      <c r="G64" s="475">
        <v>0</v>
      </c>
      <c r="H64" s="475">
        <v>0</v>
      </c>
      <c r="I64" s="475">
        <v>0</v>
      </c>
      <c r="J64" s="475">
        <v>0</v>
      </c>
      <c r="K64" s="475">
        <v>0</v>
      </c>
      <c r="L64" s="475">
        <v>0</v>
      </c>
      <c r="M64" s="475">
        <v>2</v>
      </c>
    </row>
    <row r="65" spans="1:13" x14ac:dyDescent="0.45">
      <c r="A65" s="475" t="s">
        <v>854</v>
      </c>
      <c r="B65" s="475" t="s">
        <v>13</v>
      </c>
      <c r="C65" s="475" t="s">
        <v>416</v>
      </c>
      <c r="D65" s="475" t="s">
        <v>837</v>
      </c>
      <c r="E65" s="475">
        <v>19</v>
      </c>
      <c r="F65" s="475">
        <v>22</v>
      </c>
      <c r="G65" s="475">
        <v>20</v>
      </c>
      <c r="H65" s="475">
        <v>20</v>
      </c>
      <c r="I65" s="475">
        <v>19</v>
      </c>
      <c r="J65" s="475">
        <v>18</v>
      </c>
      <c r="K65" s="475">
        <v>17</v>
      </c>
      <c r="L65" s="475">
        <v>16</v>
      </c>
      <c r="M65" s="475">
        <v>15</v>
      </c>
    </row>
    <row r="66" spans="1:13" x14ac:dyDescent="0.45">
      <c r="A66" s="475" t="s">
        <v>854</v>
      </c>
      <c r="B66" s="475" t="s">
        <v>13</v>
      </c>
      <c r="C66" s="475" t="s">
        <v>44</v>
      </c>
      <c r="D66" s="475" t="s">
        <v>838</v>
      </c>
      <c r="E66" s="475">
        <v>20</v>
      </c>
      <c r="F66" s="475">
        <v>-26</v>
      </c>
      <c r="G66" s="475">
        <v>21</v>
      </c>
      <c r="H66" s="475">
        <v>57</v>
      </c>
      <c r="I66" s="475">
        <v>-40</v>
      </c>
      <c r="J66" s="475">
        <v>-34</v>
      </c>
      <c r="K66" s="475">
        <v>-17</v>
      </c>
      <c r="L66" s="475">
        <v>-47</v>
      </c>
      <c r="M66" s="475">
        <v>-92</v>
      </c>
    </row>
    <row r="67" spans="1:13" x14ac:dyDescent="0.45">
      <c r="A67" s="475" t="s">
        <v>854</v>
      </c>
      <c r="B67" s="475" t="s">
        <v>13</v>
      </c>
      <c r="C67" s="475" t="s">
        <v>45</v>
      </c>
      <c r="D67" s="475" t="s">
        <v>839</v>
      </c>
      <c r="E67" s="475">
        <v>21</v>
      </c>
      <c r="F67" s="475">
        <v>-12</v>
      </c>
      <c r="G67" s="475">
        <v>-113</v>
      </c>
      <c r="H67" s="475">
        <v>112</v>
      </c>
      <c r="I67" s="475">
        <v>9</v>
      </c>
      <c r="J67" s="475">
        <v>-31</v>
      </c>
      <c r="K67" s="475">
        <v>-151</v>
      </c>
      <c r="L67" s="475">
        <v>201</v>
      </c>
      <c r="M67" s="475">
        <v>-275</v>
      </c>
    </row>
    <row r="68" spans="1:13" x14ac:dyDescent="0.45">
      <c r="A68" s="475" t="s">
        <v>854</v>
      </c>
      <c r="B68" s="475" t="s">
        <v>13</v>
      </c>
      <c r="C68" s="475" t="s">
        <v>417</v>
      </c>
      <c r="D68" s="475" t="s">
        <v>840</v>
      </c>
      <c r="E68" s="475">
        <v>22</v>
      </c>
      <c r="F68" s="475">
        <v>2122</v>
      </c>
      <c r="G68" s="475">
        <v>2009</v>
      </c>
      <c r="H68" s="475">
        <v>2121</v>
      </c>
      <c r="I68" s="475">
        <v>2129</v>
      </c>
      <c r="J68" s="475">
        <v>2098</v>
      </c>
      <c r="K68" s="475">
        <v>1947</v>
      </c>
      <c r="L68" s="475">
        <v>2148</v>
      </c>
      <c r="M68" s="475">
        <v>1872</v>
      </c>
    </row>
    <row r="69" spans="1:13" x14ac:dyDescent="0.45">
      <c r="A69" s="475" t="s">
        <v>854</v>
      </c>
      <c r="B69" s="475" t="s">
        <v>13</v>
      </c>
      <c r="C69" s="475" t="s">
        <v>23</v>
      </c>
      <c r="D69" s="475" t="s">
        <v>855</v>
      </c>
      <c r="E69" s="475">
        <v>23</v>
      </c>
      <c r="F69" s="475">
        <v>2231</v>
      </c>
      <c r="G69" s="475">
        <v>2055</v>
      </c>
      <c r="H69" s="475">
        <v>1927</v>
      </c>
      <c r="I69" s="475">
        <v>1777</v>
      </c>
      <c r="J69" s="475">
        <v>1597</v>
      </c>
      <c r="K69" s="475">
        <v>1487</v>
      </c>
      <c r="L69" s="475">
        <v>1382</v>
      </c>
      <c r="M69" s="475">
        <v>1383</v>
      </c>
    </row>
    <row r="70" spans="1:13" x14ac:dyDescent="0.45">
      <c r="A70" s="475" t="s">
        <v>856</v>
      </c>
      <c r="B70" s="475" t="s">
        <v>556</v>
      </c>
      <c r="C70" s="475" t="s">
        <v>530</v>
      </c>
      <c r="D70" s="475" t="s">
        <v>851</v>
      </c>
      <c r="E70" s="475">
        <v>1</v>
      </c>
      <c r="F70" s="475">
        <v>8.4599999999999995E-2</v>
      </c>
      <c r="G70" s="475">
        <v>7.4200000000000002E-2</v>
      </c>
      <c r="H70" s="475">
        <v>9.2299999999999993E-2</v>
      </c>
      <c r="I70" s="475">
        <v>8.1799999999999998E-2</v>
      </c>
      <c r="J70" s="475">
        <v>7.2800000000000004E-2</v>
      </c>
      <c r="K70" s="475">
        <v>5.2699999999999997E-2</v>
      </c>
      <c r="L70" s="475">
        <v>7.9799999999999996E-2</v>
      </c>
      <c r="M70" s="475">
        <v>5.2400000000000002E-2</v>
      </c>
    </row>
    <row r="71" spans="1:13" x14ac:dyDescent="0.45">
      <c r="A71" s="475" t="s">
        <v>857</v>
      </c>
      <c r="B71" s="475" t="s">
        <v>1099</v>
      </c>
      <c r="C71" s="475" t="s">
        <v>530</v>
      </c>
      <c r="D71" s="475" t="s">
        <v>851</v>
      </c>
      <c r="E71" s="475">
        <v>1</v>
      </c>
      <c r="F71" s="475">
        <v>8.4500000000000006E-2</v>
      </c>
      <c r="G71" s="475">
        <v>7.4099999999999999E-2</v>
      </c>
      <c r="H71" s="475">
        <v>9.2299999999999993E-2</v>
      </c>
      <c r="I71" s="475">
        <v>8.1799999999999998E-2</v>
      </c>
      <c r="J71" s="475">
        <v>7.2800000000000004E-2</v>
      </c>
      <c r="K71" s="475">
        <v>5.2699999999999997E-2</v>
      </c>
      <c r="L71" s="475">
        <v>7.9799999999999996E-2</v>
      </c>
      <c r="M71" s="475">
        <v>5.2400000000000002E-2</v>
      </c>
    </row>
    <row r="72" spans="1:13" x14ac:dyDescent="0.45">
      <c r="A72" s="475" t="s">
        <v>858</v>
      </c>
      <c r="B72" s="475" t="s">
        <v>552</v>
      </c>
      <c r="C72" s="475" t="s">
        <v>530</v>
      </c>
      <c r="D72" s="475" t="s">
        <v>851</v>
      </c>
      <c r="E72" s="475">
        <v>1</v>
      </c>
      <c r="F72" s="475">
        <v>8.72E-2</v>
      </c>
      <c r="G72" s="475">
        <v>7.4099999999999999E-2</v>
      </c>
      <c r="H72" s="475">
        <v>9.2700000000000005E-2</v>
      </c>
      <c r="I72" s="475">
        <v>8.0399999999999999E-2</v>
      </c>
      <c r="J72" s="475">
        <v>6.6699999999999995E-2</v>
      </c>
      <c r="K72" s="475">
        <v>5.1999999999999998E-2</v>
      </c>
      <c r="L72" s="475">
        <v>7.4899999999999994E-2</v>
      </c>
      <c r="M72" s="475">
        <v>5.4199999999999998E-2</v>
      </c>
    </row>
    <row r="73" spans="1:13" x14ac:dyDescent="0.45">
      <c r="A73" s="475" t="s">
        <v>858</v>
      </c>
      <c r="B73" s="475" t="s">
        <v>553</v>
      </c>
      <c r="C73" s="475" t="s">
        <v>530</v>
      </c>
      <c r="D73" s="475" t="s">
        <v>851</v>
      </c>
      <c r="E73" s="475">
        <v>1</v>
      </c>
      <c r="F73" s="475">
        <v>9.2399999999999996E-2</v>
      </c>
      <c r="G73" s="475">
        <v>8.2500000000000004E-2</v>
      </c>
      <c r="H73" s="475">
        <v>0.1023</v>
      </c>
      <c r="I73" s="475">
        <v>9.3299999999999994E-2</v>
      </c>
      <c r="J73" s="475">
        <v>8.3299999999999999E-2</v>
      </c>
      <c r="K73" s="475">
        <v>6.1899999999999997E-2</v>
      </c>
      <c r="L73" s="475">
        <v>8.8499999999999995E-2</v>
      </c>
      <c r="M73" s="475">
        <v>6.0400000000000002E-2</v>
      </c>
    </row>
    <row r="74" spans="1:13" x14ac:dyDescent="0.45">
      <c r="A74" s="475" t="s">
        <v>858</v>
      </c>
      <c r="B74" s="475" t="s">
        <v>562</v>
      </c>
      <c r="C74" s="475" t="s">
        <v>530</v>
      </c>
      <c r="D74" s="475" t="s">
        <v>851</v>
      </c>
      <c r="E74" s="475">
        <v>1</v>
      </c>
      <c r="F74" s="475">
        <v>9.2700000000000005E-2</v>
      </c>
      <c r="G74" s="475">
        <v>8.1500000000000003E-2</v>
      </c>
      <c r="H74" s="475">
        <v>9.7600000000000006E-2</v>
      </c>
      <c r="I74" s="475">
        <v>8.6400000000000005E-2</v>
      </c>
      <c r="J74" s="475">
        <v>7.7299999999999994E-2</v>
      </c>
      <c r="K74" s="475">
        <v>5.7299999999999997E-2</v>
      </c>
      <c r="L74" s="475">
        <v>0.08</v>
      </c>
      <c r="M74" s="475">
        <v>5.3199999999999997E-2</v>
      </c>
    </row>
    <row r="75" spans="1:13" x14ac:dyDescent="0.45">
      <c r="A75" s="475" t="s">
        <v>858</v>
      </c>
      <c r="B75" s="475" t="s">
        <v>555</v>
      </c>
      <c r="C75" s="475" t="s">
        <v>530</v>
      </c>
      <c r="D75" s="475" t="s">
        <v>851</v>
      </c>
      <c r="E75" s="475">
        <v>1</v>
      </c>
      <c r="F75" s="475">
        <v>7.4099999999999999E-2</v>
      </c>
      <c r="G75" s="475">
        <v>6.3799999999999996E-2</v>
      </c>
      <c r="H75" s="475">
        <v>8.1299999999999997E-2</v>
      </c>
      <c r="I75" s="475">
        <v>6.9800000000000001E-2</v>
      </c>
      <c r="J75" s="475">
        <v>6.1600000000000002E-2</v>
      </c>
      <c r="K75" s="475">
        <v>4.1500000000000002E-2</v>
      </c>
      <c r="L75" s="475">
        <v>7.1499999999999994E-2</v>
      </c>
      <c r="M75" s="475">
        <v>4.2500000000000003E-2</v>
      </c>
    </row>
    <row r="76" spans="1:13" x14ac:dyDescent="0.45">
      <c r="A76" s="475" t="s">
        <v>859</v>
      </c>
      <c r="B76" s="475" t="s">
        <v>556</v>
      </c>
      <c r="C76" s="475" t="s">
        <v>490</v>
      </c>
      <c r="D76" s="475" t="s">
        <v>851</v>
      </c>
      <c r="E76" s="475">
        <v>1</v>
      </c>
      <c r="F76" s="475">
        <v>5.7200000000000001E-2</v>
      </c>
      <c r="G76" s="475">
        <v>4.6100000000000002E-2</v>
      </c>
      <c r="H76" s="475">
        <v>4.0899999999999999E-2</v>
      </c>
      <c r="I76" s="475">
        <v>5.7799999999999997E-2</v>
      </c>
      <c r="J76" s="475">
        <v>7.8899999999999998E-2</v>
      </c>
      <c r="K76" s="475">
        <v>6.8500000000000005E-2</v>
      </c>
      <c r="L76" s="475">
        <v>7.6999999999999999E-2</v>
      </c>
      <c r="M76" s="475">
        <v>7.22E-2</v>
      </c>
    </row>
    <row r="77" spans="1:13" x14ac:dyDescent="0.45">
      <c r="A77" s="475" t="s">
        <v>860</v>
      </c>
      <c r="B77" s="475" t="s">
        <v>1099</v>
      </c>
      <c r="C77" s="475" t="s">
        <v>490</v>
      </c>
      <c r="D77" s="475" t="s">
        <v>851</v>
      </c>
      <c r="E77" s="475">
        <v>1</v>
      </c>
      <c r="F77" s="475">
        <v>5.7099999999999998E-2</v>
      </c>
      <c r="G77" s="475">
        <v>4.6100000000000002E-2</v>
      </c>
      <c r="H77" s="475">
        <v>4.1000000000000002E-2</v>
      </c>
      <c r="I77" s="475">
        <v>5.7700000000000001E-2</v>
      </c>
      <c r="J77" s="475">
        <v>7.8799999999999995E-2</v>
      </c>
      <c r="K77" s="475">
        <v>6.8500000000000005E-2</v>
      </c>
      <c r="L77" s="475">
        <v>7.6899999999999996E-2</v>
      </c>
      <c r="M77" s="475">
        <v>7.22E-2</v>
      </c>
    </row>
    <row r="78" spans="1:13" x14ac:dyDescent="0.45">
      <c r="A78" s="475" t="s">
        <v>861</v>
      </c>
      <c r="B78" s="475" t="s">
        <v>552</v>
      </c>
      <c r="C78" s="475" t="s">
        <v>490</v>
      </c>
      <c r="D78" s="475" t="s">
        <v>851</v>
      </c>
      <c r="E78" s="475">
        <v>1</v>
      </c>
      <c r="F78" s="475">
        <v>6.5299999999999997E-2</v>
      </c>
      <c r="G78" s="475">
        <v>5.16E-2</v>
      </c>
      <c r="H78" s="475">
        <v>4.5199999999999997E-2</v>
      </c>
      <c r="I78" s="475">
        <v>5.8099999999999999E-2</v>
      </c>
      <c r="J78" s="475">
        <v>7.9699999999999993E-2</v>
      </c>
      <c r="K78" s="475">
        <v>6.9500000000000006E-2</v>
      </c>
      <c r="L78" s="475">
        <v>7.4499999999999997E-2</v>
      </c>
      <c r="M78" s="475">
        <v>7.3300000000000004E-2</v>
      </c>
    </row>
    <row r="79" spans="1:13" x14ac:dyDescent="0.45">
      <c r="A79" s="475" t="s">
        <v>861</v>
      </c>
      <c r="B79" s="475" t="s">
        <v>553</v>
      </c>
      <c r="C79" s="475" t="s">
        <v>490</v>
      </c>
      <c r="D79" s="475" t="s">
        <v>851</v>
      </c>
      <c r="E79" s="475">
        <v>1</v>
      </c>
      <c r="F79" s="475">
        <v>6.4299999999999996E-2</v>
      </c>
      <c r="G79" s="475">
        <v>5.4100000000000002E-2</v>
      </c>
      <c r="H79" s="475">
        <v>4.9000000000000002E-2</v>
      </c>
      <c r="I79" s="475">
        <v>6.54E-2</v>
      </c>
      <c r="J79" s="475">
        <v>8.6699999999999999E-2</v>
      </c>
      <c r="K79" s="475">
        <v>7.6999999999999999E-2</v>
      </c>
      <c r="L79" s="475">
        <v>8.5500000000000007E-2</v>
      </c>
      <c r="M79" s="475">
        <v>8.1199999999999994E-2</v>
      </c>
    </row>
    <row r="80" spans="1:13" x14ac:dyDescent="0.45">
      <c r="A80" s="475" t="s">
        <v>861</v>
      </c>
      <c r="B80" s="475" t="s">
        <v>562</v>
      </c>
      <c r="C80" s="475" t="s">
        <v>490</v>
      </c>
      <c r="D80" s="475" t="s">
        <v>851</v>
      </c>
      <c r="E80" s="475">
        <v>1</v>
      </c>
      <c r="F80" s="475">
        <v>6.5699999999999995E-2</v>
      </c>
      <c r="G80" s="475">
        <v>5.3600000000000002E-2</v>
      </c>
      <c r="H80" s="475">
        <v>4.8300000000000003E-2</v>
      </c>
      <c r="I80" s="475">
        <v>6.2899999999999998E-2</v>
      </c>
      <c r="J80" s="475">
        <v>8.4900000000000003E-2</v>
      </c>
      <c r="K80" s="475">
        <v>7.4899999999999994E-2</v>
      </c>
      <c r="L80" s="475">
        <v>8.0699999999999994E-2</v>
      </c>
      <c r="M80" s="475">
        <v>7.5200000000000003E-2</v>
      </c>
    </row>
    <row r="81" spans="1:13" x14ac:dyDescent="0.45">
      <c r="A81" s="475" t="s">
        <v>861</v>
      </c>
      <c r="B81" s="475" t="s">
        <v>555</v>
      </c>
      <c r="C81" s="475" t="s">
        <v>490</v>
      </c>
      <c r="D81" s="475" t="s">
        <v>851</v>
      </c>
      <c r="E81" s="475">
        <v>1</v>
      </c>
      <c r="F81" s="475">
        <v>4.7100000000000003E-2</v>
      </c>
      <c r="G81" s="475">
        <v>3.6299999999999999E-2</v>
      </c>
      <c r="H81" s="475">
        <v>3.1E-2</v>
      </c>
      <c r="I81" s="475">
        <v>4.8800000000000003E-2</v>
      </c>
      <c r="J81" s="475">
        <v>6.8900000000000003E-2</v>
      </c>
      <c r="K81" s="475">
        <v>5.7700000000000001E-2</v>
      </c>
      <c r="L81" s="475">
        <v>6.7599999999999993E-2</v>
      </c>
      <c r="M81" s="475">
        <v>6.1699999999999998E-2</v>
      </c>
    </row>
    <row r="82" spans="1:13" x14ac:dyDescent="0.45">
      <c r="A82" s="475" t="s">
        <v>862</v>
      </c>
      <c r="B82" s="475" t="s">
        <v>556</v>
      </c>
      <c r="C82" s="475" t="s">
        <v>491</v>
      </c>
      <c r="D82" s="475" t="s">
        <v>851</v>
      </c>
      <c r="E82" s="475">
        <v>1</v>
      </c>
      <c r="F82" s="475">
        <v>7.6799999999999993E-2</v>
      </c>
      <c r="G82" s="475">
        <v>2.0400000000000001E-2</v>
      </c>
      <c r="H82" s="475">
        <v>8.2900000000000001E-2</v>
      </c>
      <c r="I82" s="475">
        <v>7.8799999999999995E-2</v>
      </c>
      <c r="J82" s="475">
        <v>6.2600000000000003E-2</v>
      </c>
      <c r="K82" s="475">
        <v>0</v>
      </c>
      <c r="L82" s="475">
        <v>0.16389999999999999</v>
      </c>
      <c r="M82" s="475">
        <v>0</v>
      </c>
    </row>
    <row r="83" spans="1:13" x14ac:dyDescent="0.45">
      <c r="A83" s="475" t="s">
        <v>863</v>
      </c>
      <c r="B83" s="475" t="s">
        <v>1099</v>
      </c>
      <c r="C83" s="475" t="s">
        <v>491</v>
      </c>
      <c r="D83" s="475" t="s">
        <v>851</v>
      </c>
      <c r="E83" s="475">
        <v>1</v>
      </c>
      <c r="F83" s="475">
        <v>9.0700000000000003E-2</v>
      </c>
      <c r="G83" s="475">
        <v>3.0800000000000001E-2</v>
      </c>
      <c r="H83" s="475">
        <v>9.8799999999999999E-2</v>
      </c>
      <c r="I83" s="475">
        <v>9.11E-2</v>
      </c>
      <c r="J83" s="475">
        <v>7.1199999999999999E-2</v>
      </c>
      <c r="K83" s="475">
        <v>3.0999999999999999E-3</v>
      </c>
      <c r="L83" s="475">
        <v>0.1784</v>
      </c>
      <c r="M83" s="475">
        <v>-1.7600000000000001E-2</v>
      </c>
    </row>
    <row r="84" spans="1:13" x14ac:dyDescent="0.45">
      <c r="A84" s="475" t="s">
        <v>864</v>
      </c>
      <c r="B84" s="475" t="s">
        <v>552</v>
      </c>
      <c r="C84" s="475" t="s">
        <v>491</v>
      </c>
      <c r="D84" s="475" t="s">
        <v>851</v>
      </c>
      <c r="E84" s="475">
        <v>1</v>
      </c>
      <c r="F84" s="475">
        <v>8.6499999999999994E-2</v>
      </c>
      <c r="G84" s="475">
        <v>3.5200000000000002E-2</v>
      </c>
      <c r="H84" s="475">
        <v>9.8799999999999999E-2</v>
      </c>
      <c r="I84" s="475">
        <v>9.2299999999999993E-2</v>
      </c>
      <c r="J84" s="475">
        <v>6.6799999999999998E-2</v>
      </c>
      <c r="K84" s="475">
        <v>2.5999999999999999E-3</v>
      </c>
      <c r="L84" s="475">
        <v>0.1681</v>
      </c>
      <c r="M84" s="475">
        <v>2.5000000000000001E-2</v>
      </c>
    </row>
    <row r="85" spans="1:13" x14ac:dyDescent="0.45">
      <c r="A85" s="475" t="s">
        <v>864</v>
      </c>
      <c r="B85" s="475" t="s">
        <v>553</v>
      </c>
      <c r="C85" s="475" t="s">
        <v>491</v>
      </c>
      <c r="D85" s="475" t="s">
        <v>851</v>
      </c>
      <c r="E85" s="475">
        <v>1</v>
      </c>
      <c r="F85" s="475">
        <v>9.8400000000000001E-2</v>
      </c>
      <c r="G85" s="475">
        <v>4.4400000000000002E-2</v>
      </c>
      <c r="H85" s="475">
        <v>0.1091</v>
      </c>
      <c r="I85" s="475">
        <v>0.1021</v>
      </c>
      <c r="J85" s="475">
        <v>6.9900000000000004E-2</v>
      </c>
      <c r="K85" s="475">
        <v>8.0000000000000004E-4</v>
      </c>
      <c r="L85" s="475">
        <v>0.184</v>
      </c>
      <c r="M85" s="475">
        <v>0</v>
      </c>
    </row>
    <row r="86" spans="1:13" x14ac:dyDescent="0.45">
      <c r="A86" s="475" t="s">
        <v>864</v>
      </c>
      <c r="B86" s="475" t="s">
        <v>562</v>
      </c>
      <c r="C86" s="475" t="s">
        <v>491</v>
      </c>
      <c r="D86" s="475" t="s">
        <v>851</v>
      </c>
      <c r="E86" s="475">
        <v>1</v>
      </c>
      <c r="F86" s="475">
        <v>0.1</v>
      </c>
      <c r="G86" s="475">
        <v>3.5999999999999997E-2</v>
      </c>
      <c r="H86" s="475">
        <v>0.1104</v>
      </c>
      <c r="I86" s="475">
        <v>9.3299999999999994E-2</v>
      </c>
      <c r="J86" s="475">
        <v>7.85E-2</v>
      </c>
      <c r="K86" s="475">
        <v>-5.3E-3</v>
      </c>
      <c r="L86" s="475">
        <v>0.17879999999999999</v>
      </c>
      <c r="M86" s="475">
        <v>-2.3199999999999998E-2</v>
      </c>
    </row>
    <row r="87" spans="1:13" x14ac:dyDescent="0.45">
      <c r="A87" s="475" t="s">
        <v>864</v>
      </c>
      <c r="B87" s="475" t="s">
        <v>555</v>
      </c>
      <c r="C87" s="475" t="s">
        <v>491</v>
      </c>
      <c r="D87" s="475" t="s">
        <v>851</v>
      </c>
      <c r="E87" s="475">
        <v>1</v>
      </c>
      <c r="F87" s="475">
        <v>8.14E-2</v>
      </c>
      <c r="G87" s="475">
        <v>2.3800000000000002E-2</v>
      </c>
      <c r="H87" s="475">
        <v>8.2699999999999996E-2</v>
      </c>
      <c r="I87" s="475">
        <v>7.8100000000000003E-2</v>
      </c>
      <c r="J87" s="475">
        <v>6.5000000000000002E-2</v>
      </c>
      <c r="K87" s="475">
        <v>6.4000000000000003E-3</v>
      </c>
      <c r="L87" s="475">
        <v>0.17269999999999999</v>
      </c>
      <c r="M87" s="475">
        <v>-3.3500000000000002E-2</v>
      </c>
    </row>
    <row r="88" spans="1:13" x14ac:dyDescent="0.45">
      <c r="A88" s="475" t="s">
        <v>865</v>
      </c>
      <c r="B88" s="475" t="s">
        <v>556</v>
      </c>
      <c r="C88" s="475" t="s">
        <v>492</v>
      </c>
      <c r="D88" s="475" t="s">
        <v>851</v>
      </c>
      <c r="E88" s="475">
        <v>1</v>
      </c>
      <c r="F88" s="475">
        <v>-0.21429999999999999</v>
      </c>
      <c r="G88" s="475">
        <v>-0.1457</v>
      </c>
      <c r="H88" s="475">
        <v>-0.2</v>
      </c>
      <c r="I88" s="475">
        <v>-6.3299999999999995E-2</v>
      </c>
      <c r="J88" s="475">
        <v>-1.83E-2</v>
      </c>
      <c r="K88" s="475">
        <v>-4.0599999999999997E-2</v>
      </c>
      <c r="L88" s="475">
        <v>0</v>
      </c>
      <c r="M88" s="475">
        <v>-8.5500000000000007E-2</v>
      </c>
    </row>
    <row r="89" spans="1:13" x14ac:dyDescent="0.45">
      <c r="A89" s="475" t="s">
        <v>866</v>
      </c>
      <c r="B89" s="475" t="s">
        <v>1099</v>
      </c>
      <c r="C89" s="475" t="s">
        <v>492</v>
      </c>
      <c r="D89" s="475" t="s">
        <v>851</v>
      </c>
      <c r="E89" s="475">
        <v>1</v>
      </c>
      <c r="F89" s="475">
        <v>6.25E-2</v>
      </c>
      <c r="G89" s="475">
        <v>8.0000000000000002E-3</v>
      </c>
      <c r="H89" s="475">
        <v>6.3399999999999998E-2</v>
      </c>
      <c r="I89" s="475">
        <v>6.2600000000000003E-2</v>
      </c>
      <c r="J89" s="475">
        <v>4.3999999999999997E-2</v>
      </c>
      <c r="K89" s="475">
        <v>-2.01E-2</v>
      </c>
      <c r="L89" s="475">
        <v>0.13120000000000001</v>
      </c>
      <c r="M89" s="475">
        <v>-6.4699999999999994E-2</v>
      </c>
    </row>
    <row r="90" spans="1:13" x14ac:dyDescent="0.45">
      <c r="A90" s="475" t="s">
        <v>867</v>
      </c>
      <c r="B90" s="475" t="s">
        <v>552</v>
      </c>
      <c r="C90" s="475" t="s">
        <v>492</v>
      </c>
      <c r="D90" s="475" t="s">
        <v>851</v>
      </c>
      <c r="E90" s="475">
        <v>1</v>
      </c>
      <c r="F90" s="475">
        <v>6.4699999999999994E-2</v>
      </c>
      <c r="G90" s="475">
        <v>1.2800000000000001E-2</v>
      </c>
      <c r="H90" s="475">
        <v>7.0300000000000001E-2</v>
      </c>
      <c r="I90" s="475">
        <v>6.9699999999999998E-2</v>
      </c>
      <c r="J90" s="475">
        <v>1.23E-2</v>
      </c>
      <c r="K90" s="475">
        <v>-2.2599999999999999E-2</v>
      </c>
      <c r="L90" s="475">
        <v>0.1037</v>
      </c>
      <c r="M90" s="475">
        <v>-4.9599999999999998E-2</v>
      </c>
    </row>
    <row r="91" spans="1:13" x14ac:dyDescent="0.45">
      <c r="A91" s="475" t="s">
        <v>867</v>
      </c>
      <c r="B91" s="475" t="s">
        <v>553</v>
      </c>
      <c r="C91" s="475" t="s">
        <v>492</v>
      </c>
      <c r="D91" s="475" t="s">
        <v>851</v>
      </c>
      <c r="E91" s="475">
        <v>1</v>
      </c>
      <c r="F91" s="475">
        <v>7.8799999999999995E-2</v>
      </c>
      <c r="G91" s="475">
        <v>2.4400000000000002E-2</v>
      </c>
      <c r="H91" s="475">
        <v>9.3899999999999997E-2</v>
      </c>
      <c r="I91" s="475">
        <v>8.48E-2</v>
      </c>
      <c r="J91" s="475">
        <v>5.2600000000000001E-2</v>
      </c>
      <c r="K91" s="475">
        <v>-1.5800000000000002E-2</v>
      </c>
      <c r="L91" s="475">
        <v>0.15459999999999999</v>
      </c>
      <c r="M91" s="475">
        <v>-4.41E-2</v>
      </c>
    </row>
    <row r="92" spans="1:13" x14ac:dyDescent="0.45">
      <c r="A92" s="475" t="s">
        <v>867</v>
      </c>
      <c r="B92" s="475" t="s">
        <v>562</v>
      </c>
      <c r="C92" s="475" t="s">
        <v>492</v>
      </c>
      <c r="D92" s="475" t="s">
        <v>851</v>
      </c>
      <c r="E92" s="475">
        <v>1</v>
      </c>
      <c r="F92" s="475">
        <v>7.4499999999999997E-2</v>
      </c>
      <c r="G92" s="475">
        <v>1.78E-2</v>
      </c>
      <c r="H92" s="475">
        <v>8.5300000000000001E-2</v>
      </c>
      <c r="I92" s="475">
        <v>6.9099999999999995E-2</v>
      </c>
      <c r="J92" s="475">
        <v>5.8400000000000001E-2</v>
      </c>
      <c r="K92" s="475">
        <v>-1.4200000000000001E-2</v>
      </c>
      <c r="L92" s="475">
        <v>0.14360000000000001</v>
      </c>
      <c r="M92" s="475">
        <v>-5.0999999999999997E-2</v>
      </c>
    </row>
    <row r="93" spans="1:13" x14ac:dyDescent="0.45">
      <c r="A93" s="475" t="s">
        <v>867</v>
      </c>
      <c r="B93" s="475" t="s">
        <v>555</v>
      </c>
      <c r="C93" s="475" t="s">
        <v>492</v>
      </c>
      <c r="D93" s="475" t="s">
        <v>851</v>
      </c>
      <c r="E93" s="475">
        <v>1</v>
      </c>
      <c r="F93" s="475">
        <v>5.3199999999999997E-2</v>
      </c>
      <c r="G93" s="475">
        <v>5.8999999999999999E-3</v>
      </c>
      <c r="H93" s="475">
        <v>4.5600000000000002E-2</v>
      </c>
      <c r="I93" s="475">
        <v>5.3199999999999997E-2</v>
      </c>
      <c r="J93" s="475">
        <v>3.6700000000000003E-2</v>
      </c>
      <c r="K93" s="475">
        <v>-2.5100000000000001E-2</v>
      </c>
      <c r="L93" s="475">
        <v>0.10150000000000001</v>
      </c>
      <c r="M93" s="475">
        <v>-7.3300000000000004E-2</v>
      </c>
    </row>
    <row r="94" spans="1:13" x14ac:dyDescent="0.45">
      <c r="A94" s="475" t="s">
        <v>868</v>
      </c>
      <c r="B94" s="475" t="s">
        <v>1099</v>
      </c>
      <c r="C94" s="475" t="s">
        <v>410</v>
      </c>
      <c r="D94" s="475" t="s">
        <v>869</v>
      </c>
      <c r="E94" s="475">
        <v>1</v>
      </c>
      <c r="F94" s="475">
        <v>1222643</v>
      </c>
      <c r="G94" s="475">
        <v>1366140</v>
      </c>
      <c r="H94" s="475">
        <v>1422439</v>
      </c>
      <c r="I94" s="475">
        <v>1750871</v>
      </c>
      <c r="J94" s="475">
        <v>1914087</v>
      </c>
      <c r="K94" s="475">
        <v>2071149</v>
      </c>
      <c r="L94" s="475">
        <v>2077049</v>
      </c>
      <c r="M94" s="475">
        <v>2428418</v>
      </c>
    </row>
    <row r="95" spans="1:13" x14ac:dyDescent="0.45">
      <c r="A95" s="475" t="s">
        <v>868</v>
      </c>
      <c r="B95" s="475" t="s">
        <v>1099</v>
      </c>
      <c r="C95" s="475" t="s">
        <v>29</v>
      </c>
      <c r="D95" s="475" t="s">
        <v>870</v>
      </c>
      <c r="E95" s="475">
        <v>2</v>
      </c>
      <c r="F95" s="475">
        <v>104086</v>
      </c>
      <c r="G95" s="475">
        <v>104186</v>
      </c>
      <c r="H95" s="475">
        <v>117062</v>
      </c>
      <c r="I95" s="475">
        <v>108085</v>
      </c>
      <c r="J95" s="475">
        <v>114696</v>
      </c>
      <c r="K95" s="475">
        <v>120991</v>
      </c>
      <c r="L95" s="475">
        <v>127182</v>
      </c>
      <c r="M95" s="475">
        <v>145809</v>
      </c>
    </row>
    <row r="96" spans="1:13" x14ac:dyDescent="0.45">
      <c r="A96" s="475" t="s">
        <v>868</v>
      </c>
      <c r="B96" s="475" t="s">
        <v>1099</v>
      </c>
      <c r="C96" s="475" t="s">
        <v>134</v>
      </c>
      <c r="D96" s="475" t="s">
        <v>871</v>
      </c>
      <c r="E96" s="475">
        <v>3</v>
      </c>
      <c r="F96" s="475">
        <v>79302</v>
      </c>
      <c r="G96" s="475">
        <v>82356</v>
      </c>
      <c r="H96" s="475">
        <v>85414</v>
      </c>
      <c r="I96" s="475">
        <v>87525</v>
      </c>
      <c r="J96" s="475">
        <v>91844</v>
      </c>
      <c r="K96" s="475">
        <v>96654</v>
      </c>
      <c r="L96" s="475">
        <v>98527</v>
      </c>
      <c r="M96" s="475">
        <v>108061</v>
      </c>
    </row>
    <row r="97" spans="1:13" x14ac:dyDescent="0.45">
      <c r="A97" s="475" t="s">
        <v>868</v>
      </c>
      <c r="B97" s="475" t="s">
        <v>1099</v>
      </c>
      <c r="C97" s="475" t="s">
        <v>135</v>
      </c>
      <c r="D97" s="475" t="s">
        <v>872</v>
      </c>
      <c r="E97" s="475">
        <v>4</v>
      </c>
      <c r="F97" s="475">
        <v>24785</v>
      </c>
      <c r="G97" s="475">
        <v>21830</v>
      </c>
      <c r="H97" s="475">
        <v>31648</v>
      </c>
      <c r="I97" s="475">
        <v>20560</v>
      </c>
      <c r="J97" s="475">
        <v>22852</v>
      </c>
      <c r="K97" s="475">
        <v>24337</v>
      </c>
      <c r="L97" s="475">
        <v>28654</v>
      </c>
      <c r="M97" s="475">
        <v>37748</v>
      </c>
    </row>
    <row r="98" spans="1:13" x14ac:dyDescent="0.45">
      <c r="A98" s="475" t="s">
        <v>868</v>
      </c>
      <c r="B98" s="475" t="s">
        <v>1099</v>
      </c>
      <c r="C98" s="475" t="s">
        <v>32</v>
      </c>
      <c r="D98" s="475" t="s">
        <v>873</v>
      </c>
      <c r="E98" s="475">
        <v>5</v>
      </c>
      <c r="F98" s="475">
        <v>9998</v>
      </c>
      <c r="G98" s="475">
        <v>10328</v>
      </c>
      <c r="H98" s="475">
        <v>10451</v>
      </c>
      <c r="I98" s="475">
        <v>10881</v>
      </c>
      <c r="J98" s="475">
        <v>11609</v>
      </c>
      <c r="K98" s="475">
        <v>12555</v>
      </c>
      <c r="L98" s="475">
        <v>12984</v>
      </c>
      <c r="M98" s="475">
        <v>14729</v>
      </c>
    </row>
    <row r="99" spans="1:13" x14ac:dyDescent="0.45">
      <c r="A99" s="475" t="s">
        <v>868</v>
      </c>
      <c r="B99" s="475" t="s">
        <v>1099</v>
      </c>
      <c r="C99" s="475" t="s">
        <v>33</v>
      </c>
      <c r="D99" s="475" t="s">
        <v>874</v>
      </c>
      <c r="E99" s="475">
        <v>6</v>
      </c>
      <c r="F99" s="475">
        <v>-3745</v>
      </c>
      <c r="G99" s="475">
        <v>-5599</v>
      </c>
      <c r="H99" s="475">
        <v>-3461</v>
      </c>
      <c r="I99" s="475">
        <v>-3442</v>
      </c>
      <c r="J99" s="475">
        <v>-574</v>
      </c>
      <c r="K99" s="475">
        <v>2820</v>
      </c>
      <c r="L99" s="475">
        <v>2809</v>
      </c>
      <c r="M99" s="475">
        <v>3136</v>
      </c>
    </row>
    <row r="100" spans="1:13" x14ac:dyDescent="0.45">
      <c r="A100" s="475" t="s">
        <v>868</v>
      </c>
      <c r="B100" s="475" t="s">
        <v>1099</v>
      </c>
      <c r="C100" s="475" t="s">
        <v>411</v>
      </c>
      <c r="D100" s="475" t="s">
        <v>875</v>
      </c>
      <c r="E100" s="475">
        <v>7</v>
      </c>
      <c r="F100" s="475">
        <v>64457</v>
      </c>
      <c r="G100" s="475">
        <v>71868</v>
      </c>
      <c r="H100" s="475">
        <v>142359</v>
      </c>
      <c r="I100" s="475">
        <v>80878</v>
      </c>
      <c r="J100" s="475">
        <v>146845</v>
      </c>
      <c r="K100" s="475">
        <v>180900</v>
      </c>
      <c r="L100" s="475">
        <v>107595</v>
      </c>
      <c r="M100" s="475">
        <v>238370</v>
      </c>
    </row>
    <row r="101" spans="1:13" x14ac:dyDescent="0.45">
      <c r="A101" s="475" t="s">
        <v>868</v>
      </c>
      <c r="B101" s="475" t="s">
        <v>1099</v>
      </c>
      <c r="C101" s="475" t="s">
        <v>412</v>
      </c>
      <c r="D101" s="475" t="s">
        <v>876</v>
      </c>
      <c r="E101" s="475">
        <v>8</v>
      </c>
      <c r="F101" s="475">
        <v>68202</v>
      </c>
      <c r="G101" s="475">
        <v>77467</v>
      </c>
      <c r="H101" s="475">
        <v>145820</v>
      </c>
      <c r="I101" s="475">
        <v>84320</v>
      </c>
      <c r="J101" s="475">
        <v>147419</v>
      </c>
      <c r="K101" s="475">
        <v>178080</v>
      </c>
      <c r="L101" s="475">
        <v>104787</v>
      </c>
      <c r="M101" s="475">
        <v>235234</v>
      </c>
    </row>
    <row r="102" spans="1:13" x14ac:dyDescent="0.45">
      <c r="A102" s="475" t="s">
        <v>868</v>
      </c>
      <c r="B102" s="475" t="s">
        <v>1099</v>
      </c>
      <c r="C102" s="475" t="s">
        <v>34</v>
      </c>
      <c r="D102" s="475" t="s">
        <v>877</v>
      </c>
      <c r="E102" s="475">
        <v>9</v>
      </c>
      <c r="F102" s="475">
        <v>60978</v>
      </c>
      <c r="G102" s="475">
        <v>64610</v>
      </c>
      <c r="H102" s="475">
        <v>73919</v>
      </c>
      <c r="I102" s="475">
        <v>70369</v>
      </c>
      <c r="J102" s="475">
        <v>76509</v>
      </c>
      <c r="K102" s="475">
        <v>99848</v>
      </c>
      <c r="L102" s="475">
        <v>94869</v>
      </c>
      <c r="M102" s="475">
        <v>84969</v>
      </c>
    </row>
    <row r="103" spans="1:13" x14ac:dyDescent="0.45">
      <c r="A103" s="475" t="s">
        <v>868</v>
      </c>
      <c r="B103" s="475" t="s">
        <v>1099</v>
      </c>
      <c r="C103" s="475" t="s">
        <v>413</v>
      </c>
      <c r="D103" s="475" t="s">
        <v>878</v>
      </c>
      <c r="E103" s="475">
        <v>10</v>
      </c>
      <c r="F103" s="475">
        <v>31371</v>
      </c>
      <c r="G103" s="475">
        <v>32509</v>
      </c>
      <c r="H103" s="475">
        <v>39390</v>
      </c>
      <c r="I103" s="475">
        <v>33962</v>
      </c>
      <c r="J103" s="475">
        <v>37271</v>
      </c>
      <c r="K103" s="475">
        <v>58943</v>
      </c>
      <c r="L103" s="475">
        <v>56350</v>
      </c>
      <c r="M103" s="475">
        <v>44584</v>
      </c>
    </row>
    <row r="104" spans="1:13" x14ac:dyDescent="0.45">
      <c r="A104" s="475" t="s">
        <v>868</v>
      </c>
      <c r="B104" s="475" t="s">
        <v>1099</v>
      </c>
      <c r="C104" s="475" t="s">
        <v>414</v>
      </c>
      <c r="D104" s="475" t="s">
        <v>879</v>
      </c>
      <c r="E104" s="475">
        <v>11</v>
      </c>
      <c r="F104" s="475">
        <v>29607</v>
      </c>
      <c r="G104" s="475">
        <v>32101</v>
      </c>
      <c r="H104" s="475">
        <v>34529</v>
      </c>
      <c r="I104" s="475">
        <v>36407</v>
      </c>
      <c r="J104" s="475">
        <v>39238</v>
      </c>
      <c r="K104" s="475">
        <v>40906</v>
      </c>
      <c r="L104" s="475">
        <v>38520</v>
      </c>
      <c r="M104" s="475">
        <v>40385</v>
      </c>
    </row>
    <row r="105" spans="1:13" x14ac:dyDescent="0.45">
      <c r="A105" s="475" t="s">
        <v>868</v>
      </c>
      <c r="B105" s="475" t="s">
        <v>1099</v>
      </c>
      <c r="C105" s="475" t="s">
        <v>415</v>
      </c>
      <c r="D105" s="475" t="s">
        <v>880</v>
      </c>
      <c r="E105" s="475">
        <v>12</v>
      </c>
      <c r="F105" s="475">
        <v>121</v>
      </c>
      <c r="G105" s="475">
        <v>116</v>
      </c>
      <c r="H105" s="475">
        <v>271</v>
      </c>
      <c r="I105" s="475">
        <v>-189</v>
      </c>
      <c r="J105" s="475">
        <v>497</v>
      </c>
      <c r="K105" s="475">
        <v>-261</v>
      </c>
      <c r="L105" s="475">
        <v>-164</v>
      </c>
      <c r="M105" s="475">
        <v>-278</v>
      </c>
    </row>
    <row r="106" spans="1:13" x14ac:dyDescent="0.45">
      <c r="A106" s="475" t="s">
        <v>868</v>
      </c>
      <c r="B106" s="475" t="s">
        <v>1099</v>
      </c>
      <c r="C106" s="475" t="s">
        <v>37</v>
      </c>
      <c r="D106" s="475" t="s">
        <v>881</v>
      </c>
      <c r="E106" s="475">
        <v>13</v>
      </c>
      <c r="F106" s="475">
        <v>39484</v>
      </c>
      <c r="G106" s="475">
        <v>34093</v>
      </c>
      <c r="H106" s="475">
        <v>39953</v>
      </c>
      <c r="I106" s="475">
        <v>34084</v>
      </c>
      <c r="J106" s="475">
        <v>38110</v>
      </c>
      <c r="K106" s="475">
        <v>23702</v>
      </c>
      <c r="L106" s="475">
        <v>34957</v>
      </c>
      <c r="M106" s="475">
        <v>63697</v>
      </c>
    </row>
    <row r="107" spans="1:13" x14ac:dyDescent="0.45">
      <c r="A107" s="475" t="s">
        <v>868</v>
      </c>
      <c r="B107" s="475" t="s">
        <v>1099</v>
      </c>
      <c r="C107" s="475" t="s">
        <v>38</v>
      </c>
      <c r="D107" s="475" t="s">
        <v>882</v>
      </c>
      <c r="E107" s="475">
        <v>14</v>
      </c>
      <c r="F107" s="475">
        <v>-4330</v>
      </c>
      <c r="G107" s="475">
        <v>-4480</v>
      </c>
      <c r="H107" s="475">
        <v>-4629</v>
      </c>
      <c r="I107" s="475">
        <v>-4491</v>
      </c>
      <c r="J107" s="475">
        <v>-4483</v>
      </c>
      <c r="K107" s="475">
        <v>-3359</v>
      </c>
      <c r="L107" s="475">
        <v>-3655</v>
      </c>
      <c r="M107" s="475">
        <v>-4351</v>
      </c>
    </row>
    <row r="108" spans="1:13" x14ac:dyDescent="0.45">
      <c r="A108" s="475" t="s">
        <v>868</v>
      </c>
      <c r="B108" s="475" t="s">
        <v>1099</v>
      </c>
      <c r="C108" s="475" t="s">
        <v>39</v>
      </c>
      <c r="D108" s="475" t="s">
        <v>883</v>
      </c>
      <c r="E108" s="475">
        <v>15</v>
      </c>
      <c r="F108" s="475">
        <v>116672</v>
      </c>
      <c r="G108" s="475">
        <v>45104</v>
      </c>
      <c r="H108" s="475">
        <v>140365</v>
      </c>
      <c r="I108" s="475">
        <v>146318</v>
      </c>
      <c r="J108" s="475">
        <v>133283</v>
      </c>
      <c r="K108" s="475">
        <v>-12947</v>
      </c>
      <c r="L108" s="475">
        <v>338674</v>
      </c>
      <c r="M108" s="475">
        <v>-91848</v>
      </c>
    </row>
    <row r="109" spans="1:13" x14ac:dyDescent="0.45">
      <c r="A109" s="475" t="s">
        <v>868</v>
      </c>
      <c r="B109" s="475" t="s">
        <v>1099</v>
      </c>
      <c r="C109" s="475" t="s">
        <v>40</v>
      </c>
      <c r="D109" s="475" t="s">
        <v>884</v>
      </c>
      <c r="E109" s="475">
        <v>16</v>
      </c>
      <c r="F109" s="475">
        <v>2776</v>
      </c>
      <c r="G109" s="475">
        <v>3119</v>
      </c>
      <c r="H109" s="475">
        <v>3669</v>
      </c>
      <c r="I109" s="475">
        <v>4304</v>
      </c>
      <c r="J109" s="475">
        <v>4328</v>
      </c>
      <c r="K109" s="475">
        <v>4471</v>
      </c>
      <c r="L109" s="475">
        <v>4919</v>
      </c>
      <c r="M109" s="475">
        <v>5400</v>
      </c>
    </row>
    <row r="110" spans="1:13" x14ac:dyDescent="0.45">
      <c r="A110" s="475" t="s">
        <v>868</v>
      </c>
      <c r="B110" s="475" t="s">
        <v>1099</v>
      </c>
      <c r="C110" s="475" t="s">
        <v>41</v>
      </c>
      <c r="D110" s="475" t="s">
        <v>885</v>
      </c>
      <c r="E110" s="475">
        <v>17</v>
      </c>
      <c r="F110" s="475">
        <v>113895</v>
      </c>
      <c r="G110" s="475">
        <v>41985</v>
      </c>
      <c r="H110" s="475">
        <v>136696</v>
      </c>
      <c r="I110" s="475">
        <v>142014</v>
      </c>
      <c r="J110" s="475">
        <v>128954</v>
      </c>
      <c r="K110" s="475">
        <v>-17418</v>
      </c>
      <c r="L110" s="475">
        <v>333754</v>
      </c>
      <c r="M110" s="475">
        <v>-97248</v>
      </c>
    </row>
    <row r="111" spans="1:13" x14ac:dyDescent="0.45">
      <c r="A111" s="475" t="s">
        <v>868</v>
      </c>
      <c r="B111" s="475" t="s">
        <v>1099</v>
      </c>
      <c r="C111" s="475" t="s">
        <v>42</v>
      </c>
      <c r="D111" s="475" t="s">
        <v>886</v>
      </c>
      <c r="E111" s="475">
        <v>18</v>
      </c>
      <c r="F111" s="475">
        <v>557</v>
      </c>
      <c r="G111" s="475">
        <v>609</v>
      </c>
      <c r="H111" s="475">
        <v>850</v>
      </c>
      <c r="I111" s="475">
        <v>581</v>
      </c>
      <c r="J111" s="475">
        <v>528</v>
      </c>
      <c r="K111" s="475">
        <v>556</v>
      </c>
      <c r="L111" s="475">
        <v>769</v>
      </c>
      <c r="M111" s="475">
        <v>728</v>
      </c>
    </row>
    <row r="112" spans="1:13" x14ac:dyDescent="0.45">
      <c r="A112" s="475" t="s">
        <v>868</v>
      </c>
      <c r="B112" s="475" t="s">
        <v>1099</v>
      </c>
      <c r="C112" s="475" t="s">
        <v>416</v>
      </c>
      <c r="D112" s="475" t="s">
        <v>887</v>
      </c>
      <c r="E112" s="475">
        <v>19</v>
      </c>
      <c r="F112" s="475">
        <v>6264</v>
      </c>
      <c r="G112" s="475">
        <v>6439</v>
      </c>
      <c r="H112" s="475">
        <v>6578</v>
      </c>
      <c r="I112" s="475">
        <v>6793</v>
      </c>
      <c r="J112" s="475">
        <v>6902</v>
      </c>
      <c r="K112" s="475">
        <v>6795</v>
      </c>
      <c r="L112" s="475">
        <v>6926</v>
      </c>
      <c r="M112" s="475">
        <v>7315</v>
      </c>
    </row>
    <row r="113" spans="1:13" x14ac:dyDescent="0.45">
      <c r="A113" s="475" t="s">
        <v>868</v>
      </c>
      <c r="B113" s="475" t="s">
        <v>1099</v>
      </c>
      <c r="C113" s="475" t="s">
        <v>44</v>
      </c>
      <c r="D113" s="475" t="s">
        <v>888</v>
      </c>
      <c r="E113" s="475">
        <v>20</v>
      </c>
      <c r="F113" s="475">
        <v>10152</v>
      </c>
      <c r="G113" s="475">
        <v>860</v>
      </c>
      <c r="H113" s="475">
        <v>172591</v>
      </c>
      <c r="I113" s="475">
        <v>8702</v>
      </c>
      <c r="J113" s="475">
        <v>12464</v>
      </c>
      <c r="K113" s="475">
        <v>20524</v>
      </c>
      <c r="L113" s="475">
        <v>5453</v>
      </c>
      <c r="M113" s="475">
        <v>41855</v>
      </c>
    </row>
    <row r="114" spans="1:13" x14ac:dyDescent="0.45">
      <c r="A114" s="475" t="s">
        <v>868</v>
      </c>
      <c r="B114" s="475" t="s">
        <v>1099</v>
      </c>
      <c r="C114" s="475" t="s">
        <v>45</v>
      </c>
      <c r="D114" s="475" t="s">
        <v>889</v>
      </c>
      <c r="E114" s="475">
        <v>21</v>
      </c>
      <c r="F114" s="475">
        <v>143497</v>
      </c>
      <c r="G114" s="475">
        <v>56299</v>
      </c>
      <c r="H114" s="475">
        <v>328432</v>
      </c>
      <c r="I114" s="475">
        <v>163216</v>
      </c>
      <c r="J114" s="475">
        <v>157062</v>
      </c>
      <c r="K114" s="475">
        <v>4655</v>
      </c>
      <c r="L114" s="475">
        <v>351369</v>
      </c>
      <c r="M114" s="475">
        <v>-17363</v>
      </c>
    </row>
    <row r="115" spans="1:13" x14ac:dyDescent="0.45">
      <c r="A115" s="475" t="s">
        <v>868</v>
      </c>
      <c r="B115" s="475" t="s">
        <v>1099</v>
      </c>
      <c r="C115" s="475" t="s">
        <v>417</v>
      </c>
      <c r="D115" s="475" t="s">
        <v>890</v>
      </c>
      <c r="E115" s="475">
        <v>22</v>
      </c>
      <c r="F115" s="475">
        <v>1366140</v>
      </c>
      <c r="G115" s="475">
        <v>1422439</v>
      </c>
      <c r="H115" s="475">
        <v>1750871</v>
      </c>
      <c r="I115" s="475">
        <v>1914087</v>
      </c>
      <c r="J115" s="475">
        <v>2071149</v>
      </c>
      <c r="K115" s="475">
        <v>2075804</v>
      </c>
      <c r="L115" s="475">
        <v>2428418</v>
      </c>
      <c r="M115" s="475">
        <v>2411055</v>
      </c>
    </row>
    <row r="116" spans="1:13" x14ac:dyDescent="0.45">
      <c r="A116" s="475" t="s">
        <v>868</v>
      </c>
      <c r="B116" s="475" t="s">
        <v>1099</v>
      </c>
      <c r="C116" s="475" t="s">
        <v>23</v>
      </c>
      <c r="D116" s="475" t="s">
        <v>855</v>
      </c>
      <c r="E116" s="475">
        <v>23</v>
      </c>
      <c r="F116" s="475">
        <v>252</v>
      </c>
      <c r="G116" s="475">
        <v>238</v>
      </c>
      <c r="H116" s="475">
        <v>219</v>
      </c>
      <c r="I116" s="475">
        <v>207</v>
      </c>
      <c r="J116" s="475">
        <v>190</v>
      </c>
      <c r="K116" s="475">
        <v>177</v>
      </c>
      <c r="L116" s="475">
        <v>159</v>
      </c>
      <c r="M116" s="475">
        <v>148</v>
      </c>
    </row>
    <row r="117" spans="1:13" x14ac:dyDescent="0.45">
      <c r="A117" s="475" t="s">
        <v>868</v>
      </c>
      <c r="B117" s="475" t="s">
        <v>1099</v>
      </c>
      <c r="C117" s="475" t="s">
        <v>483</v>
      </c>
      <c r="D117" s="475" t="s">
        <v>842</v>
      </c>
      <c r="E117" s="475">
        <v>24</v>
      </c>
      <c r="F117" s="475">
        <v>1187826</v>
      </c>
      <c r="G117" s="475">
        <v>1320001</v>
      </c>
      <c r="H117" s="475">
        <v>1378625</v>
      </c>
      <c r="I117" s="475">
        <v>1714561</v>
      </c>
      <c r="J117" s="475">
        <v>1871696</v>
      </c>
      <c r="K117" s="475">
        <v>2020401</v>
      </c>
      <c r="L117" s="475">
        <v>2020687</v>
      </c>
      <c r="M117" s="475">
        <v>2355829</v>
      </c>
    </row>
    <row r="118" spans="1:13" x14ac:dyDescent="0.45">
      <c r="A118" s="475" t="s">
        <v>868</v>
      </c>
      <c r="B118" s="475" t="s">
        <v>1099</v>
      </c>
      <c r="C118" s="475" t="s">
        <v>469</v>
      </c>
      <c r="D118" s="475" t="s">
        <v>843</v>
      </c>
      <c r="E118" s="475">
        <v>25</v>
      </c>
      <c r="F118" s="475">
        <v>25157</v>
      </c>
      <c r="G118" s="475">
        <v>19284</v>
      </c>
      <c r="H118" s="475">
        <v>24873</v>
      </c>
      <c r="I118" s="475">
        <v>18712</v>
      </c>
      <c r="J118" s="475">
        <v>22018</v>
      </c>
      <c r="K118" s="475">
        <v>7788</v>
      </c>
      <c r="L118" s="475">
        <v>18318</v>
      </c>
      <c r="M118" s="475">
        <v>44617</v>
      </c>
    </row>
    <row r="119" spans="1:13" x14ac:dyDescent="0.45">
      <c r="A119" s="475" t="s">
        <v>868</v>
      </c>
      <c r="B119" s="475" t="s">
        <v>1099</v>
      </c>
      <c r="C119" s="475" t="s">
        <v>468</v>
      </c>
      <c r="D119" s="475" t="s">
        <v>844</v>
      </c>
      <c r="E119" s="475">
        <v>26</v>
      </c>
      <c r="F119" s="475">
        <v>1200404</v>
      </c>
      <c r="G119" s="475">
        <v>1329642</v>
      </c>
      <c r="H119" s="475">
        <v>1391062</v>
      </c>
      <c r="I119" s="475">
        <v>1545424</v>
      </c>
      <c r="J119" s="475">
        <v>1701272</v>
      </c>
      <c r="K119" s="475">
        <v>1834736</v>
      </c>
      <c r="L119" s="475">
        <v>1831183</v>
      </c>
      <c r="M119" s="475">
        <v>2177346</v>
      </c>
    </row>
    <row r="120" spans="1:13" x14ac:dyDescent="0.45">
      <c r="A120" s="475" t="s">
        <v>868</v>
      </c>
      <c r="B120" s="475" t="s">
        <v>1099</v>
      </c>
      <c r="C120" s="475" t="s">
        <v>471</v>
      </c>
      <c r="D120" s="475" t="s">
        <v>845</v>
      </c>
      <c r="E120" s="475">
        <v>30</v>
      </c>
      <c r="F120" s="475">
        <v>108188</v>
      </c>
      <c r="G120" s="475">
        <v>36155</v>
      </c>
      <c r="H120" s="475">
        <v>130967</v>
      </c>
      <c r="I120" s="475">
        <v>135802</v>
      </c>
      <c r="J120" s="475">
        <v>122580</v>
      </c>
      <c r="K120" s="475">
        <v>-23657</v>
      </c>
      <c r="L120" s="475">
        <v>327597</v>
      </c>
      <c r="M120" s="475">
        <v>-103835</v>
      </c>
    </row>
    <row r="121" spans="1:13" x14ac:dyDescent="0.45">
      <c r="A121" s="475" t="s">
        <v>868</v>
      </c>
      <c r="B121" s="475" t="s">
        <v>1099</v>
      </c>
      <c r="C121" s="475" t="s">
        <v>484</v>
      </c>
      <c r="D121" s="475" t="s">
        <v>846</v>
      </c>
      <c r="E121" s="475">
        <v>31</v>
      </c>
      <c r="F121" s="475">
        <v>1643</v>
      </c>
      <c r="G121" s="475">
        <v>-2218</v>
      </c>
      <c r="H121" s="475">
        <v>3811</v>
      </c>
      <c r="I121" s="475">
        <v>4236</v>
      </c>
      <c r="J121" s="475">
        <v>1594</v>
      </c>
      <c r="K121" s="475">
        <v>-6548</v>
      </c>
      <c r="L121" s="475">
        <v>20188</v>
      </c>
      <c r="M121" s="475">
        <v>-16890</v>
      </c>
    </row>
    <row r="122" spans="1:13" x14ac:dyDescent="0.45">
      <c r="A122" s="475" t="s">
        <v>868</v>
      </c>
      <c r="B122" s="475" t="s">
        <v>1099</v>
      </c>
      <c r="C122" s="475" t="s">
        <v>485</v>
      </c>
      <c r="D122" s="475" t="s">
        <v>847</v>
      </c>
      <c r="E122" s="475">
        <v>32</v>
      </c>
      <c r="F122" s="475">
        <v>106545</v>
      </c>
      <c r="G122" s="475">
        <v>38373</v>
      </c>
      <c r="H122" s="475">
        <v>127157</v>
      </c>
      <c r="I122" s="475">
        <v>131566</v>
      </c>
      <c r="J122" s="475">
        <v>120986</v>
      </c>
      <c r="K122" s="475">
        <v>-17110</v>
      </c>
      <c r="L122" s="475">
        <v>307409</v>
      </c>
      <c r="M122" s="475">
        <v>-86945</v>
      </c>
    </row>
    <row r="123" spans="1:13" x14ac:dyDescent="0.45">
      <c r="A123" s="475" t="s">
        <v>868</v>
      </c>
      <c r="B123" s="475" t="s">
        <v>1099</v>
      </c>
      <c r="C123" s="475" t="s">
        <v>486</v>
      </c>
      <c r="D123" s="475" t="s">
        <v>848</v>
      </c>
      <c r="E123" s="475">
        <v>33</v>
      </c>
      <c r="F123" s="475">
        <v>1320001</v>
      </c>
      <c r="G123" s="475">
        <v>1378625</v>
      </c>
      <c r="H123" s="475">
        <v>1714561</v>
      </c>
      <c r="I123" s="475">
        <v>1871696</v>
      </c>
      <c r="J123" s="475">
        <v>2020401</v>
      </c>
      <c r="K123" s="475">
        <v>2019455</v>
      </c>
      <c r="L123" s="475">
        <v>2355829</v>
      </c>
      <c r="M123" s="475">
        <v>2323044</v>
      </c>
    </row>
    <row r="124" spans="1:13" x14ac:dyDescent="0.45">
      <c r="A124" s="475" t="s">
        <v>868</v>
      </c>
      <c r="B124" s="475" t="s">
        <v>1099</v>
      </c>
      <c r="C124" s="475" t="s">
        <v>487</v>
      </c>
      <c r="D124" s="475" t="s">
        <v>849</v>
      </c>
      <c r="E124" s="475">
        <v>34</v>
      </c>
      <c r="F124" s="475">
        <v>5.0000000000000001E-3</v>
      </c>
      <c r="G124" s="475">
        <v>5.0000000000000001E-3</v>
      </c>
      <c r="H124" s="475">
        <v>5.0000000000000001E-3</v>
      </c>
      <c r="I124" s="475">
        <v>4.0000000000000001E-3</v>
      </c>
      <c r="J124" s="475">
        <v>4.0000000000000001E-3</v>
      </c>
      <c r="K124" s="475">
        <v>4.0000000000000001E-3</v>
      </c>
      <c r="L124" s="475">
        <v>4.0000000000000001E-3</v>
      </c>
      <c r="M124" s="475">
        <v>3.0000000000000001E-3</v>
      </c>
    </row>
    <row r="125" spans="1:13" x14ac:dyDescent="0.45">
      <c r="A125" s="475" t="s">
        <v>868</v>
      </c>
      <c r="B125" s="475" t="s">
        <v>1099</v>
      </c>
      <c r="C125" s="475" t="s">
        <v>488</v>
      </c>
      <c r="D125" s="475" t="s">
        <v>850</v>
      </c>
      <c r="E125" s="475">
        <v>35</v>
      </c>
      <c r="F125" s="475">
        <v>2E-3</v>
      </c>
      <c r="G125" s="475">
        <v>2E-3</v>
      </c>
      <c r="H125" s="475">
        <v>3.0000000000000001E-3</v>
      </c>
      <c r="I125" s="475">
        <v>3.0000000000000001E-3</v>
      </c>
      <c r="J125" s="475">
        <v>3.0000000000000001E-3</v>
      </c>
      <c r="K125" s="475">
        <v>2E-3</v>
      </c>
      <c r="L125" s="475">
        <v>3.0000000000000001E-3</v>
      </c>
      <c r="M125" s="475">
        <v>2E-3</v>
      </c>
    </row>
    <row r="126" spans="1:13" x14ac:dyDescent="0.45">
      <c r="A126" s="475" t="s">
        <v>868</v>
      </c>
      <c r="B126" s="475" t="s">
        <v>1099</v>
      </c>
      <c r="C126" s="475" t="s">
        <v>489</v>
      </c>
      <c r="D126" s="475" t="s">
        <v>851</v>
      </c>
      <c r="E126" s="475">
        <v>36</v>
      </c>
      <c r="F126" s="475">
        <v>8.8999999999999996E-2</v>
      </c>
      <c r="G126" s="475">
        <v>2.9000000000000001E-2</v>
      </c>
      <c r="H126" s="475">
        <v>9.0999999999999998E-2</v>
      </c>
      <c r="I126" s="475">
        <v>8.5000000000000006E-2</v>
      </c>
      <c r="J126" s="475">
        <v>7.0999999999999994E-2</v>
      </c>
      <c r="K126" s="475">
        <v>-8.9999999999999993E-3</v>
      </c>
      <c r="L126" s="475">
        <v>0.16800000000000001</v>
      </c>
      <c r="M126" s="475">
        <v>-0.04</v>
      </c>
    </row>
    <row r="127" spans="1:13" x14ac:dyDescent="0.45">
      <c r="A127" s="475" t="s">
        <v>891</v>
      </c>
      <c r="B127" s="475" t="s">
        <v>552</v>
      </c>
      <c r="C127" s="475" t="s">
        <v>410</v>
      </c>
      <c r="D127" s="475" t="s">
        <v>869</v>
      </c>
      <c r="E127" s="475">
        <v>1</v>
      </c>
      <c r="F127" s="475">
        <v>51505</v>
      </c>
      <c r="G127" s="475">
        <v>53761</v>
      </c>
      <c r="H127" s="475">
        <v>54595</v>
      </c>
      <c r="I127" s="475">
        <v>58556</v>
      </c>
      <c r="J127" s="475">
        <v>55960</v>
      </c>
      <c r="K127" s="475">
        <v>58124</v>
      </c>
      <c r="L127" s="475">
        <v>57443</v>
      </c>
      <c r="M127" s="475">
        <v>60507</v>
      </c>
    </row>
    <row r="128" spans="1:13" x14ac:dyDescent="0.45">
      <c r="A128" s="475" t="s">
        <v>891</v>
      </c>
      <c r="B128" s="475" t="s">
        <v>553</v>
      </c>
      <c r="C128" s="475" t="s">
        <v>410</v>
      </c>
      <c r="D128" s="475" t="s">
        <v>869</v>
      </c>
      <c r="E128" s="475">
        <v>1</v>
      </c>
      <c r="F128" s="475">
        <v>376096</v>
      </c>
      <c r="G128" s="475">
        <v>434052</v>
      </c>
      <c r="H128" s="475">
        <v>466351</v>
      </c>
      <c r="I128" s="475">
        <v>543120</v>
      </c>
      <c r="J128" s="475">
        <v>631383</v>
      </c>
      <c r="K128" s="475">
        <v>718619</v>
      </c>
      <c r="L128" s="475">
        <v>747522</v>
      </c>
      <c r="M128" s="475">
        <v>1052858</v>
      </c>
    </row>
    <row r="129" spans="1:13" x14ac:dyDescent="0.45">
      <c r="A129" s="475" t="s">
        <v>891</v>
      </c>
      <c r="B129" s="475" t="s">
        <v>562</v>
      </c>
      <c r="C129" s="475" t="s">
        <v>410</v>
      </c>
      <c r="D129" s="475" t="s">
        <v>869</v>
      </c>
      <c r="E129" s="475">
        <v>1</v>
      </c>
      <c r="F129" s="475">
        <v>305293</v>
      </c>
      <c r="G129" s="475">
        <v>341716</v>
      </c>
      <c r="H129" s="475">
        <v>356147</v>
      </c>
      <c r="I129" s="475">
        <v>560479</v>
      </c>
      <c r="J129" s="475">
        <v>604242</v>
      </c>
      <c r="K129" s="475">
        <v>668482</v>
      </c>
      <c r="L129" s="475">
        <v>677451</v>
      </c>
      <c r="M129" s="475">
        <v>625223</v>
      </c>
    </row>
    <row r="130" spans="1:13" x14ac:dyDescent="0.45">
      <c r="A130" s="475" t="s">
        <v>891</v>
      </c>
      <c r="B130" s="475" t="s">
        <v>555</v>
      </c>
      <c r="C130" s="475" t="s">
        <v>410</v>
      </c>
      <c r="D130" s="475" t="s">
        <v>869</v>
      </c>
      <c r="E130" s="475">
        <v>1</v>
      </c>
      <c r="F130" s="475">
        <v>489750</v>
      </c>
      <c r="G130" s="475">
        <v>536610</v>
      </c>
      <c r="H130" s="475">
        <v>545342</v>
      </c>
      <c r="I130" s="475">
        <v>588715</v>
      </c>
      <c r="J130" s="475">
        <v>622502</v>
      </c>
      <c r="K130" s="475">
        <v>625925</v>
      </c>
      <c r="L130" s="475">
        <v>594633</v>
      </c>
      <c r="M130" s="475">
        <v>689830</v>
      </c>
    </row>
    <row r="131" spans="1:13" x14ac:dyDescent="0.45">
      <c r="A131" s="475" t="s">
        <v>891</v>
      </c>
      <c r="B131" s="475" t="s">
        <v>552</v>
      </c>
      <c r="C131" s="475" t="s">
        <v>29</v>
      </c>
      <c r="D131" s="475" t="s">
        <v>870</v>
      </c>
      <c r="E131" s="475">
        <v>2</v>
      </c>
      <c r="F131" s="475">
        <v>2677</v>
      </c>
      <c r="G131" s="475">
        <v>2628</v>
      </c>
      <c r="H131" s="475">
        <v>3020</v>
      </c>
      <c r="I131" s="475">
        <v>2220</v>
      </c>
      <c r="J131" s="475">
        <v>2206</v>
      </c>
      <c r="K131" s="475">
        <v>2235</v>
      </c>
      <c r="L131" s="475">
        <v>2058</v>
      </c>
      <c r="M131" s="475">
        <v>2118</v>
      </c>
    </row>
    <row r="132" spans="1:13" x14ac:dyDescent="0.45">
      <c r="A132" s="475" t="s">
        <v>891</v>
      </c>
      <c r="B132" s="475" t="s">
        <v>553</v>
      </c>
      <c r="C132" s="475" t="s">
        <v>29</v>
      </c>
      <c r="D132" s="475" t="s">
        <v>870</v>
      </c>
      <c r="E132" s="475">
        <v>2</v>
      </c>
      <c r="F132" s="475">
        <v>35003</v>
      </c>
      <c r="G132" s="475">
        <v>35807</v>
      </c>
      <c r="H132" s="475">
        <v>40720</v>
      </c>
      <c r="I132" s="475">
        <v>40722</v>
      </c>
      <c r="J132" s="475">
        <v>45368</v>
      </c>
      <c r="K132" s="475">
        <v>49805</v>
      </c>
      <c r="L132" s="475">
        <v>55190</v>
      </c>
      <c r="M132" s="475">
        <v>74085</v>
      </c>
    </row>
    <row r="133" spans="1:13" x14ac:dyDescent="0.45">
      <c r="A133" s="475" t="s">
        <v>891</v>
      </c>
      <c r="B133" s="475" t="s">
        <v>562</v>
      </c>
      <c r="C133" s="475" t="s">
        <v>29</v>
      </c>
      <c r="D133" s="475" t="s">
        <v>870</v>
      </c>
      <c r="E133" s="475">
        <v>2</v>
      </c>
      <c r="F133" s="475">
        <v>31355</v>
      </c>
      <c r="G133" s="475">
        <v>32290</v>
      </c>
      <c r="H133" s="475">
        <v>34973</v>
      </c>
      <c r="I133" s="475">
        <v>33684</v>
      </c>
      <c r="J133" s="475">
        <v>34876</v>
      </c>
      <c r="K133" s="475">
        <v>37317</v>
      </c>
      <c r="L133" s="475">
        <v>36786</v>
      </c>
      <c r="M133" s="475">
        <v>30729</v>
      </c>
    </row>
    <row r="134" spans="1:13" x14ac:dyDescent="0.45">
      <c r="A134" s="475" t="s">
        <v>891</v>
      </c>
      <c r="B134" s="475" t="s">
        <v>555</v>
      </c>
      <c r="C134" s="475" t="s">
        <v>29</v>
      </c>
      <c r="D134" s="475" t="s">
        <v>870</v>
      </c>
      <c r="E134" s="475">
        <v>2</v>
      </c>
      <c r="F134" s="475">
        <v>35050</v>
      </c>
      <c r="G134" s="475">
        <v>33460</v>
      </c>
      <c r="H134" s="475">
        <v>38349</v>
      </c>
      <c r="I134" s="475">
        <v>31459</v>
      </c>
      <c r="J134" s="475">
        <v>32246</v>
      </c>
      <c r="K134" s="475">
        <v>31634</v>
      </c>
      <c r="L134" s="475">
        <v>33148</v>
      </c>
      <c r="M134" s="475">
        <v>38877</v>
      </c>
    </row>
    <row r="135" spans="1:13" x14ac:dyDescent="0.45">
      <c r="A135" s="475" t="s">
        <v>891</v>
      </c>
      <c r="B135" s="475" t="s">
        <v>552</v>
      </c>
      <c r="C135" s="475" t="s">
        <v>134</v>
      </c>
      <c r="D135" s="475" t="s">
        <v>871</v>
      </c>
      <c r="E135" s="475">
        <v>3</v>
      </c>
      <c r="F135" s="475">
        <v>2247</v>
      </c>
      <c r="G135" s="475">
        <v>2264</v>
      </c>
      <c r="H135" s="475">
        <v>2226</v>
      </c>
      <c r="I135" s="475">
        <v>1830</v>
      </c>
      <c r="J135" s="475">
        <v>1777</v>
      </c>
      <c r="K135" s="475">
        <v>1787</v>
      </c>
      <c r="L135" s="475">
        <v>1625</v>
      </c>
      <c r="M135" s="475">
        <v>1628</v>
      </c>
    </row>
    <row r="136" spans="1:13" x14ac:dyDescent="0.45">
      <c r="A136" s="475" t="s">
        <v>891</v>
      </c>
      <c r="B136" s="475" t="s">
        <v>553</v>
      </c>
      <c r="C136" s="475" t="s">
        <v>134</v>
      </c>
      <c r="D136" s="475" t="s">
        <v>871</v>
      </c>
      <c r="E136" s="475">
        <v>3</v>
      </c>
      <c r="F136" s="475">
        <v>28966</v>
      </c>
      <c r="G136" s="475">
        <v>30419</v>
      </c>
      <c r="H136" s="475">
        <v>32096</v>
      </c>
      <c r="I136" s="475">
        <v>34517</v>
      </c>
      <c r="J136" s="475">
        <v>37893</v>
      </c>
      <c r="K136" s="475">
        <v>41527</v>
      </c>
      <c r="L136" s="475">
        <v>44564</v>
      </c>
      <c r="M136" s="475">
        <v>57911</v>
      </c>
    </row>
    <row r="137" spans="1:13" x14ac:dyDescent="0.45">
      <c r="A137" s="475" t="s">
        <v>891</v>
      </c>
      <c r="B137" s="475" t="s">
        <v>562</v>
      </c>
      <c r="C137" s="475" t="s">
        <v>134</v>
      </c>
      <c r="D137" s="475" t="s">
        <v>871</v>
      </c>
      <c r="E137" s="475">
        <v>3</v>
      </c>
      <c r="F137" s="475">
        <v>27345</v>
      </c>
      <c r="G137" s="475">
        <v>28684</v>
      </c>
      <c r="H137" s="475">
        <v>29684</v>
      </c>
      <c r="I137" s="475">
        <v>29937</v>
      </c>
      <c r="J137" s="475">
        <v>30878</v>
      </c>
      <c r="K137" s="475">
        <v>32319</v>
      </c>
      <c r="L137" s="475">
        <v>31559</v>
      </c>
      <c r="M137" s="475">
        <v>26290</v>
      </c>
    </row>
    <row r="138" spans="1:13" x14ac:dyDescent="0.45">
      <c r="A138" s="475" t="s">
        <v>891</v>
      </c>
      <c r="B138" s="475" t="s">
        <v>555</v>
      </c>
      <c r="C138" s="475" t="s">
        <v>134</v>
      </c>
      <c r="D138" s="475" t="s">
        <v>871</v>
      </c>
      <c r="E138" s="475">
        <v>3</v>
      </c>
      <c r="F138" s="475">
        <v>20743</v>
      </c>
      <c r="G138" s="475">
        <v>20989</v>
      </c>
      <c r="H138" s="475">
        <v>21408</v>
      </c>
      <c r="I138" s="475">
        <v>21242</v>
      </c>
      <c r="J138" s="475">
        <v>21296</v>
      </c>
      <c r="K138" s="475">
        <v>21022</v>
      </c>
      <c r="L138" s="475">
        <v>20779</v>
      </c>
      <c r="M138" s="475">
        <v>22232</v>
      </c>
    </row>
    <row r="139" spans="1:13" x14ac:dyDescent="0.45">
      <c r="A139" s="475" t="s">
        <v>891</v>
      </c>
      <c r="B139" s="475" t="s">
        <v>552</v>
      </c>
      <c r="C139" s="475" t="s">
        <v>135</v>
      </c>
      <c r="D139" s="475" t="s">
        <v>872</v>
      </c>
      <c r="E139" s="475">
        <v>4</v>
      </c>
      <c r="F139" s="475">
        <v>429</v>
      </c>
      <c r="G139" s="475">
        <v>364</v>
      </c>
      <c r="H139" s="475">
        <v>794</v>
      </c>
      <c r="I139" s="475">
        <v>390</v>
      </c>
      <c r="J139" s="475">
        <v>429</v>
      </c>
      <c r="K139" s="475">
        <v>448</v>
      </c>
      <c r="L139" s="475">
        <v>433</v>
      </c>
      <c r="M139" s="475">
        <v>490</v>
      </c>
    </row>
    <row r="140" spans="1:13" x14ac:dyDescent="0.45">
      <c r="A140" s="475" t="s">
        <v>891</v>
      </c>
      <c r="B140" s="475" t="s">
        <v>553</v>
      </c>
      <c r="C140" s="475" t="s">
        <v>135</v>
      </c>
      <c r="D140" s="475" t="s">
        <v>872</v>
      </c>
      <c r="E140" s="475">
        <v>4</v>
      </c>
      <c r="F140" s="475">
        <v>6037</v>
      </c>
      <c r="G140" s="475">
        <v>5388</v>
      </c>
      <c r="H140" s="475">
        <v>8624</v>
      </c>
      <c r="I140" s="475">
        <v>6205</v>
      </c>
      <c r="J140" s="475">
        <v>7475</v>
      </c>
      <c r="K140" s="475">
        <v>8279</v>
      </c>
      <c r="L140" s="475">
        <v>10626</v>
      </c>
      <c r="M140" s="475">
        <v>16173</v>
      </c>
    </row>
    <row r="141" spans="1:13" x14ac:dyDescent="0.45">
      <c r="A141" s="475" t="s">
        <v>891</v>
      </c>
      <c r="B141" s="475" t="s">
        <v>562</v>
      </c>
      <c r="C141" s="475" t="s">
        <v>135</v>
      </c>
      <c r="D141" s="475" t="s">
        <v>872</v>
      </c>
      <c r="E141" s="475">
        <v>4</v>
      </c>
      <c r="F141" s="475">
        <v>4011</v>
      </c>
      <c r="G141" s="475">
        <v>3605</v>
      </c>
      <c r="H141" s="475">
        <v>5289</v>
      </c>
      <c r="I141" s="475">
        <v>3747</v>
      </c>
      <c r="J141" s="475">
        <v>3998</v>
      </c>
      <c r="K141" s="475">
        <v>4997</v>
      </c>
      <c r="L141" s="475">
        <v>5226</v>
      </c>
      <c r="M141" s="475">
        <v>4440</v>
      </c>
    </row>
    <row r="142" spans="1:13" x14ac:dyDescent="0.45">
      <c r="A142" s="475" t="s">
        <v>891</v>
      </c>
      <c r="B142" s="475" t="s">
        <v>555</v>
      </c>
      <c r="C142" s="475" t="s">
        <v>135</v>
      </c>
      <c r="D142" s="475" t="s">
        <v>872</v>
      </c>
      <c r="E142" s="475">
        <v>4</v>
      </c>
      <c r="F142" s="475">
        <v>14307</v>
      </c>
      <c r="G142" s="475">
        <v>12471</v>
      </c>
      <c r="H142" s="475">
        <v>16941</v>
      </c>
      <c r="I142" s="475">
        <v>10218</v>
      </c>
      <c r="J142" s="475">
        <v>10950</v>
      </c>
      <c r="K142" s="475">
        <v>10613</v>
      </c>
      <c r="L142" s="475">
        <v>12369</v>
      </c>
      <c r="M142" s="475">
        <v>16645</v>
      </c>
    </row>
    <row r="143" spans="1:13" x14ac:dyDescent="0.45">
      <c r="A143" s="475" t="s">
        <v>891</v>
      </c>
      <c r="B143" s="475" t="s">
        <v>552</v>
      </c>
      <c r="C143" s="475" t="s">
        <v>32</v>
      </c>
      <c r="D143" s="475" t="s">
        <v>873</v>
      </c>
      <c r="E143" s="475">
        <v>5</v>
      </c>
      <c r="F143" s="475">
        <v>343</v>
      </c>
      <c r="G143" s="475">
        <v>343</v>
      </c>
      <c r="H143" s="475">
        <v>329</v>
      </c>
      <c r="I143" s="475">
        <v>270</v>
      </c>
      <c r="J143" s="475">
        <v>264</v>
      </c>
      <c r="K143" s="475">
        <v>263</v>
      </c>
      <c r="L143" s="475">
        <v>246</v>
      </c>
      <c r="M143" s="475">
        <v>236</v>
      </c>
    </row>
    <row r="144" spans="1:13" x14ac:dyDescent="0.45">
      <c r="A144" s="475" t="s">
        <v>891</v>
      </c>
      <c r="B144" s="475" t="s">
        <v>553</v>
      </c>
      <c r="C144" s="475" t="s">
        <v>32</v>
      </c>
      <c r="D144" s="475" t="s">
        <v>873</v>
      </c>
      <c r="E144" s="475">
        <v>5</v>
      </c>
      <c r="F144" s="475">
        <v>4167</v>
      </c>
      <c r="G144" s="475">
        <v>4383</v>
      </c>
      <c r="H144" s="475">
        <v>4578</v>
      </c>
      <c r="I144" s="475">
        <v>4867</v>
      </c>
      <c r="J144" s="475">
        <v>5491</v>
      </c>
      <c r="K144" s="475">
        <v>6126</v>
      </c>
      <c r="L144" s="475">
        <v>6729</v>
      </c>
      <c r="M144" s="475">
        <v>8788</v>
      </c>
    </row>
    <row r="145" spans="1:13" x14ac:dyDescent="0.45">
      <c r="A145" s="475" t="s">
        <v>891</v>
      </c>
      <c r="B145" s="475" t="s">
        <v>562</v>
      </c>
      <c r="C145" s="475" t="s">
        <v>32</v>
      </c>
      <c r="D145" s="475" t="s">
        <v>873</v>
      </c>
      <c r="E145" s="475">
        <v>5</v>
      </c>
      <c r="F145" s="475">
        <v>2342</v>
      </c>
      <c r="G145" s="475">
        <v>2454</v>
      </c>
      <c r="H145" s="475">
        <v>2486</v>
      </c>
      <c r="I145" s="475">
        <v>2713</v>
      </c>
      <c r="J145" s="475">
        <v>2821</v>
      </c>
      <c r="K145" s="475">
        <v>3085</v>
      </c>
      <c r="L145" s="475">
        <v>2940</v>
      </c>
      <c r="M145" s="475">
        <v>2289</v>
      </c>
    </row>
    <row r="146" spans="1:13" x14ac:dyDescent="0.45">
      <c r="A146" s="475" t="s">
        <v>891</v>
      </c>
      <c r="B146" s="475" t="s">
        <v>555</v>
      </c>
      <c r="C146" s="475" t="s">
        <v>32</v>
      </c>
      <c r="D146" s="475" t="s">
        <v>873</v>
      </c>
      <c r="E146" s="475">
        <v>5</v>
      </c>
      <c r="F146" s="475">
        <v>3145</v>
      </c>
      <c r="G146" s="475">
        <v>3147</v>
      </c>
      <c r="H146" s="475">
        <v>3057</v>
      </c>
      <c r="I146" s="475">
        <v>3030</v>
      </c>
      <c r="J146" s="475">
        <v>3033</v>
      </c>
      <c r="K146" s="475">
        <v>3082</v>
      </c>
      <c r="L146" s="475">
        <v>3069</v>
      </c>
      <c r="M146" s="475">
        <v>3415</v>
      </c>
    </row>
    <row r="147" spans="1:13" x14ac:dyDescent="0.45">
      <c r="A147" s="475" t="s">
        <v>891</v>
      </c>
      <c r="B147" s="475" t="s">
        <v>552</v>
      </c>
      <c r="C147" s="475" t="s">
        <v>33</v>
      </c>
      <c r="D147" s="475" t="s">
        <v>874</v>
      </c>
      <c r="E147" s="475">
        <v>6</v>
      </c>
      <c r="F147" s="475">
        <v>-2972</v>
      </c>
      <c r="G147" s="475">
        <v>-877</v>
      </c>
      <c r="H147" s="475">
        <v>-1960</v>
      </c>
      <c r="I147" s="475">
        <v>-7217</v>
      </c>
      <c r="J147" s="475">
        <v>-1358</v>
      </c>
      <c r="K147" s="475">
        <v>-1168</v>
      </c>
      <c r="L147" s="475">
        <v>-4848</v>
      </c>
      <c r="M147" s="475">
        <v>-3124</v>
      </c>
    </row>
    <row r="148" spans="1:13" x14ac:dyDescent="0.45">
      <c r="A148" s="475" t="s">
        <v>891</v>
      </c>
      <c r="B148" s="475" t="s">
        <v>553</v>
      </c>
      <c r="C148" s="475" t="s">
        <v>33</v>
      </c>
      <c r="D148" s="475" t="s">
        <v>874</v>
      </c>
      <c r="E148" s="475">
        <v>6</v>
      </c>
      <c r="F148" s="475">
        <v>-1826</v>
      </c>
      <c r="G148" s="475">
        <v>-1402</v>
      </c>
      <c r="H148" s="475">
        <v>8897</v>
      </c>
      <c r="I148" s="475">
        <v>11230</v>
      </c>
      <c r="J148" s="475">
        <v>17030</v>
      </c>
      <c r="K148" s="475">
        <v>15421</v>
      </c>
      <c r="L148" s="475">
        <v>14325</v>
      </c>
      <c r="M148" s="475">
        <v>13113</v>
      </c>
    </row>
    <row r="149" spans="1:13" x14ac:dyDescent="0.45">
      <c r="A149" s="475" t="s">
        <v>891</v>
      </c>
      <c r="B149" s="475" t="s">
        <v>562</v>
      </c>
      <c r="C149" s="475" t="s">
        <v>33</v>
      </c>
      <c r="D149" s="475" t="s">
        <v>874</v>
      </c>
      <c r="E149" s="475">
        <v>6</v>
      </c>
      <c r="F149" s="475">
        <v>-3480</v>
      </c>
      <c r="G149" s="475">
        <v>-3141</v>
      </c>
      <c r="H149" s="475">
        <v>-8556</v>
      </c>
      <c r="I149" s="475">
        <v>-2203</v>
      </c>
      <c r="J149" s="475">
        <v>15523</v>
      </c>
      <c r="K149" s="475">
        <v>-515</v>
      </c>
      <c r="L149" s="475">
        <v>-2162</v>
      </c>
      <c r="M149" s="475">
        <v>-2575</v>
      </c>
    </row>
    <row r="150" spans="1:13" x14ac:dyDescent="0.45">
      <c r="A150" s="475" t="s">
        <v>891</v>
      </c>
      <c r="B150" s="475" t="s">
        <v>555</v>
      </c>
      <c r="C150" s="475" t="s">
        <v>33</v>
      </c>
      <c r="D150" s="475" t="s">
        <v>874</v>
      </c>
      <c r="E150" s="475">
        <v>6</v>
      </c>
      <c r="F150" s="475">
        <v>4533</v>
      </c>
      <c r="G150" s="475">
        <v>-179</v>
      </c>
      <c r="H150" s="475">
        <v>-1841</v>
      </c>
      <c r="I150" s="475">
        <v>-5251</v>
      </c>
      <c r="J150" s="475">
        <v>-31768</v>
      </c>
      <c r="K150" s="475">
        <v>-10918</v>
      </c>
      <c r="L150" s="475">
        <v>-4507</v>
      </c>
      <c r="M150" s="475">
        <v>-4279</v>
      </c>
    </row>
    <row r="151" spans="1:13" x14ac:dyDescent="0.45">
      <c r="A151" s="475" t="s">
        <v>891</v>
      </c>
      <c r="B151" s="475" t="s">
        <v>552</v>
      </c>
      <c r="C151" s="475" t="s">
        <v>411</v>
      </c>
      <c r="D151" s="475" t="s">
        <v>875</v>
      </c>
      <c r="E151" s="475">
        <v>7</v>
      </c>
      <c r="F151" s="475">
        <v>996</v>
      </c>
      <c r="G151" s="475">
        <v>1193</v>
      </c>
      <c r="H151" s="475">
        <v>808</v>
      </c>
      <c r="I151" s="475">
        <v>724</v>
      </c>
      <c r="J151" s="475">
        <v>749</v>
      </c>
      <c r="K151" s="475">
        <v>807</v>
      </c>
      <c r="L151" s="475">
        <v>538</v>
      </c>
      <c r="M151" s="475">
        <v>555</v>
      </c>
    </row>
    <row r="152" spans="1:13" x14ac:dyDescent="0.45">
      <c r="A152" s="475" t="s">
        <v>891</v>
      </c>
      <c r="B152" s="475" t="s">
        <v>553</v>
      </c>
      <c r="C152" s="475" t="s">
        <v>411</v>
      </c>
      <c r="D152" s="475" t="s">
        <v>875</v>
      </c>
      <c r="E152" s="475">
        <v>7</v>
      </c>
      <c r="F152" s="475">
        <v>12539</v>
      </c>
      <c r="G152" s="475">
        <v>13872</v>
      </c>
      <c r="H152" s="475">
        <v>23516</v>
      </c>
      <c r="I152" s="475">
        <v>32547</v>
      </c>
      <c r="J152" s="475">
        <v>40366</v>
      </c>
      <c r="K152" s="475">
        <v>35905</v>
      </c>
      <c r="L152" s="475">
        <v>53124</v>
      </c>
      <c r="M152" s="475">
        <v>174749</v>
      </c>
    </row>
    <row r="153" spans="1:13" x14ac:dyDescent="0.45">
      <c r="A153" s="475" t="s">
        <v>891</v>
      </c>
      <c r="B153" s="475" t="s">
        <v>562</v>
      </c>
      <c r="C153" s="475" t="s">
        <v>411</v>
      </c>
      <c r="D153" s="475" t="s">
        <v>875</v>
      </c>
      <c r="E153" s="475">
        <v>7</v>
      </c>
      <c r="F153" s="475">
        <v>6624</v>
      </c>
      <c r="G153" s="475">
        <v>12782</v>
      </c>
      <c r="H153" s="475">
        <v>7140</v>
      </c>
      <c r="I153" s="475">
        <v>9140</v>
      </c>
      <c r="J153" s="475">
        <v>28801</v>
      </c>
      <c r="K153" s="475">
        <v>35889</v>
      </c>
      <c r="L153" s="475">
        <v>12392</v>
      </c>
      <c r="M153" s="475">
        <v>17190</v>
      </c>
    </row>
    <row r="154" spans="1:13" x14ac:dyDescent="0.45">
      <c r="A154" s="475" t="s">
        <v>891</v>
      </c>
      <c r="B154" s="475" t="s">
        <v>555</v>
      </c>
      <c r="C154" s="475" t="s">
        <v>411</v>
      </c>
      <c r="D154" s="475" t="s">
        <v>875</v>
      </c>
      <c r="E154" s="475">
        <v>7</v>
      </c>
      <c r="F154" s="475">
        <v>44297</v>
      </c>
      <c r="G154" s="475">
        <v>44021</v>
      </c>
      <c r="H154" s="475">
        <v>110895</v>
      </c>
      <c r="I154" s="475">
        <v>38468</v>
      </c>
      <c r="J154" s="475">
        <v>76930</v>
      </c>
      <c r="K154" s="475">
        <v>108298</v>
      </c>
      <c r="L154" s="475">
        <v>41540</v>
      </c>
      <c r="M154" s="475">
        <v>45875</v>
      </c>
    </row>
    <row r="155" spans="1:13" x14ac:dyDescent="0.45">
      <c r="A155" s="475" t="s">
        <v>891</v>
      </c>
      <c r="B155" s="475" t="s">
        <v>552</v>
      </c>
      <c r="C155" s="475" t="s">
        <v>412</v>
      </c>
      <c r="D155" s="475" t="s">
        <v>876</v>
      </c>
      <c r="E155" s="475">
        <v>8</v>
      </c>
      <c r="F155" s="475">
        <v>3968</v>
      </c>
      <c r="G155" s="475">
        <v>2070</v>
      </c>
      <c r="H155" s="475">
        <v>2768</v>
      </c>
      <c r="I155" s="475">
        <v>7941</v>
      </c>
      <c r="J155" s="475">
        <v>2107</v>
      </c>
      <c r="K155" s="475">
        <v>1975</v>
      </c>
      <c r="L155" s="475">
        <v>5386</v>
      </c>
      <c r="M155" s="475">
        <v>3678</v>
      </c>
    </row>
    <row r="156" spans="1:13" x14ac:dyDescent="0.45">
      <c r="A156" s="475" t="s">
        <v>891</v>
      </c>
      <c r="B156" s="475" t="s">
        <v>553</v>
      </c>
      <c r="C156" s="475" t="s">
        <v>412</v>
      </c>
      <c r="D156" s="475" t="s">
        <v>876</v>
      </c>
      <c r="E156" s="475">
        <v>8</v>
      </c>
      <c r="F156" s="475">
        <v>14365</v>
      </c>
      <c r="G156" s="475">
        <v>15274</v>
      </c>
      <c r="H156" s="475">
        <v>14619</v>
      </c>
      <c r="I156" s="475">
        <v>21317</v>
      </c>
      <c r="J156" s="475">
        <v>23336</v>
      </c>
      <c r="K156" s="475">
        <v>20484</v>
      </c>
      <c r="L156" s="475">
        <v>38799</v>
      </c>
      <c r="M156" s="475">
        <v>161637</v>
      </c>
    </row>
    <row r="157" spans="1:13" x14ac:dyDescent="0.45">
      <c r="A157" s="475" t="s">
        <v>891</v>
      </c>
      <c r="B157" s="475" t="s">
        <v>562</v>
      </c>
      <c r="C157" s="475" t="s">
        <v>412</v>
      </c>
      <c r="D157" s="475" t="s">
        <v>876</v>
      </c>
      <c r="E157" s="475">
        <v>8</v>
      </c>
      <c r="F157" s="475">
        <v>10105</v>
      </c>
      <c r="G157" s="475">
        <v>15923</v>
      </c>
      <c r="H157" s="475">
        <v>15696</v>
      </c>
      <c r="I157" s="475">
        <v>11343</v>
      </c>
      <c r="J157" s="475">
        <v>13278</v>
      </c>
      <c r="K157" s="475">
        <v>36405</v>
      </c>
      <c r="L157" s="475">
        <v>14554</v>
      </c>
      <c r="M157" s="475">
        <v>19765</v>
      </c>
    </row>
    <row r="158" spans="1:13" x14ac:dyDescent="0.45">
      <c r="A158" s="475" t="s">
        <v>891</v>
      </c>
      <c r="B158" s="475" t="s">
        <v>555</v>
      </c>
      <c r="C158" s="475" t="s">
        <v>412</v>
      </c>
      <c r="D158" s="475" t="s">
        <v>876</v>
      </c>
      <c r="E158" s="475">
        <v>8</v>
      </c>
      <c r="F158" s="475">
        <v>39764</v>
      </c>
      <c r="G158" s="475">
        <v>44200</v>
      </c>
      <c r="H158" s="475">
        <v>112737</v>
      </c>
      <c r="I158" s="475">
        <v>43719</v>
      </c>
      <c r="J158" s="475">
        <v>108698</v>
      </c>
      <c r="K158" s="475">
        <v>119216</v>
      </c>
      <c r="L158" s="475">
        <v>46047</v>
      </c>
      <c r="M158" s="475">
        <v>50154</v>
      </c>
    </row>
    <row r="159" spans="1:13" x14ac:dyDescent="0.45">
      <c r="A159" s="475" t="s">
        <v>891</v>
      </c>
      <c r="B159" s="475" t="s">
        <v>552</v>
      </c>
      <c r="C159" s="475" t="s">
        <v>34</v>
      </c>
      <c r="D159" s="475" t="s">
        <v>877</v>
      </c>
      <c r="E159" s="475">
        <v>9</v>
      </c>
      <c r="F159" s="475">
        <v>1291</v>
      </c>
      <c r="G159" s="475">
        <v>1392</v>
      </c>
      <c r="H159" s="475">
        <v>1792</v>
      </c>
      <c r="I159" s="475">
        <v>1403</v>
      </c>
      <c r="J159" s="475">
        <v>1561</v>
      </c>
      <c r="K159" s="475">
        <v>1801</v>
      </c>
      <c r="L159" s="475">
        <v>1640</v>
      </c>
      <c r="M159" s="475">
        <v>1502</v>
      </c>
    </row>
    <row r="160" spans="1:13" x14ac:dyDescent="0.45">
      <c r="A160" s="475" t="s">
        <v>891</v>
      </c>
      <c r="B160" s="475" t="s">
        <v>553</v>
      </c>
      <c r="C160" s="475" t="s">
        <v>34</v>
      </c>
      <c r="D160" s="475" t="s">
        <v>877</v>
      </c>
      <c r="E160" s="475">
        <v>9</v>
      </c>
      <c r="F160" s="475">
        <v>10939</v>
      </c>
      <c r="G160" s="475">
        <v>12194</v>
      </c>
      <c r="H160" s="475">
        <v>15331</v>
      </c>
      <c r="I160" s="475">
        <v>15121</v>
      </c>
      <c r="J160" s="475">
        <v>17243</v>
      </c>
      <c r="K160" s="475">
        <v>31694</v>
      </c>
      <c r="L160" s="475">
        <v>30040</v>
      </c>
      <c r="M160" s="475">
        <v>25900</v>
      </c>
    </row>
    <row r="161" spans="1:13" x14ac:dyDescent="0.45">
      <c r="A161" s="475" t="s">
        <v>891</v>
      </c>
      <c r="B161" s="475" t="s">
        <v>562</v>
      </c>
      <c r="C161" s="475" t="s">
        <v>34</v>
      </c>
      <c r="D161" s="475" t="s">
        <v>877</v>
      </c>
      <c r="E161" s="475">
        <v>9</v>
      </c>
      <c r="F161" s="475">
        <v>22358</v>
      </c>
      <c r="G161" s="475">
        <v>23917</v>
      </c>
      <c r="H161" s="475">
        <v>25183</v>
      </c>
      <c r="I161" s="475">
        <v>25024</v>
      </c>
      <c r="J161" s="475">
        <v>26830</v>
      </c>
      <c r="K161" s="475">
        <v>31014</v>
      </c>
      <c r="L161" s="475">
        <v>30516</v>
      </c>
      <c r="M161" s="475">
        <v>26380</v>
      </c>
    </row>
    <row r="162" spans="1:13" x14ac:dyDescent="0.45">
      <c r="A162" s="475" t="s">
        <v>891</v>
      </c>
      <c r="B162" s="475" t="s">
        <v>555</v>
      </c>
      <c r="C162" s="475" t="s">
        <v>34</v>
      </c>
      <c r="D162" s="475" t="s">
        <v>877</v>
      </c>
      <c r="E162" s="475">
        <v>9</v>
      </c>
      <c r="F162" s="475">
        <v>26390</v>
      </c>
      <c r="G162" s="475">
        <v>27107</v>
      </c>
      <c r="H162" s="475">
        <v>31614</v>
      </c>
      <c r="I162" s="475">
        <v>28821</v>
      </c>
      <c r="J162" s="475">
        <v>30875</v>
      </c>
      <c r="K162" s="475">
        <v>35339</v>
      </c>
      <c r="L162" s="475">
        <v>32674</v>
      </c>
      <c r="M162" s="475">
        <v>31188</v>
      </c>
    </row>
    <row r="163" spans="1:13" x14ac:dyDescent="0.45">
      <c r="A163" s="475" t="s">
        <v>891</v>
      </c>
      <c r="B163" s="475" t="s">
        <v>552</v>
      </c>
      <c r="C163" s="475" t="s">
        <v>413</v>
      </c>
      <c r="D163" s="475" t="s">
        <v>878</v>
      </c>
      <c r="E163" s="475">
        <v>10</v>
      </c>
      <c r="F163" s="475">
        <v>704</v>
      </c>
      <c r="G163" s="475">
        <v>765</v>
      </c>
      <c r="H163" s="475">
        <v>1166</v>
      </c>
      <c r="I163" s="475">
        <v>831</v>
      </c>
      <c r="J163" s="475">
        <v>930</v>
      </c>
      <c r="K163" s="475">
        <v>1147</v>
      </c>
      <c r="L163" s="475">
        <v>1040</v>
      </c>
      <c r="M163" s="475">
        <v>855</v>
      </c>
    </row>
    <row r="164" spans="1:13" x14ac:dyDescent="0.45">
      <c r="A164" s="475" t="s">
        <v>891</v>
      </c>
      <c r="B164" s="475" t="s">
        <v>553</v>
      </c>
      <c r="C164" s="475" t="s">
        <v>413</v>
      </c>
      <c r="D164" s="475" t="s">
        <v>878</v>
      </c>
      <c r="E164" s="475">
        <v>10</v>
      </c>
      <c r="F164" s="475">
        <v>7928</v>
      </c>
      <c r="G164" s="475">
        <v>8884</v>
      </c>
      <c r="H164" s="475">
        <v>11230</v>
      </c>
      <c r="I164" s="475">
        <v>10624</v>
      </c>
      <c r="J164" s="475">
        <v>11838</v>
      </c>
      <c r="K164" s="475">
        <v>25582</v>
      </c>
      <c r="L164" s="475">
        <v>24215</v>
      </c>
      <c r="M164" s="475">
        <v>17360</v>
      </c>
    </row>
    <row r="165" spans="1:13" x14ac:dyDescent="0.45">
      <c r="A165" s="475" t="s">
        <v>891</v>
      </c>
      <c r="B165" s="475" t="s">
        <v>562</v>
      </c>
      <c r="C165" s="475" t="s">
        <v>413</v>
      </c>
      <c r="D165" s="475" t="s">
        <v>878</v>
      </c>
      <c r="E165" s="475">
        <v>10</v>
      </c>
      <c r="F165" s="475">
        <v>7762</v>
      </c>
      <c r="G165" s="475">
        <v>8317</v>
      </c>
      <c r="H165" s="475">
        <v>8703</v>
      </c>
      <c r="I165" s="475">
        <v>7732</v>
      </c>
      <c r="J165" s="475">
        <v>8403</v>
      </c>
      <c r="K165" s="475">
        <v>9992</v>
      </c>
      <c r="L165" s="475">
        <v>9543</v>
      </c>
      <c r="M165" s="475">
        <v>7434</v>
      </c>
    </row>
    <row r="166" spans="1:13" x14ac:dyDescent="0.45">
      <c r="A166" s="475" t="s">
        <v>891</v>
      </c>
      <c r="B166" s="475" t="s">
        <v>555</v>
      </c>
      <c r="C166" s="475" t="s">
        <v>413</v>
      </c>
      <c r="D166" s="475" t="s">
        <v>878</v>
      </c>
      <c r="E166" s="475">
        <v>10</v>
      </c>
      <c r="F166" s="475">
        <v>14978</v>
      </c>
      <c r="G166" s="475">
        <v>14544</v>
      </c>
      <c r="H166" s="475">
        <v>18292</v>
      </c>
      <c r="I166" s="475">
        <v>14777</v>
      </c>
      <c r="J166" s="475">
        <v>16100</v>
      </c>
      <c r="K166" s="475">
        <v>22222</v>
      </c>
      <c r="L166" s="475">
        <v>21552</v>
      </c>
      <c r="M166" s="475">
        <v>18934</v>
      </c>
    </row>
    <row r="167" spans="1:13" x14ac:dyDescent="0.45">
      <c r="A167" s="475" t="s">
        <v>891</v>
      </c>
      <c r="B167" s="475" t="s">
        <v>552</v>
      </c>
      <c r="C167" s="475" t="s">
        <v>414</v>
      </c>
      <c r="D167" s="475" t="s">
        <v>879</v>
      </c>
      <c r="E167" s="475">
        <v>11</v>
      </c>
      <c r="F167" s="475">
        <v>587</v>
      </c>
      <c r="G167" s="475">
        <v>627</v>
      </c>
      <c r="H167" s="475">
        <v>626</v>
      </c>
      <c r="I167" s="475">
        <v>572</v>
      </c>
      <c r="J167" s="475">
        <v>631</v>
      </c>
      <c r="K167" s="475">
        <v>654</v>
      </c>
      <c r="L167" s="475">
        <v>600</v>
      </c>
      <c r="M167" s="475">
        <v>646</v>
      </c>
    </row>
    <row r="168" spans="1:13" x14ac:dyDescent="0.45">
      <c r="A168" s="475" t="s">
        <v>891</v>
      </c>
      <c r="B168" s="475" t="s">
        <v>553</v>
      </c>
      <c r="C168" s="475" t="s">
        <v>414</v>
      </c>
      <c r="D168" s="475" t="s">
        <v>879</v>
      </c>
      <c r="E168" s="475">
        <v>11</v>
      </c>
      <c r="F168" s="475">
        <v>3012</v>
      </c>
      <c r="G168" s="475">
        <v>3310</v>
      </c>
      <c r="H168" s="475">
        <v>4101</v>
      </c>
      <c r="I168" s="475">
        <v>4498</v>
      </c>
      <c r="J168" s="475">
        <v>5405</v>
      </c>
      <c r="K168" s="475">
        <v>6112</v>
      </c>
      <c r="L168" s="475">
        <v>5826</v>
      </c>
      <c r="M168" s="475">
        <v>8539</v>
      </c>
    </row>
    <row r="169" spans="1:13" x14ac:dyDescent="0.45">
      <c r="A169" s="475" t="s">
        <v>891</v>
      </c>
      <c r="B169" s="475" t="s">
        <v>562</v>
      </c>
      <c r="C169" s="475" t="s">
        <v>414</v>
      </c>
      <c r="D169" s="475" t="s">
        <v>879</v>
      </c>
      <c r="E169" s="475">
        <v>11</v>
      </c>
      <c r="F169" s="475">
        <v>14596</v>
      </c>
      <c r="G169" s="475">
        <v>15600</v>
      </c>
      <c r="H169" s="475">
        <v>16480</v>
      </c>
      <c r="I169" s="475">
        <v>17292</v>
      </c>
      <c r="J169" s="475">
        <v>18427</v>
      </c>
      <c r="K169" s="475">
        <v>21023</v>
      </c>
      <c r="L169" s="475">
        <v>20972</v>
      </c>
      <c r="M169" s="475">
        <v>18945</v>
      </c>
    </row>
    <row r="170" spans="1:13" x14ac:dyDescent="0.45">
      <c r="A170" s="475" t="s">
        <v>891</v>
      </c>
      <c r="B170" s="475" t="s">
        <v>555</v>
      </c>
      <c r="C170" s="475" t="s">
        <v>414</v>
      </c>
      <c r="D170" s="475" t="s">
        <v>879</v>
      </c>
      <c r="E170" s="475">
        <v>11</v>
      </c>
      <c r="F170" s="475">
        <v>11413</v>
      </c>
      <c r="G170" s="475">
        <v>12563</v>
      </c>
      <c r="H170" s="475">
        <v>13322</v>
      </c>
      <c r="I170" s="475">
        <v>14045</v>
      </c>
      <c r="J170" s="475">
        <v>14775</v>
      </c>
      <c r="K170" s="475">
        <v>13117</v>
      </c>
      <c r="L170" s="475">
        <v>11122</v>
      </c>
      <c r="M170" s="475">
        <v>12254</v>
      </c>
    </row>
    <row r="171" spans="1:13" x14ac:dyDescent="0.45">
      <c r="A171" s="475" t="s">
        <v>891</v>
      </c>
      <c r="B171" s="475" t="s">
        <v>552</v>
      </c>
      <c r="C171" s="475" t="s">
        <v>415</v>
      </c>
      <c r="D171" s="475" t="s">
        <v>880</v>
      </c>
      <c r="E171" s="475">
        <v>12</v>
      </c>
      <c r="F171" s="475">
        <v>-14</v>
      </c>
      <c r="G171" s="475">
        <v>-10</v>
      </c>
      <c r="H171" s="475">
        <v>-14</v>
      </c>
      <c r="I171" s="475">
        <v>-15</v>
      </c>
      <c r="J171" s="475">
        <v>-28</v>
      </c>
      <c r="K171" s="475">
        <v>-17</v>
      </c>
      <c r="L171" s="475">
        <v>-15</v>
      </c>
      <c r="M171" s="475">
        <v>-18</v>
      </c>
    </row>
    <row r="172" spans="1:13" x14ac:dyDescent="0.45">
      <c r="A172" s="475" t="s">
        <v>891</v>
      </c>
      <c r="B172" s="475" t="s">
        <v>553</v>
      </c>
      <c r="C172" s="475" t="s">
        <v>415</v>
      </c>
      <c r="D172" s="475" t="s">
        <v>880</v>
      </c>
      <c r="E172" s="475">
        <v>12</v>
      </c>
      <c r="F172" s="475">
        <v>16</v>
      </c>
      <c r="G172" s="475">
        <v>4</v>
      </c>
      <c r="H172" s="475">
        <v>7</v>
      </c>
      <c r="I172" s="475">
        <v>-10</v>
      </c>
      <c r="J172" s="475">
        <v>-96</v>
      </c>
      <c r="K172" s="475">
        <v>-190</v>
      </c>
      <c r="L172" s="475">
        <v>-233</v>
      </c>
      <c r="M172" s="475">
        <v>-159</v>
      </c>
    </row>
    <row r="173" spans="1:13" x14ac:dyDescent="0.45">
      <c r="A173" s="475" t="s">
        <v>891</v>
      </c>
      <c r="B173" s="475" t="s">
        <v>562</v>
      </c>
      <c r="C173" s="475" t="s">
        <v>415</v>
      </c>
      <c r="D173" s="475" t="s">
        <v>880</v>
      </c>
      <c r="E173" s="475">
        <v>12</v>
      </c>
      <c r="F173" s="475">
        <v>75</v>
      </c>
      <c r="G173" s="475">
        <v>82</v>
      </c>
      <c r="H173" s="475">
        <v>35</v>
      </c>
      <c r="I173" s="475">
        <v>53</v>
      </c>
      <c r="J173" s="475">
        <v>593</v>
      </c>
      <c r="K173" s="475">
        <v>0</v>
      </c>
      <c r="L173" s="475">
        <v>8</v>
      </c>
      <c r="M173" s="475">
        <v>-1</v>
      </c>
    </row>
    <row r="174" spans="1:13" x14ac:dyDescent="0.45">
      <c r="A174" s="475" t="s">
        <v>891</v>
      </c>
      <c r="B174" s="475" t="s">
        <v>555</v>
      </c>
      <c r="C174" s="475" t="s">
        <v>415</v>
      </c>
      <c r="D174" s="475" t="s">
        <v>880</v>
      </c>
      <c r="E174" s="475">
        <v>12</v>
      </c>
      <c r="F174" s="475">
        <v>44</v>
      </c>
      <c r="G174" s="475">
        <v>40</v>
      </c>
      <c r="H174" s="475">
        <v>243</v>
      </c>
      <c r="I174" s="475">
        <v>-218</v>
      </c>
      <c r="J174" s="475">
        <v>28</v>
      </c>
      <c r="K174" s="475">
        <v>-54</v>
      </c>
      <c r="L174" s="475">
        <v>76</v>
      </c>
      <c r="M174" s="475">
        <v>-101</v>
      </c>
    </row>
    <row r="175" spans="1:13" x14ac:dyDescent="0.45">
      <c r="A175" s="475" t="s">
        <v>891</v>
      </c>
      <c r="B175" s="475" t="s">
        <v>552</v>
      </c>
      <c r="C175" s="475" t="s">
        <v>37</v>
      </c>
      <c r="D175" s="475" t="s">
        <v>881</v>
      </c>
      <c r="E175" s="475">
        <v>13</v>
      </c>
      <c r="F175" s="475">
        <v>-1600</v>
      </c>
      <c r="G175" s="475">
        <v>349</v>
      </c>
      <c r="H175" s="475">
        <v>-746</v>
      </c>
      <c r="I175" s="475">
        <v>-6415</v>
      </c>
      <c r="J175" s="475">
        <v>-741</v>
      </c>
      <c r="K175" s="475">
        <v>-751</v>
      </c>
      <c r="L175" s="475">
        <v>-4445</v>
      </c>
      <c r="M175" s="475">
        <v>-2525</v>
      </c>
    </row>
    <row r="176" spans="1:13" x14ac:dyDescent="0.45">
      <c r="A176" s="475" t="s">
        <v>891</v>
      </c>
      <c r="B176" s="475" t="s">
        <v>553</v>
      </c>
      <c r="C176" s="475" t="s">
        <v>37</v>
      </c>
      <c r="D176" s="475" t="s">
        <v>881</v>
      </c>
      <c r="E176" s="475">
        <v>13</v>
      </c>
      <c r="F176" s="475">
        <v>22254</v>
      </c>
      <c r="G176" s="475">
        <v>22214</v>
      </c>
      <c r="H176" s="475">
        <v>34293</v>
      </c>
      <c r="I176" s="475">
        <v>36820</v>
      </c>
      <c r="J176" s="475">
        <v>45059</v>
      </c>
      <c r="K176" s="475">
        <v>33342</v>
      </c>
      <c r="L176" s="475">
        <v>39242</v>
      </c>
      <c r="M176" s="475">
        <v>61139</v>
      </c>
    </row>
    <row r="177" spans="1:13" x14ac:dyDescent="0.45">
      <c r="A177" s="475" t="s">
        <v>891</v>
      </c>
      <c r="B177" s="475" t="s">
        <v>562</v>
      </c>
      <c r="C177" s="475" t="s">
        <v>37</v>
      </c>
      <c r="D177" s="475" t="s">
        <v>881</v>
      </c>
      <c r="E177" s="475">
        <v>13</v>
      </c>
      <c r="F177" s="475">
        <v>5592</v>
      </c>
      <c r="G177" s="475">
        <v>5315</v>
      </c>
      <c r="H177" s="475">
        <v>1269</v>
      </c>
      <c r="I177" s="475">
        <v>6510</v>
      </c>
      <c r="J177" s="475">
        <v>24161</v>
      </c>
      <c r="K177" s="475">
        <v>5787</v>
      </c>
      <c r="L177" s="475">
        <v>4116</v>
      </c>
      <c r="M177" s="475">
        <v>1774</v>
      </c>
    </row>
    <row r="178" spans="1:13" x14ac:dyDescent="0.45">
      <c r="A178" s="475" t="s">
        <v>891</v>
      </c>
      <c r="B178" s="475" t="s">
        <v>555</v>
      </c>
      <c r="C178" s="475" t="s">
        <v>37</v>
      </c>
      <c r="D178" s="475" t="s">
        <v>881</v>
      </c>
      <c r="E178" s="475">
        <v>13</v>
      </c>
      <c r="F178" s="475">
        <v>13238</v>
      </c>
      <c r="G178" s="475">
        <v>6214</v>
      </c>
      <c r="H178" s="475">
        <v>5137</v>
      </c>
      <c r="I178" s="475">
        <v>-2831</v>
      </c>
      <c r="J178" s="475">
        <v>-30369</v>
      </c>
      <c r="K178" s="475">
        <v>-14676</v>
      </c>
      <c r="L178" s="475">
        <v>-3956</v>
      </c>
      <c r="M178" s="475">
        <v>3309</v>
      </c>
    </row>
    <row r="179" spans="1:13" x14ac:dyDescent="0.45">
      <c r="A179" s="475" t="s">
        <v>891</v>
      </c>
      <c r="B179" s="475" t="s">
        <v>552</v>
      </c>
      <c r="C179" s="475" t="s">
        <v>38</v>
      </c>
      <c r="D179" s="475" t="s">
        <v>882</v>
      </c>
      <c r="E179" s="475">
        <v>14</v>
      </c>
      <c r="F179" s="475">
        <v>-60</v>
      </c>
      <c r="G179" s="475">
        <v>-60</v>
      </c>
      <c r="H179" s="475">
        <v>-76</v>
      </c>
      <c r="I179" s="475">
        <v>-57</v>
      </c>
      <c r="J179" s="475">
        <v>-67</v>
      </c>
      <c r="K179" s="475">
        <v>-35</v>
      </c>
      <c r="L179" s="475">
        <v>-46</v>
      </c>
      <c r="M179" s="475">
        <v>-67</v>
      </c>
    </row>
    <row r="180" spans="1:13" x14ac:dyDescent="0.45">
      <c r="A180" s="475" t="s">
        <v>891</v>
      </c>
      <c r="B180" s="475" t="s">
        <v>553</v>
      </c>
      <c r="C180" s="475" t="s">
        <v>38</v>
      </c>
      <c r="D180" s="475" t="s">
        <v>882</v>
      </c>
      <c r="E180" s="475">
        <v>14</v>
      </c>
      <c r="F180" s="475">
        <v>-1653</v>
      </c>
      <c r="G180" s="475">
        <v>-1653</v>
      </c>
      <c r="H180" s="475">
        <v>-1677</v>
      </c>
      <c r="I180" s="475">
        <v>-1342</v>
      </c>
      <c r="J180" s="475">
        <v>-1571</v>
      </c>
      <c r="K180" s="475">
        <v>-1202</v>
      </c>
      <c r="L180" s="475">
        <v>-1197</v>
      </c>
      <c r="M180" s="475">
        <v>-1499</v>
      </c>
    </row>
    <row r="181" spans="1:13" x14ac:dyDescent="0.45">
      <c r="A181" s="475" t="s">
        <v>891</v>
      </c>
      <c r="B181" s="475" t="s">
        <v>562</v>
      </c>
      <c r="C181" s="475" t="s">
        <v>38</v>
      </c>
      <c r="D181" s="475" t="s">
        <v>882</v>
      </c>
      <c r="E181" s="475">
        <v>14</v>
      </c>
      <c r="F181" s="475">
        <v>-430</v>
      </c>
      <c r="G181" s="475">
        <v>-411</v>
      </c>
      <c r="H181" s="475">
        <v>-644</v>
      </c>
      <c r="I181" s="475">
        <v>-610</v>
      </c>
      <c r="J181" s="475">
        <v>-452</v>
      </c>
      <c r="K181" s="475">
        <v>-282</v>
      </c>
      <c r="L181" s="475">
        <v>-342</v>
      </c>
      <c r="M181" s="475">
        <v>-519</v>
      </c>
    </row>
    <row r="182" spans="1:13" x14ac:dyDescent="0.45">
      <c r="A182" s="475" t="s">
        <v>891</v>
      </c>
      <c r="B182" s="475" t="s">
        <v>555</v>
      </c>
      <c r="C182" s="475" t="s">
        <v>38</v>
      </c>
      <c r="D182" s="475" t="s">
        <v>882</v>
      </c>
      <c r="E182" s="475">
        <v>14</v>
      </c>
      <c r="F182" s="475">
        <v>-2186</v>
      </c>
      <c r="G182" s="475">
        <v>-2356</v>
      </c>
      <c r="H182" s="475">
        <v>-2232</v>
      </c>
      <c r="I182" s="475">
        <v>-2483</v>
      </c>
      <c r="J182" s="475">
        <v>-2393</v>
      </c>
      <c r="K182" s="475">
        <v>-1839</v>
      </c>
      <c r="L182" s="475">
        <v>-2070</v>
      </c>
      <c r="M182" s="475">
        <v>-2265</v>
      </c>
    </row>
    <row r="183" spans="1:13" x14ac:dyDescent="0.45">
      <c r="A183" s="475" t="s">
        <v>891</v>
      </c>
      <c r="B183" s="475" t="s">
        <v>552</v>
      </c>
      <c r="C183" s="475" t="s">
        <v>39</v>
      </c>
      <c r="D183" s="475" t="s">
        <v>883</v>
      </c>
      <c r="E183" s="475">
        <v>15</v>
      </c>
      <c r="F183" s="475">
        <v>4433</v>
      </c>
      <c r="G183" s="475">
        <v>1497</v>
      </c>
      <c r="H183" s="475">
        <v>5431</v>
      </c>
      <c r="I183" s="475">
        <v>4582</v>
      </c>
      <c r="J183" s="475">
        <v>3668</v>
      </c>
      <c r="K183" s="475">
        <v>750</v>
      </c>
      <c r="L183" s="475">
        <v>8552</v>
      </c>
      <c r="M183" s="475">
        <v>-503</v>
      </c>
    </row>
    <row r="184" spans="1:13" x14ac:dyDescent="0.45">
      <c r="A184" s="475" t="s">
        <v>891</v>
      </c>
      <c r="B184" s="475" t="s">
        <v>553</v>
      </c>
      <c r="C184" s="475" t="s">
        <v>39</v>
      </c>
      <c r="D184" s="475" t="s">
        <v>883</v>
      </c>
      <c r="E184" s="475">
        <v>15</v>
      </c>
      <c r="F184" s="475">
        <v>39640</v>
      </c>
      <c r="G184" s="475">
        <v>19571</v>
      </c>
      <c r="H184" s="475">
        <v>53899</v>
      </c>
      <c r="I184" s="475">
        <v>59247</v>
      </c>
      <c r="J184" s="475">
        <v>52211</v>
      </c>
      <c r="K184" s="475">
        <v>-2988</v>
      </c>
      <c r="L184" s="475">
        <v>143998</v>
      </c>
      <c r="M184" s="475">
        <v>-33876</v>
      </c>
    </row>
    <row r="185" spans="1:13" x14ac:dyDescent="0.45">
      <c r="A185" s="475" t="s">
        <v>891</v>
      </c>
      <c r="B185" s="475" t="s">
        <v>562</v>
      </c>
      <c r="C185" s="475" t="s">
        <v>39</v>
      </c>
      <c r="D185" s="475" t="s">
        <v>883</v>
      </c>
      <c r="E185" s="475">
        <v>15</v>
      </c>
      <c r="F185" s="475">
        <v>30845</v>
      </c>
      <c r="G185" s="475">
        <v>13159</v>
      </c>
      <c r="H185" s="475">
        <v>34342</v>
      </c>
      <c r="I185" s="475">
        <v>34656</v>
      </c>
      <c r="J185" s="475">
        <v>34511</v>
      </c>
      <c r="K185" s="475">
        <v>856</v>
      </c>
      <c r="L185" s="475">
        <v>76158</v>
      </c>
      <c r="M185" s="475">
        <v>-14973</v>
      </c>
    </row>
    <row r="186" spans="1:13" x14ac:dyDescent="0.45">
      <c r="A186" s="475" t="s">
        <v>891</v>
      </c>
      <c r="B186" s="475" t="s">
        <v>555</v>
      </c>
      <c r="C186" s="475" t="s">
        <v>39</v>
      </c>
      <c r="D186" s="475" t="s">
        <v>883</v>
      </c>
      <c r="E186" s="475">
        <v>15</v>
      </c>
      <c r="F186" s="475">
        <v>41753</v>
      </c>
      <c r="G186" s="475">
        <v>10877</v>
      </c>
      <c r="H186" s="475">
        <v>46694</v>
      </c>
      <c r="I186" s="475">
        <v>47832</v>
      </c>
      <c r="J186" s="475">
        <v>42893</v>
      </c>
      <c r="K186" s="475">
        <v>-11564</v>
      </c>
      <c r="L186" s="475">
        <v>109966</v>
      </c>
      <c r="M186" s="475">
        <v>-42495</v>
      </c>
    </row>
    <row r="187" spans="1:13" x14ac:dyDescent="0.45">
      <c r="A187" s="475" t="s">
        <v>891</v>
      </c>
      <c r="B187" s="475" t="s">
        <v>552</v>
      </c>
      <c r="C187" s="475" t="s">
        <v>40</v>
      </c>
      <c r="D187" s="475" t="s">
        <v>884</v>
      </c>
      <c r="E187" s="475">
        <v>16</v>
      </c>
      <c r="F187" s="475">
        <v>202</v>
      </c>
      <c r="G187" s="475">
        <v>190</v>
      </c>
      <c r="H187" s="475">
        <v>203</v>
      </c>
      <c r="I187" s="475">
        <v>201</v>
      </c>
      <c r="J187" s="475">
        <v>209</v>
      </c>
      <c r="K187" s="475">
        <v>221</v>
      </c>
      <c r="L187" s="475">
        <v>230</v>
      </c>
      <c r="M187" s="475">
        <v>230</v>
      </c>
    </row>
    <row r="188" spans="1:13" x14ac:dyDescent="0.45">
      <c r="A188" s="475" t="s">
        <v>891</v>
      </c>
      <c r="B188" s="475" t="s">
        <v>553</v>
      </c>
      <c r="C188" s="475" t="s">
        <v>40</v>
      </c>
      <c r="D188" s="475" t="s">
        <v>884</v>
      </c>
      <c r="E188" s="475">
        <v>16</v>
      </c>
      <c r="F188" s="475">
        <v>1353</v>
      </c>
      <c r="G188" s="475">
        <v>1551</v>
      </c>
      <c r="H188" s="475">
        <v>1747</v>
      </c>
      <c r="I188" s="475">
        <v>2120</v>
      </c>
      <c r="J188" s="475">
        <v>2353</v>
      </c>
      <c r="K188" s="475">
        <v>2259</v>
      </c>
      <c r="L188" s="475">
        <v>2392</v>
      </c>
      <c r="M188" s="475">
        <v>2890</v>
      </c>
    </row>
    <row r="189" spans="1:13" x14ac:dyDescent="0.45">
      <c r="A189" s="475" t="s">
        <v>891</v>
      </c>
      <c r="B189" s="475" t="s">
        <v>562</v>
      </c>
      <c r="C189" s="475" t="s">
        <v>40</v>
      </c>
      <c r="D189" s="475" t="s">
        <v>884</v>
      </c>
      <c r="E189" s="475">
        <v>16</v>
      </c>
      <c r="F189" s="475">
        <v>803</v>
      </c>
      <c r="G189" s="475">
        <v>977</v>
      </c>
      <c r="H189" s="475">
        <v>997</v>
      </c>
      <c r="I189" s="475">
        <v>1272</v>
      </c>
      <c r="J189" s="475">
        <v>1222</v>
      </c>
      <c r="K189" s="475">
        <v>1234</v>
      </c>
      <c r="L189" s="475">
        <v>1344</v>
      </c>
      <c r="M189" s="475">
        <v>1305</v>
      </c>
    </row>
    <row r="190" spans="1:13" x14ac:dyDescent="0.45">
      <c r="A190" s="475" t="s">
        <v>891</v>
      </c>
      <c r="B190" s="475" t="s">
        <v>555</v>
      </c>
      <c r="C190" s="475" t="s">
        <v>40</v>
      </c>
      <c r="D190" s="475" t="s">
        <v>884</v>
      </c>
      <c r="E190" s="475">
        <v>16</v>
      </c>
      <c r="F190" s="475">
        <v>418</v>
      </c>
      <c r="G190" s="475">
        <v>401</v>
      </c>
      <c r="H190" s="475">
        <v>722</v>
      </c>
      <c r="I190" s="475">
        <v>711</v>
      </c>
      <c r="J190" s="475">
        <v>545</v>
      </c>
      <c r="K190" s="475">
        <v>757</v>
      </c>
      <c r="L190" s="475">
        <v>954</v>
      </c>
      <c r="M190" s="475">
        <v>977</v>
      </c>
    </row>
    <row r="191" spans="1:13" x14ac:dyDescent="0.45">
      <c r="A191" s="475" t="s">
        <v>891</v>
      </c>
      <c r="B191" s="475" t="s">
        <v>552</v>
      </c>
      <c r="C191" s="475" t="s">
        <v>41</v>
      </c>
      <c r="D191" s="475" t="s">
        <v>885</v>
      </c>
      <c r="E191" s="475">
        <v>17</v>
      </c>
      <c r="F191" s="475">
        <v>4231</v>
      </c>
      <c r="G191" s="475">
        <v>1307</v>
      </c>
      <c r="H191" s="475">
        <v>5228</v>
      </c>
      <c r="I191" s="475">
        <v>4382</v>
      </c>
      <c r="J191" s="475">
        <v>3459</v>
      </c>
      <c r="K191" s="475">
        <v>528</v>
      </c>
      <c r="L191" s="475">
        <v>8322</v>
      </c>
      <c r="M191" s="475">
        <v>-733</v>
      </c>
    </row>
    <row r="192" spans="1:13" x14ac:dyDescent="0.45">
      <c r="A192" s="475" t="s">
        <v>891</v>
      </c>
      <c r="B192" s="475" t="s">
        <v>553</v>
      </c>
      <c r="C192" s="475" t="s">
        <v>41</v>
      </c>
      <c r="D192" s="475" t="s">
        <v>885</v>
      </c>
      <c r="E192" s="475">
        <v>17</v>
      </c>
      <c r="F192" s="475">
        <v>38287</v>
      </c>
      <c r="G192" s="475">
        <v>18020</v>
      </c>
      <c r="H192" s="475">
        <v>52151</v>
      </c>
      <c r="I192" s="475">
        <v>57127</v>
      </c>
      <c r="J192" s="475">
        <v>49858</v>
      </c>
      <c r="K192" s="475">
        <v>-5247</v>
      </c>
      <c r="L192" s="475">
        <v>141606</v>
      </c>
      <c r="M192" s="475">
        <v>-36766</v>
      </c>
    </row>
    <row r="193" spans="1:13" x14ac:dyDescent="0.45">
      <c r="A193" s="475" t="s">
        <v>891</v>
      </c>
      <c r="B193" s="475" t="s">
        <v>562</v>
      </c>
      <c r="C193" s="475" t="s">
        <v>41</v>
      </c>
      <c r="D193" s="475" t="s">
        <v>885</v>
      </c>
      <c r="E193" s="475">
        <v>17</v>
      </c>
      <c r="F193" s="475">
        <v>30042</v>
      </c>
      <c r="G193" s="475">
        <v>12183</v>
      </c>
      <c r="H193" s="475">
        <v>33345</v>
      </c>
      <c r="I193" s="475">
        <v>33384</v>
      </c>
      <c r="J193" s="475">
        <v>33289</v>
      </c>
      <c r="K193" s="475">
        <v>-378</v>
      </c>
      <c r="L193" s="475">
        <v>74815</v>
      </c>
      <c r="M193" s="475">
        <v>-16278</v>
      </c>
    </row>
    <row r="194" spans="1:13" x14ac:dyDescent="0.45">
      <c r="A194" s="475" t="s">
        <v>891</v>
      </c>
      <c r="B194" s="475" t="s">
        <v>555</v>
      </c>
      <c r="C194" s="475" t="s">
        <v>41</v>
      </c>
      <c r="D194" s="475" t="s">
        <v>885</v>
      </c>
      <c r="E194" s="475">
        <v>17</v>
      </c>
      <c r="F194" s="475">
        <v>41335</v>
      </c>
      <c r="G194" s="475">
        <v>10475</v>
      </c>
      <c r="H194" s="475">
        <v>45972</v>
      </c>
      <c r="I194" s="475">
        <v>47121</v>
      </c>
      <c r="J194" s="475">
        <v>42348</v>
      </c>
      <c r="K194" s="475">
        <v>-12321</v>
      </c>
      <c r="L194" s="475">
        <v>109012</v>
      </c>
      <c r="M194" s="475">
        <v>-43472</v>
      </c>
    </row>
    <row r="195" spans="1:13" x14ac:dyDescent="0.45">
      <c r="A195" s="475" t="s">
        <v>891</v>
      </c>
      <c r="B195" s="475" t="s">
        <v>552</v>
      </c>
      <c r="C195" s="475" t="s">
        <v>42</v>
      </c>
      <c r="D195" s="475" t="s">
        <v>886</v>
      </c>
      <c r="E195" s="475">
        <v>18</v>
      </c>
      <c r="F195" s="475">
        <v>11</v>
      </c>
      <c r="G195" s="475">
        <v>12</v>
      </c>
      <c r="H195" s="475">
        <v>5</v>
      </c>
      <c r="I195" s="475">
        <v>5</v>
      </c>
      <c r="J195" s="475">
        <v>6</v>
      </c>
      <c r="K195" s="475">
        <v>5</v>
      </c>
      <c r="L195" s="475">
        <v>5</v>
      </c>
      <c r="M195" s="475">
        <v>6</v>
      </c>
    </row>
    <row r="196" spans="1:13" x14ac:dyDescent="0.45">
      <c r="A196" s="475" t="s">
        <v>891</v>
      </c>
      <c r="B196" s="475" t="s">
        <v>553</v>
      </c>
      <c r="C196" s="475" t="s">
        <v>42</v>
      </c>
      <c r="D196" s="475" t="s">
        <v>886</v>
      </c>
      <c r="E196" s="475">
        <v>18</v>
      </c>
      <c r="F196" s="475">
        <v>165</v>
      </c>
      <c r="G196" s="475">
        <v>157</v>
      </c>
      <c r="H196" s="475">
        <v>248</v>
      </c>
      <c r="I196" s="475">
        <v>195</v>
      </c>
      <c r="J196" s="475">
        <v>107</v>
      </c>
      <c r="K196" s="475">
        <v>92</v>
      </c>
      <c r="L196" s="475">
        <v>82</v>
      </c>
      <c r="M196" s="475">
        <v>113</v>
      </c>
    </row>
    <row r="197" spans="1:13" x14ac:dyDescent="0.45">
      <c r="A197" s="475" t="s">
        <v>891</v>
      </c>
      <c r="B197" s="475" t="s">
        <v>562</v>
      </c>
      <c r="C197" s="475" t="s">
        <v>42</v>
      </c>
      <c r="D197" s="475" t="s">
        <v>886</v>
      </c>
      <c r="E197" s="475">
        <v>18</v>
      </c>
      <c r="F197" s="475">
        <v>73</v>
      </c>
      <c r="G197" s="475">
        <v>88</v>
      </c>
      <c r="H197" s="475">
        <v>197</v>
      </c>
      <c r="I197" s="475">
        <v>53</v>
      </c>
      <c r="J197" s="475">
        <v>64</v>
      </c>
      <c r="K197" s="475">
        <v>81</v>
      </c>
      <c r="L197" s="475">
        <v>109</v>
      </c>
      <c r="M197" s="475">
        <v>191</v>
      </c>
    </row>
    <row r="198" spans="1:13" x14ac:dyDescent="0.45">
      <c r="A198" s="475" t="s">
        <v>891</v>
      </c>
      <c r="B198" s="475" t="s">
        <v>555</v>
      </c>
      <c r="C198" s="475" t="s">
        <v>42</v>
      </c>
      <c r="D198" s="475" t="s">
        <v>886</v>
      </c>
      <c r="E198" s="475">
        <v>18</v>
      </c>
      <c r="F198" s="475">
        <v>308</v>
      </c>
      <c r="G198" s="475">
        <v>353</v>
      </c>
      <c r="H198" s="475">
        <v>400</v>
      </c>
      <c r="I198" s="475">
        <v>328</v>
      </c>
      <c r="J198" s="475">
        <v>350</v>
      </c>
      <c r="K198" s="475">
        <v>378</v>
      </c>
      <c r="L198" s="475">
        <v>572</v>
      </c>
      <c r="M198" s="475">
        <v>418</v>
      </c>
    </row>
    <row r="199" spans="1:13" x14ac:dyDescent="0.45">
      <c r="A199" s="475" t="s">
        <v>891</v>
      </c>
      <c r="B199" s="475" t="s">
        <v>552</v>
      </c>
      <c r="C199" s="475" t="s">
        <v>416</v>
      </c>
      <c r="D199" s="475" t="s">
        <v>887</v>
      </c>
      <c r="E199" s="475">
        <v>19</v>
      </c>
      <c r="F199" s="475">
        <v>128</v>
      </c>
      <c r="G199" s="475">
        <v>129</v>
      </c>
      <c r="H199" s="475">
        <v>132</v>
      </c>
      <c r="I199" s="475">
        <v>133</v>
      </c>
      <c r="J199" s="475">
        <v>131</v>
      </c>
      <c r="K199" s="475">
        <v>125</v>
      </c>
      <c r="L199" s="475">
        <v>134</v>
      </c>
      <c r="M199" s="475">
        <v>153</v>
      </c>
    </row>
    <row r="200" spans="1:13" x14ac:dyDescent="0.45">
      <c r="A200" s="475" t="s">
        <v>891</v>
      </c>
      <c r="B200" s="475" t="s">
        <v>553</v>
      </c>
      <c r="C200" s="475" t="s">
        <v>416</v>
      </c>
      <c r="D200" s="475" t="s">
        <v>887</v>
      </c>
      <c r="E200" s="475">
        <v>19</v>
      </c>
      <c r="F200" s="475">
        <v>1400</v>
      </c>
      <c r="G200" s="475">
        <v>1486</v>
      </c>
      <c r="H200" s="475">
        <v>1597</v>
      </c>
      <c r="I200" s="475">
        <v>1699</v>
      </c>
      <c r="J200" s="475">
        <v>1809</v>
      </c>
      <c r="K200" s="475">
        <v>1874</v>
      </c>
      <c r="L200" s="475">
        <v>1955</v>
      </c>
      <c r="M200" s="475">
        <v>2600</v>
      </c>
    </row>
    <row r="201" spans="1:13" x14ac:dyDescent="0.45">
      <c r="A201" s="475" t="s">
        <v>891</v>
      </c>
      <c r="B201" s="475" t="s">
        <v>562</v>
      </c>
      <c r="C201" s="475" t="s">
        <v>416</v>
      </c>
      <c r="D201" s="475" t="s">
        <v>887</v>
      </c>
      <c r="E201" s="475">
        <v>19</v>
      </c>
      <c r="F201" s="475">
        <v>666</v>
      </c>
      <c r="G201" s="475">
        <v>705</v>
      </c>
      <c r="H201" s="475">
        <v>702</v>
      </c>
      <c r="I201" s="475">
        <v>768</v>
      </c>
      <c r="J201" s="475">
        <v>777</v>
      </c>
      <c r="K201" s="475">
        <v>933</v>
      </c>
      <c r="L201" s="475">
        <v>989</v>
      </c>
      <c r="M201" s="475">
        <v>762</v>
      </c>
    </row>
    <row r="202" spans="1:13" x14ac:dyDescent="0.45">
      <c r="A202" s="475" t="s">
        <v>891</v>
      </c>
      <c r="B202" s="475" t="s">
        <v>555</v>
      </c>
      <c r="C202" s="475" t="s">
        <v>416</v>
      </c>
      <c r="D202" s="475" t="s">
        <v>887</v>
      </c>
      <c r="E202" s="475">
        <v>19</v>
      </c>
      <c r="F202" s="475">
        <v>4070</v>
      </c>
      <c r="G202" s="475">
        <v>4120</v>
      </c>
      <c r="H202" s="475">
        <v>4147</v>
      </c>
      <c r="I202" s="475">
        <v>4194</v>
      </c>
      <c r="J202" s="475">
        <v>4185</v>
      </c>
      <c r="K202" s="475">
        <v>3863</v>
      </c>
      <c r="L202" s="475">
        <v>3848</v>
      </c>
      <c r="M202" s="475">
        <v>3800</v>
      </c>
    </row>
    <row r="203" spans="1:13" x14ac:dyDescent="0.45">
      <c r="A203" s="475" t="s">
        <v>891</v>
      </c>
      <c r="B203" s="475" t="s">
        <v>552</v>
      </c>
      <c r="C203" s="475" t="s">
        <v>44</v>
      </c>
      <c r="D203" s="475" t="s">
        <v>888</v>
      </c>
      <c r="E203" s="475">
        <v>20</v>
      </c>
      <c r="F203" s="475">
        <v>293</v>
      </c>
      <c r="G203" s="475">
        <v>-303</v>
      </c>
      <c r="H203" s="475">
        <v>12</v>
      </c>
      <c r="I203" s="475">
        <v>-109</v>
      </c>
      <c r="J203" s="475">
        <v>-99</v>
      </c>
      <c r="K203" s="475">
        <v>-40</v>
      </c>
      <c r="L203" s="475">
        <v>-393</v>
      </c>
      <c r="M203" s="475">
        <v>185</v>
      </c>
    </row>
    <row r="204" spans="1:13" x14ac:dyDescent="0.45">
      <c r="A204" s="475" t="s">
        <v>891</v>
      </c>
      <c r="B204" s="475" t="s">
        <v>553</v>
      </c>
      <c r="C204" s="475" t="s">
        <v>44</v>
      </c>
      <c r="D204" s="475" t="s">
        <v>888</v>
      </c>
      <c r="E204" s="475">
        <v>20</v>
      </c>
      <c r="F204" s="475">
        <v>4470</v>
      </c>
      <c r="G204" s="475">
        <v>-570</v>
      </c>
      <c r="H204" s="475">
        <v>-2071</v>
      </c>
      <c r="I204" s="475">
        <v>2028</v>
      </c>
      <c r="J204" s="475">
        <v>1083</v>
      </c>
      <c r="K204" s="475">
        <v>9919</v>
      </c>
      <c r="L204" s="475">
        <v>-1845</v>
      </c>
      <c r="M204" s="475">
        <v>15351</v>
      </c>
    </row>
    <row r="205" spans="1:13" x14ac:dyDescent="0.45">
      <c r="A205" s="475" t="s">
        <v>891</v>
      </c>
      <c r="B205" s="475" t="s">
        <v>562</v>
      </c>
      <c r="C205" s="475" t="s">
        <v>44</v>
      </c>
      <c r="D205" s="475" t="s">
        <v>888</v>
      </c>
      <c r="E205" s="475">
        <v>20</v>
      </c>
      <c r="F205" s="475">
        <v>4153</v>
      </c>
      <c r="G205" s="475">
        <v>416</v>
      </c>
      <c r="H205" s="475">
        <v>173353</v>
      </c>
      <c r="I205" s="475">
        <v>7907</v>
      </c>
      <c r="J205" s="475">
        <v>10775</v>
      </c>
      <c r="K205" s="475">
        <v>7779</v>
      </c>
      <c r="L205" s="475">
        <v>9134</v>
      </c>
      <c r="M205" s="475">
        <v>27884</v>
      </c>
    </row>
    <row r="206" spans="1:13" x14ac:dyDescent="0.45">
      <c r="A206" s="475" t="s">
        <v>891</v>
      </c>
      <c r="B206" s="475" t="s">
        <v>555</v>
      </c>
      <c r="C206" s="475" t="s">
        <v>44</v>
      </c>
      <c r="D206" s="475" t="s">
        <v>888</v>
      </c>
      <c r="E206" s="475">
        <v>20</v>
      </c>
      <c r="F206" s="475">
        <v>1236</v>
      </c>
      <c r="G206" s="475">
        <v>1316</v>
      </c>
      <c r="H206" s="475">
        <v>1301</v>
      </c>
      <c r="I206" s="475">
        <v>-1124</v>
      </c>
      <c r="J206" s="475">
        <v>704</v>
      </c>
      <c r="K206" s="475">
        <v>2865</v>
      </c>
      <c r="L206" s="475">
        <v>-1443</v>
      </c>
      <c r="M206" s="475">
        <v>-1565</v>
      </c>
    </row>
    <row r="207" spans="1:13" x14ac:dyDescent="0.45">
      <c r="A207" s="475" t="s">
        <v>891</v>
      </c>
      <c r="B207" s="475" t="s">
        <v>552</v>
      </c>
      <c r="C207" s="475" t="s">
        <v>45</v>
      </c>
      <c r="D207" s="475" t="s">
        <v>889</v>
      </c>
      <c r="E207" s="475">
        <v>21</v>
      </c>
      <c r="F207" s="475">
        <v>2402</v>
      </c>
      <c r="G207" s="475">
        <v>833</v>
      </c>
      <c r="H207" s="475">
        <v>3961</v>
      </c>
      <c r="I207" s="475">
        <v>-2596</v>
      </c>
      <c r="J207" s="475">
        <v>2164</v>
      </c>
      <c r="K207" s="475">
        <v>-681</v>
      </c>
      <c r="L207" s="475">
        <v>3064</v>
      </c>
      <c r="M207" s="475">
        <v>-3523</v>
      </c>
    </row>
    <row r="208" spans="1:13" x14ac:dyDescent="0.45">
      <c r="A208" s="475" t="s">
        <v>891</v>
      </c>
      <c r="B208" s="475" t="s">
        <v>553</v>
      </c>
      <c r="C208" s="475" t="s">
        <v>45</v>
      </c>
      <c r="D208" s="475" t="s">
        <v>889</v>
      </c>
      <c r="E208" s="475">
        <v>21</v>
      </c>
      <c r="F208" s="475">
        <v>57956</v>
      </c>
      <c r="G208" s="475">
        <v>32299</v>
      </c>
      <c r="H208" s="475">
        <v>76769</v>
      </c>
      <c r="I208" s="475">
        <v>88263</v>
      </c>
      <c r="J208" s="475">
        <v>87236</v>
      </c>
      <c r="K208" s="475">
        <v>28904</v>
      </c>
      <c r="L208" s="475">
        <v>169204</v>
      </c>
      <c r="M208" s="475">
        <v>26949</v>
      </c>
    </row>
    <row r="209" spans="1:13" x14ac:dyDescent="0.45">
      <c r="A209" s="475" t="s">
        <v>891</v>
      </c>
      <c r="B209" s="475" t="s">
        <v>562</v>
      </c>
      <c r="C209" s="475" t="s">
        <v>45</v>
      </c>
      <c r="D209" s="475" t="s">
        <v>889</v>
      </c>
      <c r="E209" s="475">
        <v>21</v>
      </c>
      <c r="F209" s="475">
        <v>36423</v>
      </c>
      <c r="G209" s="475">
        <v>14431</v>
      </c>
      <c r="H209" s="475">
        <v>204332</v>
      </c>
      <c r="I209" s="475">
        <v>43763</v>
      </c>
      <c r="J209" s="475">
        <v>64240</v>
      </c>
      <c r="K209" s="475">
        <v>8969</v>
      </c>
      <c r="L209" s="475">
        <v>83905</v>
      </c>
      <c r="M209" s="475">
        <v>10001</v>
      </c>
    </row>
    <row r="210" spans="1:13" x14ac:dyDescent="0.45">
      <c r="A210" s="475" t="s">
        <v>891</v>
      </c>
      <c r="B210" s="475" t="s">
        <v>555</v>
      </c>
      <c r="C210" s="475" t="s">
        <v>45</v>
      </c>
      <c r="D210" s="475" t="s">
        <v>889</v>
      </c>
      <c r="E210" s="475">
        <v>21</v>
      </c>
      <c r="F210" s="475">
        <v>46715</v>
      </c>
      <c r="G210" s="475">
        <v>8736</v>
      </c>
      <c r="H210" s="475">
        <v>43373</v>
      </c>
      <c r="I210" s="475">
        <v>33787</v>
      </c>
      <c r="J210" s="475">
        <v>3423</v>
      </c>
      <c r="K210" s="475">
        <v>-32537</v>
      </c>
      <c r="L210" s="475">
        <v>95197</v>
      </c>
      <c r="M210" s="475">
        <v>-50790</v>
      </c>
    </row>
    <row r="211" spans="1:13" x14ac:dyDescent="0.45">
      <c r="A211" s="475" t="s">
        <v>891</v>
      </c>
      <c r="B211" s="475" t="s">
        <v>552</v>
      </c>
      <c r="C211" s="475" t="s">
        <v>417</v>
      </c>
      <c r="D211" s="475" t="s">
        <v>890</v>
      </c>
      <c r="E211" s="475">
        <v>22</v>
      </c>
      <c r="F211" s="475">
        <v>53907</v>
      </c>
      <c r="G211" s="475">
        <v>54595</v>
      </c>
      <c r="H211" s="475">
        <v>58556</v>
      </c>
      <c r="I211" s="475">
        <v>55960</v>
      </c>
      <c r="J211" s="475">
        <v>58124</v>
      </c>
      <c r="K211" s="475">
        <v>57443</v>
      </c>
      <c r="L211" s="475">
        <v>60507</v>
      </c>
      <c r="M211" s="475">
        <v>56983</v>
      </c>
    </row>
    <row r="212" spans="1:13" x14ac:dyDescent="0.45">
      <c r="A212" s="475" t="s">
        <v>891</v>
      </c>
      <c r="B212" s="475" t="s">
        <v>553</v>
      </c>
      <c r="C212" s="475" t="s">
        <v>417</v>
      </c>
      <c r="D212" s="475" t="s">
        <v>890</v>
      </c>
      <c r="E212" s="475">
        <v>22</v>
      </c>
      <c r="F212" s="475">
        <v>434052</v>
      </c>
      <c r="G212" s="475">
        <v>466351</v>
      </c>
      <c r="H212" s="475">
        <v>543120</v>
      </c>
      <c r="I212" s="475">
        <v>631383</v>
      </c>
      <c r="J212" s="475">
        <v>718619</v>
      </c>
      <c r="K212" s="475">
        <v>747522</v>
      </c>
      <c r="L212" s="475">
        <v>916726</v>
      </c>
      <c r="M212" s="475">
        <v>1079807</v>
      </c>
    </row>
    <row r="213" spans="1:13" x14ac:dyDescent="0.45">
      <c r="A213" s="475" t="s">
        <v>891</v>
      </c>
      <c r="B213" s="475" t="s">
        <v>562</v>
      </c>
      <c r="C213" s="475" t="s">
        <v>417</v>
      </c>
      <c r="D213" s="475" t="s">
        <v>890</v>
      </c>
      <c r="E213" s="475">
        <v>22</v>
      </c>
      <c r="F213" s="475">
        <v>341716</v>
      </c>
      <c r="G213" s="475">
        <v>356147</v>
      </c>
      <c r="H213" s="475">
        <v>560479</v>
      </c>
      <c r="I213" s="475">
        <v>604242</v>
      </c>
      <c r="J213" s="475">
        <v>668482</v>
      </c>
      <c r="K213" s="475">
        <v>677451</v>
      </c>
      <c r="L213" s="475">
        <v>761356</v>
      </c>
      <c r="M213" s="475">
        <v>635225</v>
      </c>
    </row>
    <row r="214" spans="1:13" x14ac:dyDescent="0.45">
      <c r="A214" s="475" t="s">
        <v>891</v>
      </c>
      <c r="B214" s="475" t="s">
        <v>555</v>
      </c>
      <c r="C214" s="475" t="s">
        <v>417</v>
      </c>
      <c r="D214" s="475" t="s">
        <v>890</v>
      </c>
      <c r="E214" s="475">
        <v>22</v>
      </c>
      <c r="F214" s="475">
        <v>536465</v>
      </c>
      <c r="G214" s="475">
        <v>545346</v>
      </c>
      <c r="H214" s="475">
        <v>588715</v>
      </c>
      <c r="I214" s="475">
        <v>622502</v>
      </c>
      <c r="J214" s="475">
        <v>625925</v>
      </c>
      <c r="K214" s="475">
        <v>593388</v>
      </c>
      <c r="L214" s="475">
        <v>689830</v>
      </c>
      <c r="M214" s="475">
        <v>639040</v>
      </c>
    </row>
    <row r="215" spans="1:13" x14ac:dyDescent="0.45">
      <c r="A215" s="475" t="s">
        <v>891</v>
      </c>
      <c r="B215" s="475" t="s">
        <v>552</v>
      </c>
      <c r="C215" s="475" t="s">
        <v>23</v>
      </c>
      <c r="D215" s="475" t="s">
        <v>855</v>
      </c>
      <c r="E215" s="475">
        <v>23</v>
      </c>
      <c r="F215" s="475">
        <v>34</v>
      </c>
      <c r="G215" s="475">
        <v>29</v>
      </c>
      <c r="H215" s="475">
        <v>25</v>
      </c>
      <c r="I215" s="475">
        <v>21</v>
      </c>
      <c r="J215" s="475">
        <v>18</v>
      </c>
      <c r="K215" s="475">
        <v>15</v>
      </c>
      <c r="L215" s="475">
        <v>13</v>
      </c>
      <c r="M215" s="475">
        <v>12</v>
      </c>
    </row>
    <row r="216" spans="1:13" x14ac:dyDescent="0.45">
      <c r="A216" s="475" t="s">
        <v>891</v>
      </c>
      <c r="B216" s="475" t="s">
        <v>553</v>
      </c>
      <c r="C216" s="475" t="s">
        <v>23</v>
      </c>
      <c r="D216" s="475" t="s">
        <v>855</v>
      </c>
      <c r="E216" s="475">
        <v>23</v>
      </c>
      <c r="F216" s="475">
        <v>42</v>
      </c>
      <c r="G216" s="475">
        <v>41</v>
      </c>
      <c r="H216" s="475">
        <v>40</v>
      </c>
      <c r="I216" s="475">
        <v>38</v>
      </c>
      <c r="J216" s="475">
        <v>34</v>
      </c>
      <c r="K216" s="475">
        <v>33</v>
      </c>
      <c r="L216" s="475">
        <v>31</v>
      </c>
      <c r="M216" s="475">
        <v>27</v>
      </c>
    </row>
    <row r="217" spans="1:13" x14ac:dyDescent="0.45">
      <c r="A217" s="475" t="s">
        <v>891</v>
      </c>
      <c r="B217" s="475" t="s">
        <v>562</v>
      </c>
      <c r="C217" s="475" t="s">
        <v>23</v>
      </c>
      <c r="D217" s="475" t="s">
        <v>855</v>
      </c>
      <c r="E217" s="475">
        <v>23</v>
      </c>
      <c r="F217" s="475">
        <v>38</v>
      </c>
      <c r="G217" s="475">
        <v>38</v>
      </c>
      <c r="H217" s="475">
        <v>37</v>
      </c>
      <c r="I217" s="475">
        <v>37</v>
      </c>
      <c r="J217" s="475">
        <v>37</v>
      </c>
      <c r="K217" s="475">
        <v>36</v>
      </c>
      <c r="L217" s="475">
        <v>35</v>
      </c>
      <c r="M217" s="475">
        <v>32</v>
      </c>
    </row>
    <row r="218" spans="1:13" x14ac:dyDescent="0.45">
      <c r="A218" s="475" t="s">
        <v>891</v>
      </c>
      <c r="B218" s="475" t="s">
        <v>555</v>
      </c>
      <c r="C218" s="475" t="s">
        <v>23</v>
      </c>
      <c r="D218" s="475" t="s">
        <v>855</v>
      </c>
      <c r="E218" s="475">
        <v>23</v>
      </c>
      <c r="F218" s="475">
        <v>138</v>
      </c>
      <c r="G218" s="475">
        <v>130</v>
      </c>
      <c r="H218" s="475">
        <v>117</v>
      </c>
      <c r="I218" s="475">
        <v>111</v>
      </c>
      <c r="J218" s="475">
        <v>101</v>
      </c>
      <c r="K218" s="475">
        <v>93</v>
      </c>
      <c r="L218" s="475">
        <v>80</v>
      </c>
      <c r="M218" s="475">
        <v>77</v>
      </c>
    </row>
    <row r="219" spans="1:13" x14ac:dyDescent="0.45">
      <c r="A219" s="475" t="s">
        <v>891</v>
      </c>
      <c r="B219" s="475" t="s">
        <v>552</v>
      </c>
      <c r="C219" s="475" t="s">
        <v>483</v>
      </c>
      <c r="D219" s="475" t="s">
        <v>842</v>
      </c>
      <c r="E219" s="475">
        <v>24</v>
      </c>
      <c r="F219" s="475">
        <v>50068</v>
      </c>
      <c r="G219" s="475">
        <v>51887</v>
      </c>
      <c r="H219" s="475">
        <v>53109</v>
      </c>
      <c r="I219" s="475">
        <v>56822</v>
      </c>
      <c r="J219" s="475">
        <v>54154</v>
      </c>
      <c r="K219" s="475">
        <v>56289</v>
      </c>
      <c r="L219" s="475">
        <v>55729</v>
      </c>
      <c r="M219" s="475">
        <v>58535</v>
      </c>
    </row>
    <row r="220" spans="1:13" x14ac:dyDescent="0.45">
      <c r="A220" s="475" t="s">
        <v>891</v>
      </c>
      <c r="B220" s="475" t="s">
        <v>553</v>
      </c>
      <c r="C220" s="475" t="s">
        <v>483</v>
      </c>
      <c r="D220" s="475" t="s">
        <v>842</v>
      </c>
      <c r="E220" s="475">
        <v>24</v>
      </c>
      <c r="F220" s="475">
        <v>359229</v>
      </c>
      <c r="G220" s="475">
        <v>411467</v>
      </c>
      <c r="H220" s="475">
        <v>444894</v>
      </c>
      <c r="I220" s="475">
        <v>521201</v>
      </c>
      <c r="J220" s="475">
        <v>605001</v>
      </c>
      <c r="K220" s="475">
        <v>690104</v>
      </c>
      <c r="L220" s="475">
        <v>711539</v>
      </c>
      <c r="M220" s="475">
        <v>1005329</v>
      </c>
    </row>
    <row r="221" spans="1:13" x14ac:dyDescent="0.45">
      <c r="A221" s="475" t="s">
        <v>891</v>
      </c>
      <c r="B221" s="475" t="s">
        <v>562</v>
      </c>
      <c r="C221" s="475" t="s">
        <v>483</v>
      </c>
      <c r="D221" s="475" t="s">
        <v>842</v>
      </c>
      <c r="E221" s="475">
        <v>24</v>
      </c>
      <c r="F221" s="475">
        <v>290544</v>
      </c>
      <c r="G221" s="475">
        <v>322481</v>
      </c>
      <c r="H221" s="475">
        <v>337426</v>
      </c>
      <c r="I221" s="475">
        <v>551571</v>
      </c>
      <c r="J221" s="475">
        <v>593648</v>
      </c>
      <c r="K221" s="475">
        <v>651971</v>
      </c>
      <c r="L221" s="475">
        <v>662610</v>
      </c>
      <c r="M221" s="475">
        <v>611504</v>
      </c>
    </row>
    <row r="222" spans="1:13" x14ac:dyDescent="0.45">
      <c r="A222" s="475" t="s">
        <v>891</v>
      </c>
      <c r="B222" s="475" t="s">
        <v>555</v>
      </c>
      <c r="C222" s="475" t="s">
        <v>483</v>
      </c>
      <c r="D222" s="475" t="s">
        <v>842</v>
      </c>
      <c r="E222" s="475">
        <v>24</v>
      </c>
      <c r="F222" s="475">
        <v>487984</v>
      </c>
      <c r="G222" s="475">
        <v>534165</v>
      </c>
      <c r="H222" s="475">
        <v>543193</v>
      </c>
      <c r="I222" s="475">
        <v>584967</v>
      </c>
      <c r="J222" s="475">
        <v>618893</v>
      </c>
      <c r="K222" s="475">
        <v>622037</v>
      </c>
      <c r="L222" s="475">
        <v>590809</v>
      </c>
      <c r="M222" s="475">
        <v>680461</v>
      </c>
    </row>
    <row r="223" spans="1:13" x14ac:dyDescent="0.45">
      <c r="A223" s="475" t="s">
        <v>891</v>
      </c>
      <c r="B223" s="475" t="s">
        <v>552</v>
      </c>
      <c r="C223" s="475" t="s">
        <v>469</v>
      </c>
      <c r="D223" s="475" t="s">
        <v>843</v>
      </c>
      <c r="E223" s="475">
        <v>25</v>
      </c>
      <c r="F223" s="475">
        <v>-2004</v>
      </c>
      <c r="G223" s="475">
        <v>-54</v>
      </c>
      <c r="H223" s="475">
        <v>-1151</v>
      </c>
      <c r="I223" s="475">
        <v>-6742</v>
      </c>
      <c r="J223" s="475">
        <v>-1071</v>
      </c>
      <c r="K223" s="475">
        <v>-1049</v>
      </c>
      <c r="L223" s="475">
        <v>-4737</v>
      </c>
      <c r="M223" s="475">
        <v>-2829</v>
      </c>
    </row>
    <row r="224" spans="1:13" x14ac:dyDescent="0.45">
      <c r="A224" s="475" t="s">
        <v>891</v>
      </c>
      <c r="B224" s="475" t="s">
        <v>553</v>
      </c>
      <c r="C224" s="475" t="s">
        <v>469</v>
      </c>
      <c r="D224" s="475" t="s">
        <v>843</v>
      </c>
      <c r="E224" s="475">
        <v>25</v>
      </c>
      <c r="F224" s="475">
        <v>16434</v>
      </c>
      <c r="G224" s="475">
        <v>16178</v>
      </c>
      <c r="H224" s="475">
        <v>28037</v>
      </c>
      <c r="I224" s="475">
        <v>30611</v>
      </c>
      <c r="J224" s="475">
        <v>37997</v>
      </c>
      <c r="K224" s="475">
        <v>26014</v>
      </c>
      <c r="L224" s="475">
        <v>31316</v>
      </c>
      <c r="M224" s="475">
        <v>50852</v>
      </c>
    </row>
    <row r="225" spans="1:13" x14ac:dyDescent="0.45">
      <c r="A225" s="475" t="s">
        <v>891</v>
      </c>
      <c r="B225" s="475" t="s">
        <v>562</v>
      </c>
      <c r="C225" s="475" t="s">
        <v>469</v>
      </c>
      <c r="D225" s="475" t="s">
        <v>843</v>
      </c>
      <c r="E225" s="475">
        <v>25</v>
      </c>
      <c r="F225" s="475">
        <v>2820</v>
      </c>
      <c r="G225" s="475">
        <v>2449</v>
      </c>
      <c r="H225" s="475">
        <v>-1860</v>
      </c>
      <c r="I225" s="475">
        <v>3187</v>
      </c>
      <c r="J225" s="475">
        <v>20888</v>
      </c>
      <c r="K225" s="475">
        <v>2420</v>
      </c>
      <c r="L225" s="475">
        <v>835</v>
      </c>
      <c r="M225" s="475">
        <v>-1034</v>
      </c>
    </row>
    <row r="226" spans="1:13" x14ac:dyDescent="0.45">
      <c r="A226" s="475" t="s">
        <v>891</v>
      </c>
      <c r="B226" s="475" t="s">
        <v>555</v>
      </c>
      <c r="C226" s="475" t="s">
        <v>469</v>
      </c>
      <c r="D226" s="475" t="s">
        <v>843</v>
      </c>
      <c r="E226" s="475">
        <v>25</v>
      </c>
      <c r="F226" s="475">
        <v>7906</v>
      </c>
      <c r="G226" s="475">
        <v>711</v>
      </c>
      <c r="H226" s="475">
        <v>-152</v>
      </c>
      <c r="I226" s="475">
        <v>-8344</v>
      </c>
      <c r="J226" s="475">
        <v>-35795</v>
      </c>
      <c r="K226" s="475">
        <v>-19597</v>
      </c>
      <c r="L226" s="475">
        <v>-9096</v>
      </c>
      <c r="M226" s="475">
        <v>-2372</v>
      </c>
    </row>
    <row r="227" spans="1:13" x14ac:dyDescent="0.45">
      <c r="A227" s="475" t="s">
        <v>891</v>
      </c>
      <c r="B227" s="475" t="s">
        <v>552</v>
      </c>
      <c r="C227" s="475" t="s">
        <v>468</v>
      </c>
      <c r="D227" s="475" t="s">
        <v>844</v>
      </c>
      <c r="E227" s="475">
        <v>26</v>
      </c>
      <c r="F227" s="475">
        <v>49066</v>
      </c>
      <c r="G227" s="475">
        <v>51860</v>
      </c>
      <c r="H227" s="475">
        <v>52534</v>
      </c>
      <c r="I227" s="475">
        <v>53451</v>
      </c>
      <c r="J227" s="475">
        <v>53619</v>
      </c>
      <c r="K227" s="475">
        <v>55764</v>
      </c>
      <c r="L227" s="475">
        <v>53361</v>
      </c>
      <c r="M227" s="475">
        <v>57121</v>
      </c>
    </row>
    <row r="228" spans="1:13" x14ac:dyDescent="0.45">
      <c r="A228" s="475" t="s">
        <v>891</v>
      </c>
      <c r="B228" s="475" t="s">
        <v>553</v>
      </c>
      <c r="C228" s="475" t="s">
        <v>468</v>
      </c>
      <c r="D228" s="475" t="s">
        <v>844</v>
      </c>
      <c r="E228" s="475">
        <v>26</v>
      </c>
      <c r="F228" s="475">
        <v>367446</v>
      </c>
      <c r="G228" s="475">
        <v>419556</v>
      </c>
      <c r="H228" s="475">
        <v>458912</v>
      </c>
      <c r="I228" s="475">
        <v>536507</v>
      </c>
      <c r="J228" s="475">
        <v>623999</v>
      </c>
      <c r="K228" s="475">
        <v>703111</v>
      </c>
      <c r="L228" s="475">
        <v>727196</v>
      </c>
      <c r="M228" s="475">
        <v>1007740</v>
      </c>
    </row>
    <row r="229" spans="1:13" x14ac:dyDescent="0.45">
      <c r="A229" s="475" t="s">
        <v>891</v>
      </c>
      <c r="B229" s="475" t="s">
        <v>562</v>
      </c>
      <c r="C229" s="475" t="s">
        <v>468</v>
      </c>
      <c r="D229" s="475" t="s">
        <v>844</v>
      </c>
      <c r="E229" s="475">
        <v>26</v>
      </c>
      <c r="F229" s="475">
        <v>291954</v>
      </c>
      <c r="G229" s="475">
        <v>323706</v>
      </c>
      <c r="H229" s="475">
        <v>336496</v>
      </c>
      <c r="I229" s="475">
        <v>374672</v>
      </c>
      <c r="J229" s="475">
        <v>422659</v>
      </c>
      <c r="K229" s="475">
        <v>463623</v>
      </c>
      <c r="L229" s="475">
        <v>464364</v>
      </c>
      <c r="M229" s="475">
        <v>433211</v>
      </c>
    </row>
    <row r="230" spans="1:13" x14ac:dyDescent="0.45">
      <c r="A230" s="475" t="s">
        <v>891</v>
      </c>
      <c r="B230" s="475" t="s">
        <v>555</v>
      </c>
      <c r="C230" s="475" t="s">
        <v>468</v>
      </c>
      <c r="D230" s="475" t="s">
        <v>844</v>
      </c>
      <c r="E230" s="475">
        <v>26</v>
      </c>
      <c r="F230" s="475">
        <v>491937</v>
      </c>
      <c r="G230" s="475">
        <v>534520</v>
      </c>
      <c r="H230" s="475">
        <v>543116</v>
      </c>
      <c r="I230" s="475">
        <v>580794</v>
      </c>
      <c r="J230" s="475">
        <v>600995</v>
      </c>
      <c r="K230" s="475">
        <v>612239</v>
      </c>
      <c r="L230" s="475">
        <v>586261</v>
      </c>
      <c r="M230" s="475">
        <v>679275</v>
      </c>
    </row>
    <row r="231" spans="1:13" x14ac:dyDescent="0.45">
      <c r="A231" s="475" t="s">
        <v>891</v>
      </c>
      <c r="B231" s="475" t="s">
        <v>552</v>
      </c>
      <c r="C231" s="475" t="s">
        <v>471</v>
      </c>
      <c r="D231" s="475" t="s">
        <v>845</v>
      </c>
      <c r="E231" s="475">
        <v>30</v>
      </c>
      <c r="F231" s="475">
        <v>4113</v>
      </c>
      <c r="G231" s="475">
        <v>1190</v>
      </c>
      <c r="H231" s="475">
        <v>5100</v>
      </c>
      <c r="I231" s="475">
        <v>4254</v>
      </c>
      <c r="J231" s="475">
        <v>3334</v>
      </c>
      <c r="K231" s="475">
        <v>408</v>
      </c>
      <c r="L231" s="475">
        <v>8194</v>
      </c>
      <c r="M231" s="475">
        <v>-880</v>
      </c>
    </row>
    <row r="232" spans="1:13" x14ac:dyDescent="0.45">
      <c r="A232" s="475" t="s">
        <v>891</v>
      </c>
      <c r="B232" s="475" t="s">
        <v>553</v>
      </c>
      <c r="C232" s="475" t="s">
        <v>471</v>
      </c>
      <c r="D232" s="475" t="s">
        <v>845</v>
      </c>
      <c r="E232" s="475">
        <v>30</v>
      </c>
      <c r="F232" s="475">
        <v>37052</v>
      </c>
      <c r="G232" s="475">
        <v>16690</v>
      </c>
      <c r="H232" s="475">
        <v>50803</v>
      </c>
      <c r="I232" s="475">
        <v>55624</v>
      </c>
      <c r="J232" s="475">
        <v>48156</v>
      </c>
      <c r="K232" s="475">
        <v>-7029</v>
      </c>
      <c r="L232" s="475">
        <v>139733</v>
      </c>
      <c r="M232" s="475">
        <v>-39253</v>
      </c>
    </row>
    <row r="233" spans="1:13" x14ac:dyDescent="0.45">
      <c r="A233" s="475" t="s">
        <v>891</v>
      </c>
      <c r="B233" s="475" t="s">
        <v>562</v>
      </c>
      <c r="C233" s="475" t="s">
        <v>471</v>
      </c>
      <c r="D233" s="475" t="s">
        <v>845</v>
      </c>
      <c r="E233" s="475">
        <v>30</v>
      </c>
      <c r="F233" s="475">
        <v>29450</v>
      </c>
      <c r="G233" s="475">
        <v>11566</v>
      </c>
      <c r="H233" s="475">
        <v>32840</v>
      </c>
      <c r="I233" s="475">
        <v>32669</v>
      </c>
      <c r="J233" s="475">
        <v>32576</v>
      </c>
      <c r="K233" s="475">
        <v>-1231</v>
      </c>
      <c r="L233" s="475">
        <v>73935</v>
      </c>
      <c r="M233" s="475">
        <v>-16849</v>
      </c>
    </row>
    <row r="234" spans="1:13" x14ac:dyDescent="0.45">
      <c r="A234" s="475" t="s">
        <v>891</v>
      </c>
      <c r="B234" s="475" t="s">
        <v>555</v>
      </c>
      <c r="C234" s="475" t="s">
        <v>471</v>
      </c>
      <c r="D234" s="475" t="s">
        <v>845</v>
      </c>
      <c r="E234" s="475">
        <v>30</v>
      </c>
      <c r="F234" s="475">
        <v>37573</v>
      </c>
      <c r="G234" s="475">
        <v>6708</v>
      </c>
      <c r="H234" s="475">
        <v>42225</v>
      </c>
      <c r="I234" s="475">
        <v>43255</v>
      </c>
      <c r="J234" s="475">
        <v>38513</v>
      </c>
      <c r="K234" s="475">
        <v>-15806</v>
      </c>
      <c r="L234" s="475">
        <v>105735</v>
      </c>
      <c r="M234" s="475">
        <v>-46853</v>
      </c>
    </row>
    <row r="235" spans="1:13" x14ac:dyDescent="0.45">
      <c r="A235" s="475" t="s">
        <v>891</v>
      </c>
      <c r="B235" s="475" t="s">
        <v>552</v>
      </c>
      <c r="C235" s="475" t="s">
        <v>484</v>
      </c>
      <c r="D235" s="475" t="s">
        <v>846</v>
      </c>
      <c r="E235" s="475">
        <v>31</v>
      </c>
      <c r="F235" s="475">
        <v>138</v>
      </c>
      <c r="G235" s="475">
        <v>-127</v>
      </c>
      <c r="H235" s="475">
        <v>273</v>
      </c>
      <c r="I235" s="475">
        <v>180</v>
      </c>
      <c r="J235" s="475">
        <v>109</v>
      </c>
      <c r="K235" s="475">
        <v>-86</v>
      </c>
      <c r="L235" s="475">
        <v>620</v>
      </c>
      <c r="M235" s="475">
        <v>-353</v>
      </c>
    </row>
    <row r="236" spans="1:13" x14ac:dyDescent="0.45">
      <c r="A236" s="475" t="s">
        <v>891</v>
      </c>
      <c r="B236" s="475" t="s">
        <v>553</v>
      </c>
      <c r="C236" s="475" t="s">
        <v>484</v>
      </c>
      <c r="D236" s="475" t="s">
        <v>846</v>
      </c>
      <c r="E236" s="475">
        <v>31</v>
      </c>
      <c r="F236" s="475">
        <v>1204</v>
      </c>
      <c r="G236" s="475">
        <v>-466</v>
      </c>
      <c r="H236" s="475">
        <v>2651</v>
      </c>
      <c r="I236" s="475">
        <v>2509</v>
      </c>
      <c r="J236" s="475">
        <v>1135</v>
      </c>
      <c r="K236" s="475">
        <v>-2399</v>
      </c>
      <c r="L236" s="475">
        <v>10239</v>
      </c>
      <c r="M236" s="475">
        <v>-8569</v>
      </c>
    </row>
    <row r="237" spans="1:13" x14ac:dyDescent="0.45">
      <c r="A237" s="475" t="s">
        <v>891</v>
      </c>
      <c r="B237" s="475" t="s">
        <v>562</v>
      </c>
      <c r="C237" s="475" t="s">
        <v>484</v>
      </c>
      <c r="D237" s="475" t="s">
        <v>846</v>
      </c>
      <c r="E237" s="475">
        <v>31</v>
      </c>
      <c r="F237" s="475">
        <v>824</v>
      </c>
      <c r="G237" s="475">
        <v>-24</v>
      </c>
      <c r="H237" s="475">
        <v>830</v>
      </c>
      <c r="I237" s="475">
        <v>1324</v>
      </c>
      <c r="J237" s="475">
        <v>798</v>
      </c>
      <c r="K237" s="475">
        <v>-1119</v>
      </c>
      <c r="L237" s="475">
        <v>3541</v>
      </c>
      <c r="M237" s="475">
        <v>-2215</v>
      </c>
    </row>
    <row r="238" spans="1:13" x14ac:dyDescent="0.45">
      <c r="A238" s="475" t="s">
        <v>891</v>
      </c>
      <c r="B238" s="475" t="s">
        <v>555</v>
      </c>
      <c r="C238" s="475" t="s">
        <v>484</v>
      </c>
      <c r="D238" s="475" t="s">
        <v>846</v>
      </c>
      <c r="E238" s="475">
        <v>31</v>
      </c>
      <c r="F238" s="475">
        <v>-524</v>
      </c>
      <c r="G238" s="475">
        <v>-1602</v>
      </c>
      <c r="H238" s="475">
        <v>56</v>
      </c>
      <c r="I238" s="475">
        <v>223</v>
      </c>
      <c r="J238" s="475">
        <v>-448</v>
      </c>
      <c r="K238" s="475">
        <v>-2943</v>
      </c>
      <c r="L238" s="475">
        <v>5787</v>
      </c>
      <c r="M238" s="475">
        <v>-5754</v>
      </c>
    </row>
    <row r="239" spans="1:13" x14ac:dyDescent="0.45">
      <c r="A239" s="475" t="s">
        <v>891</v>
      </c>
      <c r="B239" s="475" t="s">
        <v>552</v>
      </c>
      <c r="C239" s="475" t="s">
        <v>485</v>
      </c>
      <c r="D239" s="475" t="s">
        <v>847</v>
      </c>
      <c r="E239" s="475">
        <v>32</v>
      </c>
      <c r="F239" s="475">
        <v>3975</v>
      </c>
      <c r="G239" s="475">
        <v>1317</v>
      </c>
      <c r="H239" s="475">
        <v>4827</v>
      </c>
      <c r="I239" s="475">
        <v>4074</v>
      </c>
      <c r="J239" s="475">
        <v>3225</v>
      </c>
      <c r="K239" s="475">
        <v>495</v>
      </c>
      <c r="L239" s="475">
        <v>7573</v>
      </c>
      <c r="M239" s="475">
        <v>-527</v>
      </c>
    </row>
    <row r="240" spans="1:13" x14ac:dyDescent="0.45">
      <c r="A240" s="475" t="s">
        <v>891</v>
      </c>
      <c r="B240" s="475" t="s">
        <v>553</v>
      </c>
      <c r="C240" s="475" t="s">
        <v>485</v>
      </c>
      <c r="D240" s="475" t="s">
        <v>847</v>
      </c>
      <c r="E240" s="475">
        <v>32</v>
      </c>
      <c r="F240" s="475">
        <v>35848</v>
      </c>
      <c r="G240" s="475">
        <v>17156</v>
      </c>
      <c r="H240" s="475">
        <v>48151</v>
      </c>
      <c r="I240" s="475">
        <v>53115</v>
      </c>
      <c r="J240" s="475">
        <v>47021</v>
      </c>
      <c r="K240" s="475">
        <v>-4630</v>
      </c>
      <c r="L240" s="475">
        <v>129493</v>
      </c>
      <c r="M240" s="475">
        <v>-30685</v>
      </c>
    </row>
    <row r="241" spans="1:13" x14ac:dyDescent="0.45">
      <c r="A241" s="475" t="s">
        <v>891</v>
      </c>
      <c r="B241" s="475" t="s">
        <v>562</v>
      </c>
      <c r="C241" s="475" t="s">
        <v>485</v>
      </c>
      <c r="D241" s="475" t="s">
        <v>847</v>
      </c>
      <c r="E241" s="475">
        <v>32</v>
      </c>
      <c r="F241" s="475">
        <v>28625</v>
      </c>
      <c r="G241" s="475">
        <v>11590</v>
      </c>
      <c r="H241" s="475">
        <v>32009</v>
      </c>
      <c r="I241" s="475">
        <v>31345</v>
      </c>
      <c r="J241" s="475">
        <v>31778</v>
      </c>
      <c r="K241" s="475">
        <v>-112</v>
      </c>
      <c r="L241" s="475">
        <v>70395</v>
      </c>
      <c r="M241" s="475">
        <v>-14634</v>
      </c>
    </row>
    <row r="242" spans="1:13" x14ac:dyDescent="0.45">
      <c r="A242" s="475" t="s">
        <v>891</v>
      </c>
      <c r="B242" s="475" t="s">
        <v>555</v>
      </c>
      <c r="C242" s="475" t="s">
        <v>485</v>
      </c>
      <c r="D242" s="475" t="s">
        <v>847</v>
      </c>
      <c r="E242" s="475">
        <v>32</v>
      </c>
      <c r="F242" s="475">
        <v>38097</v>
      </c>
      <c r="G242" s="475">
        <v>8310</v>
      </c>
      <c r="H242" s="475">
        <v>42169</v>
      </c>
      <c r="I242" s="475">
        <v>43031</v>
      </c>
      <c r="J242" s="475">
        <v>38961</v>
      </c>
      <c r="K242" s="475">
        <v>-12863</v>
      </c>
      <c r="L242" s="475">
        <v>99948</v>
      </c>
      <c r="M242" s="475">
        <v>-41100</v>
      </c>
    </row>
    <row r="243" spans="1:13" x14ac:dyDescent="0.45">
      <c r="A243" s="475" t="s">
        <v>891</v>
      </c>
      <c r="B243" s="475" t="s">
        <v>552</v>
      </c>
      <c r="C243" s="475" t="s">
        <v>486</v>
      </c>
      <c r="D243" s="475" t="s">
        <v>848</v>
      </c>
      <c r="E243" s="475">
        <v>33</v>
      </c>
      <c r="F243" s="475">
        <v>52031</v>
      </c>
      <c r="G243" s="475">
        <v>53109</v>
      </c>
      <c r="H243" s="475">
        <v>56822</v>
      </c>
      <c r="I243" s="475">
        <v>54154</v>
      </c>
      <c r="J243" s="475">
        <v>56289</v>
      </c>
      <c r="K243" s="475">
        <v>55729</v>
      </c>
      <c r="L243" s="475">
        <v>58535</v>
      </c>
      <c r="M243" s="475">
        <v>55181</v>
      </c>
    </row>
    <row r="244" spans="1:13" x14ac:dyDescent="0.45">
      <c r="A244" s="475" t="s">
        <v>891</v>
      </c>
      <c r="B244" s="475" t="s">
        <v>553</v>
      </c>
      <c r="C244" s="475" t="s">
        <v>486</v>
      </c>
      <c r="D244" s="475" t="s">
        <v>848</v>
      </c>
      <c r="E244" s="475">
        <v>33</v>
      </c>
      <c r="F244" s="475">
        <v>411467</v>
      </c>
      <c r="G244" s="475">
        <v>444894</v>
      </c>
      <c r="H244" s="475">
        <v>521201</v>
      </c>
      <c r="I244" s="475">
        <v>605001</v>
      </c>
      <c r="J244" s="475">
        <v>690104</v>
      </c>
      <c r="K244" s="475">
        <v>711539</v>
      </c>
      <c r="L244" s="475">
        <v>872416</v>
      </c>
      <c r="M244" s="475">
        <v>1021144</v>
      </c>
    </row>
    <row r="245" spans="1:13" x14ac:dyDescent="0.45">
      <c r="A245" s="475" t="s">
        <v>891</v>
      </c>
      <c r="B245" s="475" t="s">
        <v>562</v>
      </c>
      <c r="C245" s="475" t="s">
        <v>486</v>
      </c>
      <c r="D245" s="475" t="s">
        <v>848</v>
      </c>
      <c r="E245" s="475">
        <v>33</v>
      </c>
      <c r="F245" s="475">
        <v>322481</v>
      </c>
      <c r="G245" s="475">
        <v>337426</v>
      </c>
      <c r="H245" s="475">
        <v>551571</v>
      </c>
      <c r="I245" s="475">
        <v>593648</v>
      </c>
      <c r="J245" s="475">
        <v>651971</v>
      </c>
      <c r="K245" s="475">
        <v>662610</v>
      </c>
      <c r="L245" s="475">
        <v>744417</v>
      </c>
      <c r="M245" s="475">
        <v>610788</v>
      </c>
    </row>
    <row r="246" spans="1:13" x14ac:dyDescent="0.45">
      <c r="A246" s="475" t="s">
        <v>891</v>
      </c>
      <c r="B246" s="475" t="s">
        <v>555</v>
      </c>
      <c r="C246" s="475" t="s">
        <v>486</v>
      </c>
      <c r="D246" s="475" t="s">
        <v>848</v>
      </c>
      <c r="E246" s="475">
        <v>33</v>
      </c>
      <c r="F246" s="475">
        <v>534021</v>
      </c>
      <c r="G246" s="475">
        <v>543196</v>
      </c>
      <c r="H246" s="475">
        <v>584967</v>
      </c>
      <c r="I246" s="475">
        <v>618893</v>
      </c>
      <c r="J246" s="475">
        <v>622037</v>
      </c>
      <c r="K246" s="475">
        <v>589577</v>
      </c>
      <c r="L246" s="475">
        <v>680461</v>
      </c>
      <c r="M246" s="475">
        <v>635930</v>
      </c>
    </row>
    <row r="247" spans="1:13" x14ac:dyDescent="0.45">
      <c r="A247" s="475" t="s">
        <v>891</v>
      </c>
      <c r="B247" s="475" t="s">
        <v>552</v>
      </c>
      <c r="C247" s="475" t="s">
        <v>487</v>
      </c>
      <c r="D247" s="475" t="s">
        <v>849</v>
      </c>
      <c r="E247" s="475">
        <v>34</v>
      </c>
      <c r="F247" s="475">
        <v>3.0000000000000001E-3</v>
      </c>
      <c r="G247" s="475">
        <v>2E-3</v>
      </c>
      <c r="H247" s="475">
        <v>3.0000000000000001E-3</v>
      </c>
      <c r="I247" s="475">
        <v>2E-3</v>
      </c>
      <c r="J247" s="475">
        <v>2E-3</v>
      </c>
      <c r="K247" s="475">
        <v>2E-3</v>
      </c>
      <c r="L247" s="475">
        <v>3.0000000000000001E-3</v>
      </c>
      <c r="M247" s="475">
        <v>3.0000000000000001E-3</v>
      </c>
    </row>
    <row r="248" spans="1:13" x14ac:dyDescent="0.45">
      <c r="A248" s="475" t="s">
        <v>891</v>
      </c>
      <c r="B248" s="475" t="s">
        <v>553</v>
      </c>
      <c r="C248" s="475" t="s">
        <v>487</v>
      </c>
      <c r="D248" s="475" t="s">
        <v>849</v>
      </c>
      <c r="E248" s="475">
        <v>34</v>
      </c>
      <c r="F248" s="475">
        <v>4.0000000000000001E-3</v>
      </c>
      <c r="G248" s="475">
        <v>4.0000000000000001E-3</v>
      </c>
      <c r="H248" s="475">
        <v>3.0000000000000001E-3</v>
      </c>
      <c r="I248" s="475">
        <v>3.0000000000000001E-3</v>
      </c>
      <c r="J248" s="475">
        <v>3.0000000000000001E-3</v>
      </c>
      <c r="K248" s="475">
        <v>3.0000000000000001E-3</v>
      </c>
      <c r="L248" s="475">
        <v>3.0000000000000001E-3</v>
      </c>
      <c r="M248" s="475">
        <v>3.0000000000000001E-3</v>
      </c>
    </row>
    <row r="249" spans="1:13" x14ac:dyDescent="0.45">
      <c r="A249" s="475" t="s">
        <v>891</v>
      </c>
      <c r="B249" s="475" t="s">
        <v>562</v>
      </c>
      <c r="C249" s="475" t="s">
        <v>487</v>
      </c>
      <c r="D249" s="475" t="s">
        <v>849</v>
      </c>
      <c r="E249" s="475">
        <v>34</v>
      </c>
      <c r="F249" s="475">
        <v>2E-3</v>
      </c>
      <c r="G249" s="475">
        <v>2E-3</v>
      </c>
      <c r="H249" s="475">
        <v>2E-3</v>
      </c>
      <c r="I249" s="475">
        <v>2E-3</v>
      </c>
      <c r="J249" s="475">
        <v>2E-3</v>
      </c>
      <c r="K249" s="475">
        <v>2E-3</v>
      </c>
      <c r="L249" s="475">
        <v>2E-3</v>
      </c>
      <c r="M249" s="475">
        <v>2E-3</v>
      </c>
    </row>
    <row r="250" spans="1:13" x14ac:dyDescent="0.45">
      <c r="A250" s="475" t="s">
        <v>891</v>
      </c>
      <c r="B250" s="475" t="s">
        <v>555</v>
      </c>
      <c r="C250" s="475" t="s">
        <v>487</v>
      </c>
      <c r="D250" s="475" t="s">
        <v>849</v>
      </c>
      <c r="E250" s="475">
        <v>34</v>
      </c>
      <c r="F250" s="475">
        <v>8.0000000000000002E-3</v>
      </c>
      <c r="G250" s="475">
        <v>8.0000000000000002E-3</v>
      </c>
      <c r="H250" s="475">
        <v>8.0000000000000002E-3</v>
      </c>
      <c r="I250" s="475">
        <v>7.0000000000000001E-3</v>
      </c>
      <c r="J250" s="475">
        <v>7.0000000000000001E-3</v>
      </c>
      <c r="K250" s="475">
        <v>6.0000000000000001E-3</v>
      </c>
      <c r="L250" s="475">
        <v>7.0000000000000001E-3</v>
      </c>
      <c r="M250" s="475">
        <v>6.0000000000000001E-3</v>
      </c>
    </row>
    <row r="251" spans="1:13" x14ac:dyDescent="0.45">
      <c r="A251" s="475" t="s">
        <v>891</v>
      </c>
      <c r="B251" s="475" t="s">
        <v>552</v>
      </c>
      <c r="C251" s="475" t="s">
        <v>488</v>
      </c>
      <c r="D251" s="475" t="s">
        <v>850</v>
      </c>
      <c r="E251" s="475">
        <v>35</v>
      </c>
      <c r="F251" s="475">
        <v>4.0000000000000001E-3</v>
      </c>
      <c r="G251" s="475">
        <v>4.0000000000000001E-3</v>
      </c>
      <c r="H251" s="475">
        <v>4.0000000000000001E-3</v>
      </c>
      <c r="I251" s="475">
        <v>4.0000000000000001E-3</v>
      </c>
      <c r="J251" s="475">
        <v>4.0000000000000001E-3</v>
      </c>
      <c r="K251" s="475">
        <v>4.0000000000000001E-3</v>
      </c>
      <c r="L251" s="475">
        <v>4.0000000000000001E-3</v>
      </c>
      <c r="M251" s="475">
        <v>4.0000000000000001E-3</v>
      </c>
    </row>
    <row r="252" spans="1:13" x14ac:dyDescent="0.45">
      <c r="A252" s="475" t="s">
        <v>891</v>
      </c>
      <c r="B252" s="475" t="s">
        <v>553</v>
      </c>
      <c r="C252" s="475" t="s">
        <v>488</v>
      </c>
      <c r="D252" s="475" t="s">
        <v>850</v>
      </c>
      <c r="E252" s="475">
        <v>35</v>
      </c>
      <c r="F252" s="475">
        <v>4.0000000000000001E-3</v>
      </c>
      <c r="G252" s="475">
        <v>4.0000000000000001E-3</v>
      </c>
      <c r="H252" s="475">
        <v>4.0000000000000001E-3</v>
      </c>
      <c r="I252" s="475">
        <v>4.0000000000000001E-3</v>
      </c>
      <c r="J252" s="475">
        <v>4.0000000000000001E-3</v>
      </c>
      <c r="K252" s="475">
        <v>3.0000000000000001E-3</v>
      </c>
      <c r="L252" s="475">
        <v>3.0000000000000001E-3</v>
      </c>
      <c r="M252" s="475">
        <v>3.0000000000000001E-3</v>
      </c>
    </row>
    <row r="253" spans="1:13" x14ac:dyDescent="0.45">
      <c r="A253" s="475" t="s">
        <v>891</v>
      </c>
      <c r="B253" s="475" t="s">
        <v>562</v>
      </c>
      <c r="C253" s="475" t="s">
        <v>488</v>
      </c>
      <c r="D253" s="475" t="s">
        <v>850</v>
      </c>
      <c r="E253" s="475">
        <v>35</v>
      </c>
      <c r="F253" s="475">
        <v>3.0000000000000001E-3</v>
      </c>
      <c r="G253" s="475">
        <v>3.0000000000000001E-3</v>
      </c>
      <c r="H253" s="475">
        <v>3.0000000000000001E-3</v>
      </c>
      <c r="I253" s="475">
        <v>3.0000000000000001E-3</v>
      </c>
      <c r="J253" s="475">
        <v>3.0000000000000001E-3</v>
      </c>
      <c r="K253" s="475">
        <v>3.0000000000000001E-3</v>
      </c>
      <c r="L253" s="475">
        <v>3.0000000000000001E-3</v>
      </c>
      <c r="M253" s="475">
        <v>3.0000000000000001E-3</v>
      </c>
    </row>
    <row r="254" spans="1:13" x14ac:dyDescent="0.45">
      <c r="A254" s="475" t="s">
        <v>891</v>
      </c>
      <c r="B254" s="475" t="s">
        <v>555</v>
      </c>
      <c r="C254" s="475" t="s">
        <v>488</v>
      </c>
      <c r="D254" s="475" t="s">
        <v>850</v>
      </c>
      <c r="E254" s="475">
        <v>35</v>
      </c>
      <c r="F254" s="475">
        <v>1E-3</v>
      </c>
      <c r="G254" s="475">
        <v>1E-3</v>
      </c>
      <c r="H254" s="475">
        <v>1E-3</v>
      </c>
      <c r="I254" s="475">
        <v>1E-3</v>
      </c>
      <c r="J254" s="475">
        <v>1E-3</v>
      </c>
      <c r="K254" s="475">
        <v>1E-3</v>
      </c>
      <c r="L254" s="475">
        <v>2E-3</v>
      </c>
      <c r="M254" s="475">
        <v>1E-3</v>
      </c>
    </row>
    <row r="255" spans="1:13" x14ac:dyDescent="0.45">
      <c r="A255" s="475" t="s">
        <v>891</v>
      </c>
      <c r="B255" s="475" t="s">
        <v>552</v>
      </c>
      <c r="C255" s="475" t="s">
        <v>489</v>
      </c>
      <c r="D255" s="475" t="s">
        <v>851</v>
      </c>
      <c r="E255" s="475">
        <v>36</v>
      </c>
      <c r="F255" s="475">
        <v>8.1000000000000003E-2</v>
      </c>
      <c r="G255" s="475">
        <v>2.5000000000000001E-2</v>
      </c>
      <c r="H255" s="475">
        <v>9.1999999999999998E-2</v>
      </c>
      <c r="I255" s="475">
        <v>7.5999999999999998E-2</v>
      </c>
      <c r="J255" s="475">
        <v>0.06</v>
      </c>
      <c r="K255" s="475">
        <v>8.9999999999999993E-3</v>
      </c>
      <c r="L255" s="475">
        <v>0.14199999999999999</v>
      </c>
      <c r="M255" s="475">
        <v>-8.9999999999999993E-3</v>
      </c>
    </row>
    <row r="256" spans="1:13" x14ac:dyDescent="0.45">
      <c r="A256" s="475" t="s">
        <v>891</v>
      </c>
      <c r="B256" s="475" t="s">
        <v>553</v>
      </c>
      <c r="C256" s="475" t="s">
        <v>489</v>
      </c>
      <c r="D256" s="475" t="s">
        <v>851</v>
      </c>
      <c r="E256" s="475">
        <v>36</v>
      </c>
      <c r="F256" s="475">
        <v>9.8000000000000004E-2</v>
      </c>
      <c r="G256" s="475">
        <v>4.1000000000000002E-2</v>
      </c>
      <c r="H256" s="475">
        <v>0.105</v>
      </c>
      <c r="I256" s="475">
        <v>9.9000000000000005E-2</v>
      </c>
      <c r="J256" s="475">
        <v>7.4999999999999997E-2</v>
      </c>
      <c r="K256" s="475">
        <v>-7.0000000000000001E-3</v>
      </c>
      <c r="L256" s="475">
        <v>0.17799999999999999</v>
      </c>
      <c r="M256" s="475">
        <v>-0.03</v>
      </c>
    </row>
    <row r="257" spans="1:13" x14ac:dyDescent="0.45">
      <c r="A257" s="475" t="s">
        <v>891</v>
      </c>
      <c r="B257" s="475" t="s">
        <v>562</v>
      </c>
      <c r="C257" s="475" t="s">
        <v>489</v>
      </c>
      <c r="D257" s="475" t="s">
        <v>851</v>
      </c>
      <c r="E257" s="475">
        <v>36</v>
      </c>
      <c r="F257" s="475">
        <v>9.8000000000000004E-2</v>
      </c>
      <c r="G257" s="475">
        <v>3.5999999999999997E-2</v>
      </c>
      <c r="H257" s="475">
        <v>9.5000000000000001E-2</v>
      </c>
      <c r="I257" s="475">
        <v>8.4000000000000005E-2</v>
      </c>
      <c r="J257" s="475">
        <v>7.4999999999999997E-2</v>
      </c>
      <c r="K257" s="475">
        <v>0</v>
      </c>
      <c r="L257" s="475">
        <v>0.152</v>
      </c>
      <c r="M257" s="475">
        <v>-3.4000000000000002E-2</v>
      </c>
    </row>
    <row r="258" spans="1:13" x14ac:dyDescent="0.45">
      <c r="A258" s="475" t="s">
        <v>891</v>
      </c>
      <c r="B258" s="475" t="s">
        <v>555</v>
      </c>
      <c r="C258" s="475" t="s">
        <v>489</v>
      </c>
      <c r="D258" s="475" t="s">
        <v>851</v>
      </c>
      <c r="E258" s="475">
        <v>36</v>
      </c>
      <c r="F258" s="475">
        <v>7.6999999999999999E-2</v>
      </c>
      <c r="G258" s="475">
        <v>1.6E-2</v>
      </c>
      <c r="H258" s="475">
        <v>7.8E-2</v>
      </c>
      <c r="I258" s="475">
        <v>7.3999999999999996E-2</v>
      </c>
      <c r="J258" s="475">
        <v>6.5000000000000002E-2</v>
      </c>
      <c r="K258" s="475">
        <v>-2.1000000000000001E-2</v>
      </c>
      <c r="L258" s="475">
        <v>0.17</v>
      </c>
      <c r="M258" s="475">
        <v>-6.0999999999999999E-2</v>
      </c>
    </row>
  </sheetData>
  <pageMargins left="0.75" right="0.75" top="1" bottom="1" header="0.5" footer="0.5"/>
  <pageSetup paperSize="9" orientation="portrait" horizontalDpi="1200" verticalDpi="1200"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XFD139"/>
  <sheetViews>
    <sheetView showGridLines="0" zoomScaleNormal="100" zoomScaleSheetLayoutView="85" workbookViewId="0">
      <selection sqref="A1:J1"/>
    </sheetView>
  </sheetViews>
  <sheetFormatPr defaultColWidth="18.6640625" defaultRowHeight="13.05" customHeight="1" x14ac:dyDescent="0.35"/>
  <cols>
    <col min="1" max="1" width="50.6640625" style="44" customWidth="1"/>
    <col min="2" max="2" width="17.33203125" style="44" hidden="1" customWidth="1"/>
    <col min="3" max="8" width="15.6640625" style="44" customWidth="1"/>
    <col min="9" max="10" width="15.6640625" style="4" customWidth="1"/>
    <col min="11" max="16384" width="18.6640625" style="4"/>
  </cols>
  <sheetData>
    <row r="1" spans="1:1024 1028:2048 2052:3072 3076:4096 4100:5120 5124:6144 6148:7168 7172:8192 8196:9216 9220:10240 10244:11264 11268:12288 12292:13312 13316:14336 14340:15360 15364:16384" ht="20.85" customHeight="1" x14ac:dyDescent="0.35">
      <c r="A1" s="602" t="s">
        <v>56</v>
      </c>
      <c r="B1" s="602"/>
      <c r="C1" s="602"/>
      <c r="D1" s="602"/>
      <c r="E1" s="602"/>
      <c r="F1" s="602"/>
      <c r="G1" s="602"/>
      <c r="H1" s="602"/>
      <c r="I1" s="602"/>
      <c r="J1" s="602"/>
    </row>
    <row r="2" spans="1:1024 1028:2048 2052:3072 3076:4096 4100:5120 5124:6144 6148:7168 7172:8192 8196:9216 9220:10240 10244:11264 11268:12288 12292:13312 13316:14336 14340:15360 15364:16384" s="205" customFormat="1" ht="19.5" customHeight="1" x14ac:dyDescent="0.45">
      <c r="AB2" s="205" t="s">
        <v>48</v>
      </c>
      <c r="AF2" s="205" t="s">
        <v>48</v>
      </c>
      <c r="AJ2" s="205" t="s">
        <v>48</v>
      </c>
      <c r="AN2" s="205" t="s">
        <v>48</v>
      </c>
      <c r="AR2" s="205" t="s">
        <v>48</v>
      </c>
      <c r="AV2" s="205" t="s">
        <v>48</v>
      </c>
      <c r="AZ2" s="205" t="s">
        <v>48</v>
      </c>
      <c r="BD2" s="205" t="s">
        <v>48</v>
      </c>
      <c r="BH2" s="205" t="s">
        <v>48</v>
      </c>
      <c r="BL2" s="205" t="s">
        <v>48</v>
      </c>
      <c r="BP2" s="205" t="s">
        <v>48</v>
      </c>
      <c r="BT2" s="205" t="s">
        <v>48</v>
      </c>
      <c r="BX2" s="205" t="s">
        <v>48</v>
      </c>
      <c r="CB2" s="205" t="s">
        <v>48</v>
      </c>
      <c r="CF2" s="205" t="s">
        <v>48</v>
      </c>
      <c r="CJ2" s="205" t="s">
        <v>48</v>
      </c>
      <c r="CN2" s="205" t="s">
        <v>48</v>
      </c>
      <c r="CR2" s="205" t="s">
        <v>48</v>
      </c>
      <c r="CV2" s="205" t="s">
        <v>48</v>
      </c>
      <c r="CZ2" s="205" t="s">
        <v>48</v>
      </c>
      <c r="DD2" s="205" t="s">
        <v>48</v>
      </c>
      <c r="DH2" s="205" t="s">
        <v>48</v>
      </c>
      <c r="DL2" s="205" t="s">
        <v>48</v>
      </c>
      <c r="DP2" s="205" t="s">
        <v>48</v>
      </c>
      <c r="DT2" s="205" t="s">
        <v>48</v>
      </c>
      <c r="DX2" s="205" t="s">
        <v>48</v>
      </c>
      <c r="EB2" s="205" t="s">
        <v>48</v>
      </c>
      <c r="EF2" s="205" t="s">
        <v>48</v>
      </c>
      <c r="EJ2" s="205" t="s">
        <v>48</v>
      </c>
      <c r="EN2" s="205" t="s">
        <v>48</v>
      </c>
      <c r="ER2" s="205" t="s">
        <v>48</v>
      </c>
      <c r="EV2" s="205" t="s">
        <v>48</v>
      </c>
      <c r="EZ2" s="205" t="s">
        <v>48</v>
      </c>
      <c r="FD2" s="205" t="s">
        <v>48</v>
      </c>
      <c r="FH2" s="205" t="s">
        <v>48</v>
      </c>
      <c r="FL2" s="205" t="s">
        <v>48</v>
      </c>
      <c r="FP2" s="205" t="s">
        <v>48</v>
      </c>
      <c r="FT2" s="205" t="s">
        <v>48</v>
      </c>
      <c r="FX2" s="205" t="s">
        <v>48</v>
      </c>
      <c r="GB2" s="205" t="s">
        <v>48</v>
      </c>
      <c r="GF2" s="205" t="s">
        <v>48</v>
      </c>
      <c r="GJ2" s="205" t="s">
        <v>48</v>
      </c>
      <c r="GN2" s="205" t="s">
        <v>48</v>
      </c>
      <c r="GR2" s="205" t="s">
        <v>48</v>
      </c>
      <c r="GV2" s="205" t="s">
        <v>48</v>
      </c>
      <c r="GZ2" s="205" t="s">
        <v>48</v>
      </c>
      <c r="HD2" s="205" t="s">
        <v>48</v>
      </c>
      <c r="HH2" s="205" t="s">
        <v>48</v>
      </c>
      <c r="HL2" s="205" t="s">
        <v>48</v>
      </c>
      <c r="HP2" s="205" t="s">
        <v>48</v>
      </c>
      <c r="HT2" s="205" t="s">
        <v>48</v>
      </c>
      <c r="HX2" s="205" t="s">
        <v>48</v>
      </c>
      <c r="IB2" s="205" t="s">
        <v>48</v>
      </c>
      <c r="IF2" s="205" t="s">
        <v>48</v>
      </c>
      <c r="IJ2" s="205" t="s">
        <v>48</v>
      </c>
      <c r="IN2" s="205" t="s">
        <v>48</v>
      </c>
      <c r="IR2" s="205" t="s">
        <v>48</v>
      </c>
      <c r="IV2" s="205" t="s">
        <v>48</v>
      </c>
      <c r="IZ2" s="205" t="s">
        <v>48</v>
      </c>
      <c r="JD2" s="205" t="s">
        <v>48</v>
      </c>
      <c r="JH2" s="205" t="s">
        <v>48</v>
      </c>
      <c r="JL2" s="205" t="s">
        <v>48</v>
      </c>
      <c r="JP2" s="205" t="s">
        <v>48</v>
      </c>
      <c r="JT2" s="205" t="s">
        <v>48</v>
      </c>
      <c r="JX2" s="205" t="s">
        <v>48</v>
      </c>
      <c r="KB2" s="205" t="s">
        <v>48</v>
      </c>
      <c r="KF2" s="205" t="s">
        <v>48</v>
      </c>
      <c r="KJ2" s="205" t="s">
        <v>48</v>
      </c>
      <c r="KN2" s="205" t="s">
        <v>48</v>
      </c>
      <c r="KR2" s="205" t="s">
        <v>48</v>
      </c>
      <c r="KV2" s="205" t="s">
        <v>48</v>
      </c>
      <c r="KZ2" s="205" t="s">
        <v>48</v>
      </c>
      <c r="LD2" s="205" t="s">
        <v>48</v>
      </c>
      <c r="LH2" s="205" t="s">
        <v>48</v>
      </c>
      <c r="LL2" s="205" t="s">
        <v>48</v>
      </c>
      <c r="LP2" s="205" t="s">
        <v>48</v>
      </c>
      <c r="LT2" s="205" t="s">
        <v>48</v>
      </c>
      <c r="LX2" s="205" t="s">
        <v>48</v>
      </c>
      <c r="MB2" s="205" t="s">
        <v>48</v>
      </c>
      <c r="MF2" s="205" t="s">
        <v>48</v>
      </c>
      <c r="MJ2" s="205" t="s">
        <v>48</v>
      </c>
      <c r="MN2" s="205" t="s">
        <v>48</v>
      </c>
      <c r="MR2" s="205" t="s">
        <v>48</v>
      </c>
      <c r="MV2" s="205" t="s">
        <v>48</v>
      </c>
      <c r="MZ2" s="205" t="s">
        <v>48</v>
      </c>
      <c r="ND2" s="205" t="s">
        <v>48</v>
      </c>
      <c r="NH2" s="205" t="s">
        <v>48</v>
      </c>
      <c r="NL2" s="205" t="s">
        <v>48</v>
      </c>
      <c r="NP2" s="205" t="s">
        <v>48</v>
      </c>
      <c r="NT2" s="205" t="s">
        <v>48</v>
      </c>
      <c r="NX2" s="205" t="s">
        <v>48</v>
      </c>
      <c r="OB2" s="205" t="s">
        <v>48</v>
      </c>
      <c r="OF2" s="205" t="s">
        <v>48</v>
      </c>
      <c r="OJ2" s="205" t="s">
        <v>48</v>
      </c>
      <c r="ON2" s="205" t="s">
        <v>48</v>
      </c>
      <c r="OR2" s="205" t="s">
        <v>48</v>
      </c>
      <c r="OV2" s="205" t="s">
        <v>48</v>
      </c>
      <c r="OZ2" s="205" t="s">
        <v>48</v>
      </c>
      <c r="PD2" s="205" t="s">
        <v>48</v>
      </c>
      <c r="PH2" s="205" t="s">
        <v>48</v>
      </c>
      <c r="PL2" s="205" t="s">
        <v>48</v>
      </c>
      <c r="PP2" s="205" t="s">
        <v>48</v>
      </c>
      <c r="PT2" s="205" t="s">
        <v>48</v>
      </c>
      <c r="PX2" s="205" t="s">
        <v>48</v>
      </c>
      <c r="QB2" s="205" t="s">
        <v>48</v>
      </c>
      <c r="QF2" s="205" t="s">
        <v>48</v>
      </c>
      <c r="QJ2" s="205" t="s">
        <v>48</v>
      </c>
      <c r="QN2" s="205" t="s">
        <v>48</v>
      </c>
      <c r="QR2" s="205" t="s">
        <v>48</v>
      </c>
      <c r="QV2" s="205" t="s">
        <v>48</v>
      </c>
      <c r="QZ2" s="205" t="s">
        <v>48</v>
      </c>
      <c r="RD2" s="205" t="s">
        <v>48</v>
      </c>
      <c r="RH2" s="205" t="s">
        <v>48</v>
      </c>
      <c r="RL2" s="205" t="s">
        <v>48</v>
      </c>
      <c r="RP2" s="205" t="s">
        <v>48</v>
      </c>
      <c r="RT2" s="205" t="s">
        <v>48</v>
      </c>
      <c r="RX2" s="205" t="s">
        <v>48</v>
      </c>
      <c r="SB2" s="205" t="s">
        <v>48</v>
      </c>
      <c r="SF2" s="205" t="s">
        <v>48</v>
      </c>
      <c r="SJ2" s="205" t="s">
        <v>48</v>
      </c>
      <c r="SN2" s="205" t="s">
        <v>48</v>
      </c>
      <c r="SR2" s="205" t="s">
        <v>48</v>
      </c>
      <c r="SV2" s="205" t="s">
        <v>48</v>
      </c>
      <c r="SZ2" s="205" t="s">
        <v>48</v>
      </c>
      <c r="TD2" s="205" t="s">
        <v>48</v>
      </c>
      <c r="TH2" s="205" t="s">
        <v>48</v>
      </c>
      <c r="TL2" s="205" t="s">
        <v>48</v>
      </c>
      <c r="TP2" s="205" t="s">
        <v>48</v>
      </c>
      <c r="TT2" s="205" t="s">
        <v>48</v>
      </c>
      <c r="TX2" s="205" t="s">
        <v>48</v>
      </c>
      <c r="UB2" s="205" t="s">
        <v>48</v>
      </c>
      <c r="UF2" s="205" t="s">
        <v>48</v>
      </c>
      <c r="UJ2" s="205" t="s">
        <v>48</v>
      </c>
      <c r="UN2" s="205" t="s">
        <v>48</v>
      </c>
      <c r="UR2" s="205" t="s">
        <v>48</v>
      </c>
      <c r="UV2" s="205" t="s">
        <v>48</v>
      </c>
      <c r="UZ2" s="205" t="s">
        <v>48</v>
      </c>
      <c r="VD2" s="205" t="s">
        <v>48</v>
      </c>
      <c r="VH2" s="205" t="s">
        <v>48</v>
      </c>
      <c r="VL2" s="205" t="s">
        <v>48</v>
      </c>
      <c r="VP2" s="205" t="s">
        <v>48</v>
      </c>
      <c r="VT2" s="205" t="s">
        <v>48</v>
      </c>
      <c r="VX2" s="205" t="s">
        <v>48</v>
      </c>
      <c r="WB2" s="205" t="s">
        <v>48</v>
      </c>
      <c r="WF2" s="205" t="s">
        <v>48</v>
      </c>
      <c r="WJ2" s="205" t="s">
        <v>48</v>
      </c>
      <c r="WN2" s="205" t="s">
        <v>48</v>
      </c>
      <c r="WR2" s="205" t="s">
        <v>48</v>
      </c>
      <c r="WV2" s="205" t="s">
        <v>48</v>
      </c>
      <c r="WZ2" s="205" t="s">
        <v>48</v>
      </c>
      <c r="XD2" s="205" t="s">
        <v>48</v>
      </c>
      <c r="XH2" s="205" t="s">
        <v>48</v>
      </c>
      <c r="XL2" s="205" t="s">
        <v>48</v>
      </c>
      <c r="XP2" s="205" t="s">
        <v>48</v>
      </c>
      <c r="XT2" s="205" t="s">
        <v>48</v>
      </c>
      <c r="XX2" s="205" t="s">
        <v>48</v>
      </c>
      <c r="YB2" s="205" t="s">
        <v>48</v>
      </c>
      <c r="YF2" s="205" t="s">
        <v>48</v>
      </c>
      <c r="YJ2" s="205" t="s">
        <v>48</v>
      </c>
      <c r="YN2" s="205" t="s">
        <v>48</v>
      </c>
      <c r="YR2" s="205" t="s">
        <v>48</v>
      </c>
      <c r="YV2" s="205" t="s">
        <v>48</v>
      </c>
      <c r="YZ2" s="205" t="s">
        <v>48</v>
      </c>
      <c r="ZD2" s="205" t="s">
        <v>48</v>
      </c>
      <c r="ZH2" s="205" t="s">
        <v>48</v>
      </c>
      <c r="ZL2" s="205" t="s">
        <v>48</v>
      </c>
      <c r="ZP2" s="205" t="s">
        <v>48</v>
      </c>
      <c r="ZT2" s="205" t="s">
        <v>48</v>
      </c>
      <c r="ZX2" s="205" t="s">
        <v>48</v>
      </c>
      <c r="AAB2" s="205" t="s">
        <v>48</v>
      </c>
      <c r="AAF2" s="205" t="s">
        <v>48</v>
      </c>
      <c r="AAJ2" s="205" t="s">
        <v>48</v>
      </c>
      <c r="AAN2" s="205" t="s">
        <v>48</v>
      </c>
      <c r="AAR2" s="205" t="s">
        <v>48</v>
      </c>
      <c r="AAV2" s="205" t="s">
        <v>48</v>
      </c>
      <c r="AAZ2" s="205" t="s">
        <v>48</v>
      </c>
      <c r="ABD2" s="205" t="s">
        <v>48</v>
      </c>
      <c r="ABH2" s="205" t="s">
        <v>48</v>
      </c>
      <c r="ABL2" s="205" t="s">
        <v>48</v>
      </c>
      <c r="ABP2" s="205" t="s">
        <v>48</v>
      </c>
      <c r="ABT2" s="205" t="s">
        <v>48</v>
      </c>
      <c r="ABX2" s="205" t="s">
        <v>48</v>
      </c>
      <c r="ACB2" s="205" t="s">
        <v>48</v>
      </c>
      <c r="ACF2" s="205" t="s">
        <v>48</v>
      </c>
      <c r="ACJ2" s="205" t="s">
        <v>48</v>
      </c>
      <c r="ACN2" s="205" t="s">
        <v>48</v>
      </c>
      <c r="ACR2" s="205" t="s">
        <v>48</v>
      </c>
      <c r="ACV2" s="205" t="s">
        <v>48</v>
      </c>
      <c r="ACZ2" s="205" t="s">
        <v>48</v>
      </c>
      <c r="ADD2" s="205" t="s">
        <v>48</v>
      </c>
      <c r="ADH2" s="205" t="s">
        <v>48</v>
      </c>
      <c r="ADL2" s="205" t="s">
        <v>48</v>
      </c>
      <c r="ADP2" s="205" t="s">
        <v>48</v>
      </c>
      <c r="ADT2" s="205" t="s">
        <v>48</v>
      </c>
      <c r="ADX2" s="205" t="s">
        <v>48</v>
      </c>
      <c r="AEB2" s="205" t="s">
        <v>48</v>
      </c>
      <c r="AEF2" s="205" t="s">
        <v>48</v>
      </c>
      <c r="AEJ2" s="205" t="s">
        <v>48</v>
      </c>
      <c r="AEN2" s="205" t="s">
        <v>48</v>
      </c>
      <c r="AER2" s="205" t="s">
        <v>48</v>
      </c>
      <c r="AEV2" s="205" t="s">
        <v>48</v>
      </c>
      <c r="AEZ2" s="205" t="s">
        <v>48</v>
      </c>
      <c r="AFD2" s="205" t="s">
        <v>48</v>
      </c>
      <c r="AFH2" s="205" t="s">
        <v>48</v>
      </c>
      <c r="AFL2" s="205" t="s">
        <v>48</v>
      </c>
      <c r="AFP2" s="205" t="s">
        <v>48</v>
      </c>
      <c r="AFT2" s="205" t="s">
        <v>48</v>
      </c>
      <c r="AFX2" s="205" t="s">
        <v>48</v>
      </c>
      <c r="AGB2" s="205" t="s">
        <v>48</v>
      </c>
      <c r="AGF2" s="205" t="s">
        <v>48</v>
      </c>
      <c r="AGJ2" s="205" t="s">
        <v>48</v>
      </c>
      <c r="AGN2" s="205" t="s">
        <v>48</v>
      </c>
      <c r="AGR2" s="205" t="s">
        <v>48</v>
      </c>
      <c r="AGV2" s="205" t="s">
        <v>48</v>
      </c>
      <c r="AGZ2" s="205" t="s">
        <v>48</v>
      </c>
      <c r="AHD2" s="205" t="s">
        <v>48</v>
      </c>
      <c r="AHH2" s="205" t="s">
        <v>48</v>
      </c>
      <c r="AHL2" s="205" t="s">
        <v>48</v>
      </c>
      <c r="AHP2" s="205" t="s">
        <v>48</v>
      </c>
      <c r="AHT2" s="205" t="s">
        <v>48</v>
      </c>
      <c r="AHX2" s="205" t="s">
        <v>48</v>
      </c>
      <c r="AIB2" s="205" t="s">
        <v>48</v>
      </c>
      <c r="AIF2" s="205" t="s">
        <v>48</v>
      </c>
      <c r="AIJ2" s="205" t="s">
        <v>48</v>
      </c>
      <c r="AIN2" s="205" t="s">
        <v>48</v>
      </c>
      <c r="AIR2" s="205" t="s">
        <v>48</v>
      </c>
      <c r="AIV2" s="205" t="s">
        <v>48</v>
      </c>
      <c r="AIZ2" s="205" t="s">
        <v>48</v>
      </c>
      <c r="AJD2" s="205" t="s">
        <v>48</v>
      </c>
      <c r="AJH2" s="205" t="s">
        <v>48</v>
      </c>
      <c r="AJL2" s="205" t="s">
        <v>48</v>
      </c>
      <c r="AJP2" s="205" t="s">
        <v>48</v>
      </c>
      <c r="AJT2" s="205" t="s">
        <v>48</v>
      </c>
      <c r="AJX2" s="205" t="s">
        <v>48</v>
      </c>
      <c r="AKB2" s="205" t="s">
        <v>48</v>
      </c>
      <c r="AKF2" s="205" t="s">
        <v>48</v>
      </c>
      <c r="AKJ2" s="205" t="s">
        <v>48</v>
      </c>
      <c r="AKN2" s="205" t="s">
        <v>48</v>
      </c>
      <c r="AKR2" s="205" t="s">
        <v>48</v>
      </c>
      <c r="AKV2" s="205" t="s">
        <v>48</v>
      </c>
      <c r="AKZ2" s="205" t="s">
        <v>48</v>
      </c>
      <c r="ALD2" s="205" t="s">
        <v>48</v>
      </c>
      <c r="ALH2" s="205" t="s">
        <v>48</v>
      </c>
      <c r="ALL2" s="205" t="s">
        <v>48</v>
      </c>
      <c r="ALP2" s="205" t="s">
        <v>48</v>
      </c>
      <c r="ALT2" s="205" t="s">
        <v>48</v>
      </c>
      <c r="ALX2" s="205" t="s">
        <v>48</v>
      </c>
      <c r="AMB2" s="205" t="s">
        <v>48</v>
      </c>
      <c r="AMF2" s="205" t="s">
        <v>48</v>
      </c>
      <c r="AMJ2" s="205" t="s">
        <v>48</v>
      </c>
      <c r="AMN2" s="205" t="s">
        <v>48</v>
      </c>
      <c r="AMR2" s="205" t="s">
        <v>48</v>
      </c>
      <c r="AMV2" s="205" t="s">
        <v>48</v>
      </c>
      <c r="AMZ2" s="205" t="s">
        <v>48</v>
      </c>
      <c r="AND2" s="205" t="s">
        <v>48</v>
      </c>
      <c r="ANH2" s="205" t="s">
        <v>48</v>
      </c>
      <c r="ANL2" s="205" t="s">
        <v>48</v>
      </c>
      <c r="ANP2" s="205" t="s">
        <v>48</v>
      </c>
      <c r="ANT2" s="205" t="s">
        <v>48</v>
      </c>
      <c r="ANX2" s="205" t="s">
        <v>48</v>
      </c>
      <c r="AOB2" s="205" t="s">
        <v>48</v>
      </c>
      <c r="AOF2" s="205" t="s">
        <v>48</v>
      </c>
      <c r="AOJ2" s="205" t="s">
        <v>48</v>
      </c>
      <c r="AON2" s="205" t="s">
        <v>48</v>
      </c>
      <c r="AOR2" s="205" t="s">
        <v>48</v>
      </c>
      <c r="AOV2" s="205" t="s">
        <v>48</v>
      </c>
      <c r="AOZ2" s="205" t="s">
        <v>48</v>
      </c>
      <c r="APD2" s="205" t="s">
        <v>48</v>
      </c>
      <c r="APH2" s="205" t="s">
        <v>48</v>
      </c>
      <c r="APL2" s="205" t="s">
        <v>48</v>
      </c>
      <c r="APP2" s="205" t="s">
        <v>48</v>
      </c>
      <c r="APT2" s="205" t="s">
        <v>48</v>
      </c>
      <c r="APX2" s="205" t="s">
        <v>48</v>
      </c>
      <c r="AQB2" s="205" t="s">
        <v>48</v>
      </c>
      <c r="AQF2" s="205" t="s">
        <v>48</v>
      </c>
      <c r="AQJ2" s="205" t="s">
        <v>48</v>
      </c>
      <c r="AQN2" s="205" t="s">
        <v>48</v>
      </c>
      <c r="AQR2" s="205" t="s">
        <v>48</v>
      </c>
      <c r="AQV2" s="205" t="s">
        <v>48</v>
      </c>
      <c r="AQZ2" s="205" t="s">
        <v>48</v>
      </c>
      <c r="ARD2" s="205" t="s">
        <v>48</v>
      </c>
      <c r="ARH2" s="205" t="s">
        <v>48</v>
      </c>
      <c r="ARL2" s="205" t="s">
        <v>48</v>
      </c>
      <c r="ARP2" s="205" t="s">
        <v>48</v>
      </c>
      <c r="ART2" s="205" t="s">
        <v>48</v>
      </c>
      <c r="ARX2" s="205" t="s">
        <v>48</v>
      </c>
      <c r="ASB2" s="205" t="s">
        <v>48</v>
      </c>
      <c r="ASF2" s="205" t="s">
        <v>48</v>
      </c>
      <c r="ASJ2" s="205" t="s">
        <v>48</v>
      </c>
      <c r="ASN2" s="205" t="s">
        <v>48</v>
      </c>
      <c r="ASR2" s="205" t="s">
        <v>48</v>
      </c>
      <c r="ASV2" s="205" t="s">
        <v>48</v>
      </c>
      <c r="ASZ2" s="205" t="s">
        <v>48</v>
      </c>
      <c r="ATD2" s="205" t="s">
        <v>48</v>
      </c>
      <c r="ATH2" s="205" t="s">
        <v>48</v>
      </c>
      <c r="ATL2" s="205" t="s">
        <v>48</v>
      </c>
      <c r="ATP2" s="205" t="s">
        <v>48</v>
      </c>
      <c r="ATT2" s="205" t="s">
        <v>48</v>
      </c>
      <c r="ATX2" s="205" t="s">
        <v>48</v>
      </c>
      <c r="AUB2" s="205" t="s">
        <v>48</v>
      </c>
      <c r="AUF2" s="205" t="s">
        <v>48</v>
      </c>
      <c r="AUJ2" s="205" t="s">
        <v>48</v>
      </c>
      <c r="AUN2" s="205" t="s">
        <v>48</v>
      </c>
      <c r="AUR2" s="205" t="s">
        <v>48</v>
      </c>
      <c r="AUV2" s="205" t="s">
        <v>48</v>
      </c>
      <c r="AUZ2" s="205" t="s">
        <v>48</v>
      </c>
      <c r="AVD2" s="205" t="s">
        <v>48</v>
      </c>
      <c r="AVH2" s="205" t="s">
        <v>48</v>
      </c>
      <c r="AVL2" s="205" t="s">
        <v>48</v>
      </c>
      <c r="AVP2" s="205" t="s">
        <v>48</v>
      </c>
      <c r="AVT2" s="205" t="s">
        <v>48</v>
      </c>
      <c r="AVX2" s="205" t="s">
        <v>48</v>
      </c>
      <c r="AWB2" s="205" t="s">
        <v>48</v>
      </c>
      <c r="AWF2" s="205" t="s">
        <v>48</v>
      </c>
      <c r="AWJ2" s="205" t="s">
        <v>48</v>
      </c>
      <c r="AWN2" s="205" t="s">
        <v>48</v>
      </c>
      <c r="AWR2" s="205" t="s">
        <v>48</v>
      </c>
      <c r="AWV2" s="205" t="s">
        <v>48</v>
      </c>
      <c r="AWZ2" s="205" t="s">
        <v>48</v>
      </c>
      <c r="AXD2" s="205" t="s">
        <v>48</v>
      </c>
      <c r="AXH2" s="205" t="s">
        <v>48</v>
      </c>
      <c r="AXL2" s="205" t="s">
        <v>48</v>
      </c>
      <c r="AXP2" s="205" t="s">
        <v>48</v>
      </c>
      <c r="AXT2" s="205" t="s">
        <v>48</v>
      </c>
      <c r="AXX2" s="205" t="s">
        <v>48</v>
      </c>
      <c r="AYB2" s="205" t="s">
        <v>48</v>
      </c>
      <c r="AYF2" s="205" t="s">
        <v>48</v>
      </c>
      <c r="AYJ2" s="205" t="s">
        <v>48</v>
      </c>
      <c r="AYN2" s="205" t="s">
        <v>48</v>
      </c>
      <c r="AYR2" s="205" t="s">
        <v>48</v>
      </c>
      <c r="AYV2" s="205" t="s">
        <v>48</v>
      </c>
      <c r="AYZ2" s="205" t="s">
        <v>48</v>
      </c>
      <c r="AZD2" s="205" t="s">
        <v>48</v>
      </c>
      <c r="AZH2" s="205" t="s">
        <v>48</v>
      </c>
      <c r="AZL2" s="205" t="s">
        <v>48</v>
      </c>
      <c r="AZP2" s="205" t="s">
        <v>48</v>
      </c>
      <c r="AZT2" s="205" t="s">
        <v>48</v>
      </c>
      <c r="AZX2" s="205" t="s">
        <v>48</v>
      </c>
      <c r="BAB2" s="205" t="s">
        <v>48</v>
      </c>
      <c r="BAF2" s="205" t="s">
        <v>48</v>
      </c>
      <c r="BAJ2" s="205" t="s">
        <v>48</v>
      </c>
      <c r="BAN2" s="205" t="s">
        <v>48</v>
      </c>
      <c r="BAR2" s="205" t="s">
        <v>48</v>
      </c>
      <c r="BAV2" s="205" t="s">
        <v>48</v>
      </c>
      <c r="BAZ2" s="205" t="s">
        <v>48</v>
      </c>
      <c r="BBD2" s="205" t="s">
        <v>48</v>
      </c>
      <c r="BBH2" s="205" t="s">
        <v>48</v>
      </c>
      <c r="BBL2" s="205" t="s">
        <v>48</v>
      </c>
      <c r="BBP2" s="205" t="s">
        <v>48</v>
      </c>
      <c r="BBT2" s="205" t="s">
        <v>48</v>
      </c>
      <c r="BBX2" s="205" t="s">
        <v>48</v>
      </c>
      <c r="BCB2" s="205" t="s">
        <v>48</v>
      </c>
      <c r="BCF2" s="205" t="s">
        <v>48</v>
      </c>
      <c r="BCJ2" s="205" t="s">
        <v>48</v>
      </c>
      <c r="BCN2" s="205" t="s">
        <v>48</v>
      </c>
      <c r="BCR2" s="205" t="s">
        <v>48</v>
      </c>
      <c r="BCV2" s="205" t="s">
        <v>48</v>
      </c>
      <c r="BCZ2" s="205" t="s">
        <v>48</v>
      </c>
      <c r="BDD2" s="205" t="s">
        <v>48</v>
      </c>
      <c r="BDH2" s="205" t="s">
        <v>48</v>
      </c>
      <c r="BDL2" s="205" t="s">
        <v>48</v>
      </c>
      <c r="BDP2" s="205" t="s">
        <v>48</v>
      </c>
      <c r="BDT2" s="205" t="s">
        <v>48</v>
      </c>
      <c r="BDX2" s="205" t="s">
        <v>48</v>
      </c>
      <c r="BEB2" s="205" t="s">
        <v>48</v>
      </c>
      <c r="BEF2" s="205" t="s">
        <v>48</v>
      </c>
      <c r="BEJ2" s="205" t="s">
        <v>48</v>
      </c>
      <c r="BEN2" s="205" t="s">
        <v>48</v>
      </c>
      <c r="BER2" s="205" t="s">
        <v>48</v>
      </c>
      <c r="BEV2" s="205" t="s">
        <v>48</v>
      </c>
      <c r="BEZ2" s="205" t="s">
        <v>48</v>
      </c>
      <c r="BFD2" s="205" t="s">
        <v>48</v>
      </c>
      <c r="BFH2" s="205" t="s">
        <v>48</v>
      </c>
      <c r="BFL2" s="205" t="s">
        <v>48</v>
      </c>
      <c r="BFP2" s="205" t="s">
        <v>48</v>
      </c>
      <c r="BFT2" s="205" t="s">
        <v>48</v>
      </c>
      <c r="BFX2" s="205" t="s">
        <v>48</v>
      </c>
      <c r="BGB2" s="205" t="s">
        <v>48</v>
      </c>
      <c r="BGF2" s="205" t="s">
        <v>48</v>
      </c>
      <c r="BGJ2" s="205" t="s">
        <v>48</v>
      </c>
      <c r="BGN2" s="205" t="s">
        <v>48</v>
      </c>
      <c r="BGR2" s="205" t="s">
        <v>48</v>
      </c>
      <c r="BGV2" s="205" t="s">
        <v>48</v>
      </c>
      <c r="BGZ2" s="205" t="s">
        <v>48</v>
      </c>
      <c r="BHD2" s="205" t="s">
        <v>48</v>
      </c>
      <c r="BHH2" s="205" t="s">
        <v>48</v>
      </c>
      <c r="BHL2" s="205" t="s">
        <v>48</v>
      </c>
      <c r="BHP2" s="205" t="s">
        <v>48</v>
      </c>
      <c r="BHT2" s="205" t="s">
        <v>48</v>
      </c>
      <c r="BHX2" s="205" t="s">
        <v>48</v>
      </c>
      <c r="BIB2" s="205" t="s">
        <v>48</v>
      </c>
      <c r="BIF2" s="205" t="s">
        <v>48</v>
      </c>
      <c r="BIJ2" s="205" t="s">
        <v>48</v>
      </c>
      <c r="BIN2" s="205" t="s">
        <v>48</v>
      </c>
      <c r="BIR2" s="205" t="s">
        <v>48</v>
      </c>
      <c r="BIV2" s="205" t="s">
        <v>48</v>
      </c>
      <c r="BIZ2" s="205" t="s">
        <v>48</v>
      </c>
      <c r="BJD2" s="205" t="s">
        <v>48</v>
      </c>
      <c r="BJH2" s="205" t="s">
        <v>48</v>
      </c>
      <c r="BJL2" s="205" t="s">
        <v>48</v>
      </c>
      <c r="BJP2" s="205" t="s">
        <v>48</v>
      </c>
      <c r="BJT2" s="205" t="s">
        <v>48</v>
      </c>
      <c r="BJX2" s="205" t="s">
        <v>48</v>
      </c>
      <c r="BKB2" s="205" t="s">
        <v>48</v>
      </c>
      <c r="BKF2" s="205" t="s">
        <v>48</v>
      </c>
      <c r="BKJ2" s="205" t="s">
        <v>48</v>
      </c>
      <c r="BKN2" s="205" t="s">
        <v>48</v>
      </c>
      <c r="BKR2" s="205" t="s">
        <v>48</v>
      </c>
      <c r="BKV2" s="205" t="s">
        <v>48</v>
      </c>
      <c r="BKZ2" s="205" t="s">
        <v>48</v>
      </c>
      <c r="BLD2" s="205" t="s">
        <v>48</v>
      </c>
      <c r="BLH2" s="205" t="s">
        <v>48</v>
      </c>
      <c r="BLL2" s="205" t="s">
        <v>48</v>
      </c>
      <c r="BLP2" s="205" t="s">
        <v>48</v>
      </c>
      <c r="BLT2" s="205" t="s">
        <v>48</v>
      </c>
      <c r="BLX2" s="205" t="s">
        <v>48</v>
      </c>
      <c r="BMB2" s="205" t="s">
        <v>48</v>
      </c>
      <c r="BMF2" s="205" t="s">
        <v>48</v>
      </c>
      <c r="BMJ2" s="205" t="s">
        <v>48</v>
      </c>
      <c r="BMN2" s="205" t="s">
        <v>48</v>
      </c>
      <c r="BMR2" s="205" t="s">
        <v>48</v>
      </c>
      <c r="BMV2" s="205" t="s">
        <v>48</v>
      </c>
      <c r="BMZ2" s="205" t="s">
        <v>48</v>
      </c>
      <c r="BND2" s="205" t="s">
        <v>48</v>
      </c>
      <c r="BNH2" s="205" t="s">
        <v>48</v>
      </c>
      <c r="BNL2" s="205" t="s">
        <v>48</v>
      </c>
      <c r="BNP2" s="205" t="s">
        <v>48</v>
      </c>
      <c r="BNT2" s="205" t="s">
        <v>48</v>
      </c>
      <c r="BNX2" s="205" t="s">
        <v>48</v>
      </c>
      <c r="BOB2" s="205" t="s">
        <v>48</v>
      </c>
      <c r="BOF2" s="205" t="s">
        <v>48</v>
      </c>
      <c r="BOJ2" s="205" t="s">
        <v>48</v>
      </c>
      <c r="BON2" s="205" t="s">
        <v>48</v>
      </c>
      <c r="BOR2" s="205" t="s">
        <v>48</v>
      </c>
      <c r="BOV2" s="205" t="s">
        <v>48</v>
      </c>
      <c r="BOZ2" s="205" t="s">
        <v>48</v>
      </c>
      <c r="BPD2" s="205" t="s">
        <v>48</v>
      </c>
      <c r="BPH2" s="205" t="s">
        <v>48</v>
      </c>
      <c r="BPL2" s="205" t="s">
        <v>48</v>
      </c>
      <c r="BPP2" s="205" t="s">
        <v>48</v>
      </c>
      <c r="BPT2" s="205" t="s">
        <v>48</v>
      </c>
      <c r="BPX2" s="205" t="s">
        <v>48</v>
      </c>
      <c r="BQB2" s="205" t="s">
        <v>48</v>
      </c>
      <c r="BQF2" s="205" t="s">
        <v>48</v>
      </c>
      <c r="BQJ2" s="205" t="s">
        <v>48</v>
      </c>
      <c r="BQN2" s="205" t="s">
        <v>48</v>
      </c>
      <c r="BQR2" s="205" t="s">
        <v>48</v>
      </c>
      <c r="BQV2" s="205" t="s">
        <v>48</v>
      </c>
      <c r="BQZ2" s="205" t="s">
        <v>48</v>
      </c>
      <c r="BRD2" s="205" t="s">
        <v>48</v>
      </c>
      <c r="BRH2" s="205" t="s">
        <v>48</v>
      </c>
      <c r="BRL2" s="205" t="s">
        <v>48</v>
      </c>
      <c r="BRP2" s="205" t="s">
        <v>48</v>
      </c>
      <c r="BRT2" s="205" t="s">
        <v>48</v>
      </c>
      <c r="BRX2" s="205" t="s">
        <v>48</v>
      </c>
      <c r="BSB2" s="205" t="s">
        <v>48</v>
      </c>
      <c r="BSF2" s="205" t="s">
        <v>48</v>
      </c>
      <c r="BSJ2" s="205" t="s">
        <v>48</v>
      </c>
      <c r="BSN2" s="205" t="s">
        <v>48</v>
      </c>
      <c r="BSR2" s="205" t="s">
        <v>48</v>
      </c>
      <c r="BSV2" s="205" t="s">
        <v>48</v>
      </c>
      <c r="BSZ2" s="205" t="s">
        <v>48</v>
      </c>
      <c r="BTD2" s="205" t="s">
        <v>48</v>
      </c>
      <c r="BTH2" s="205" t="s">
        <v>48</v>
      </c>
      <c r="BTL2" s="205" t="s">
        <v>48</v>
      </c>
      <c r="BTP2" s="205" t="s">
        <v>48</v>
      </c>
      <c r="BTT2" s="205" t="s">
        <v>48</v>
      </c>
      <c r="BTX2" s="205" t="s">
        <v>48</v>
      </c>
      <c r="BUB2" s="205" t="s">
        <v>48</v>
      </c>
      <c r="BUF2" s="205" t="s">
        <v>48</v>
      </c>
      <c r="BUJ2" s="205" t="s">
        <v>48</v>
      </c>
      <c r="BUN2" s="205" t="s">
        <v>48</v>
      </c>
      <c r="BUR2" s="205" t="s">
        <v>48</v>
      </c>
      <c r="BUV2" s="205" t="s">
        <v>48</v>
      </c>
      <c r="BUZ2" s="205" t="s">
        <v>48</v>
      </c>
      <c r="BVD2" s="205" t="s">
        <v>48</v>
      </c>
      <c r="BVH2" s="205" t="s">
        <v>48</v>
      </c>
      <c r="BVL2" s="205" t="s">
        <v>48</v>
      </c>
      <c r="BVP2" s="205" t="s">
        <v>48</v>
      </c>
      <c r="BVT2" s="205" t="s">
        <v>48</v>
      </c>
      <c r="BVX2" s="205" t="s">
        <v>48</v>
      </c>
      <c r="BWB2" s="205" t="s">
        <v>48</v>
      </c>
      <c r="BWF2" s="205" t="s">
        <v>48</v>
      </c>
      <c r="BWJ2" s="205" t="s">
        <v>48</v>
      </c>
      <c r="BWN2" s="205" t="s">
        <v>48</v>
      </c>
      <c r="BWR2" s="205" t="s">
        <v>48</v>
      </c>
      <c r="BWV2" s="205" t="s">
        <v>48</v>
      </c>
      <c r="BWZ2" s="205" t="s">
        <v>48</v>
      </c>
      <c r="BXD2" s="205" t="s">
        <v>48</v>
      </c>
      <c r="BXH2" s="205" t="s">
        <v>48</v>
      </c>
      <c r="BXL2" s="205" t="s">
        <v>48</v>
      </c>
      <c r="BXP2" s="205" t="s">
        <v>48</v>
      </c>
      <c r="BXT2" s="205" t="s">
        <v>48</v>
      </c>
      <c r="BXX2" s="205" t="s">
        <v>48</v>
      </c>
      <c r="BYB2" s="205" t="s">
        <v>48</v>
      </c>
      <c r="BYF2" s="205" t="s">
        <v>48</v>
      </c>
      <c r="BYJ2" s="205" t="s">
        <v>48</v>
      </c>
      <c r="BYN2" s="205" t="s">
        <v>48</v>
      </c>
      <c r="BYR2" s="205" t="s">
        <v>48</v>
      </c>
      <c r="BYV2" s="205" t="s">
        <v>48</v>
      </c>
      <c r="BYZ2" s="205" t="s">
        <v>48</v>
      </c>
      <c r="BZD2" s="205" t="s">
        <v>48</v>
      </c>
      <c r="BZH2" s="205" t="s">
        <v>48</v>
      </c>
      <c r="BZL2" s="205" t="s">
        <v>48</v>
      </c>
      <c r="BZP2" s="205" t="s">
        <v>48</v>
      </c>
      <c r="BZT2" s="205" t="s">
        <v>48</v>
      </c>
      <c r="BZX2" s="205" t="s">
        <v>48</v>
      </c>
      <c r="CAB2" s="205" t="s">
        <v>48</v>
      </c>
      <c r="CAF2" s="205" t="s">
        <v>48</v>
      </c>
      <c r="CAJ2" s="205" t="s">
        <v>48</v>
      </c>
      <c r="CAN2" s="205" t="s">
        <v>48</v>
      </c>
      <c r="CAR2" s="205" t="s">
        <v>48</v>
      </c>
      <c r="CAV2" s="205" t="s">
        <v>48</v>
      </c>
      <c r="CAZ2" s="205" t="s">
        <v>48</v>
      </c>
      <c r="CBD2" s="205" t="s">
        <v>48</v>
      </c>
      <c r="CBH2" s="205" t="s">
        <v>48</v>
      </c>
      <c r="CBL2" s="205" t="s">
        <v>48</v>
      </c>
      <c r="CBP2" s="205" t="s">
        <v>48</v>
      </c>
      <c r="CBT2" s="205" t="s">
        <v>48</v>
      </c>
      <c r="CBX2" s="205" t="s">
        <v>48</v>
      </c>
      <c r="CCB2" s="205" t="s">
        <v>48</v>
      </c>
      <c r="CCF2" s="205" t="s">
        <v>48</v>
      </c>
      <c r="CCJ2" s="205" t="s">
        <v>48</v>
      </c>
      <c r="CCN2" s="205" t="s">
        <v>48</v>
      </c>
      <c r="CCR2" s="205" t="s">
        <v>48</v>
      </c>
      <c r="CCV2" s="205" t="s">
        <v>48</v>
      </c>
      <c r="CCZ2" s="205" t="s">
        <v>48</v>
      </c>
      <c r="CDD2" s="205" t="s">
        <v>48</v>
      </c>
      <c r="CDH2" s="205" t="s">
        <v>48</v>
      </c>
      <c r="CDL2" s="205" t="s">
        <v>48</v>
      </c>
      <c r="CDP2" s="205" t="s">
        <v>48</v>
      </c>
      <c r="CDT2" s="205" t="s">
        <v>48</v>
      </c>
      <c r="CDX2" s="205" t="s">
        <v>48</v>
      </c>
      <c r="CEB2" s="205" t="s">
        <v>48</v>
      </c>
      <c r="CEF2" s="205" t="s">
        <v>48</v>
      </c>
      <c r="CEJ2" s="205" t="s">
        <v>48</v>
      </c>
      <c r="CEN2" s="205" t="s">
        <v>48</v>
      </c>
      <c r="CER2" s="205" t="s">
        <v>48</v>
      </c>
      <c r="CEV2" s="205" t="s">
        <v>48</v>
      </c>
      <c r="CEZ2" s="205" t="s">
        <v>48</v>
      </c>
      <c r="CFD2" s="205" t="s">
        <v>48</v>
      </c>
      <c r="CFH2" s="205" t="s">
        <v>48</v>
      </c>
      <c r="CFL2" s="205" t="s">
        <v>48</v>
      </c>
      <c r="CFP2" s="205" t="s">
        <v>48</v>
      </c>
      <c r="CFT2" s="205" t="s">
        <v>48</v>
      </c>
      <c r="CFX2" s="205" t="s">
        <v>48</v>
      </c>
      <c r="CGB2" s="205" t="s">
        <v>48</v>
      </c>
      <c r="CGF2" s="205" t="s">
        <v>48</v>
      </c>
      <c r="CGJ2" s="205" t="s">
        <v>48</v>
      </c>
      <c r="CGN2" s="205" t="s">
        <v>48</v>
      </c>
      <c r="CGR2" s="205" t="s">
        <v>48</v>
      </c>
      <c r="CGV2" s="205" t="s">
        <v>48</v>
      </c>
      <c r="CGZ2" s="205" t="s">
        <v>48</v>
      </c>
      <c r="CHD2" s="205" t="s">
        <v>48</v>
      </c>
      <c r="CHH2" s="205" t="s">
        <v>48</v>
      </c>
      <c r="CHL2" s="205" t="s">
        <v>48</v>
      </c>
      <c r="CHP2" s="205" t="s">
        <v>48</v>
      </c>
      <c r="CHT2" s="205" t="s">
        <v>48</v>
      </c>
      <c r="CHX2" s="205" t="s">
        <v>48</v>
      </c>
      <c r="CIB2" s="205" t="s">
        <v>48</v>
      </c>
      <c r="CIF2" s="205" t="s">
        <v>48</v>
      </c>
      <c r="CIJ2" s="205" t="s">
        <v>48</v>
      </c>
      <c r="CIN2" s="205" t="s">
        <v>48</v>
      </c>
      <c r="CIR2" s="205" t="s">
        <v>48</v>
      </c>
      <c r="CIV2" s="205" t="s">
        <v>48</v>
      </c>
      <c r="CIZ2" s="205" t="s">
        <v>48</v>
      </c>
      <c r="CJD2" s="205" t="s">
        <v>48</v>
      </c>
      <c r="CJH2" s="205" t="s">
        <v>48</v>
      </c>
      <c r="CJL2" s="205" t="s">
        <v>48</v>
      </c>
      <c r="CJP2" s="205" t="s">
        <v>48</v>
      </c>
      <c r="CJT2" s="205" t="s">
        <v>48</v>
      </c>
      <c r="CJX2" s="205" t="s">
        <v>48</v>
      </c>
      <c r="CKB2" s="205" t="s">
        <v>48</v>
      </c>
      <c r="CKF2" s="205" t="s">
        <v>48</v>
      </c>
      <c r="CKJ2" s="205" t="s">
        <v>48</v>
      </c>
      <c r="CKN2" s="205" t="s">
        <v>48</v>
      </c>
      <c r="CKR2" s="205" t="s">
        <v>48</v>
      </c>
      <c r="CKV2" s="205" t="s">
        <v>48</v>
      </c>
      <c r="CKZ2" s="205" t="s">
        <v>48</v>
      </c>
      <c r="CLD2" s="205" t="s">
        <v>48</v>
      </c>
      <c r="CLH2" s="205" t="s">
        <v>48</v>
      </c>
      <c r="CLL2" s="205" t="s">
        <v>48</v>
      </c>
      <c r="CLP2" s="205" t="s">
        <v>48</v>
      </c>
      <c r="CLT2" s="205" t="s">
        <v>48</v>
      </c>
      <c r="CLX2" s="205" t="s">
        <v>48</v>
      </c>
      <c r="CMB2" s="205" t="s">
        <v>48</v>
      </c>
      <c r="CMF2" s="205" t="s">
        <v>48</v>
      </c>
      <c r="CMJ2" s="205" t="s">
        <v>48</v>
      </c>
      <c r="CMN2" s="205" t="s">
        <v>48</v>
      </c>
      <c r="CMR2" s="205" t="s">
        <v>48</v>
      </c>
      <c r="CMV2" s="205" t="s">
        <v>48</v>
      </c>
      <c r="CMZ2" s="205" t="s">
        <v>48</v>
      </c>
      <c r="CND2" s="205" t="s">
        <v>48</v>
      </c>
      <c r="CNH2" s="205" t="s">
        <v>48</v>
      </c>
      <c r="CNL2" s="205" t="s">
        <v>48</v>
      </c>
      <c r="CNP2" s="205" t="s">
        <v>48</v>
      </c>
      <c r="CNT2" s="205" t="s">
        <v>48</v>
      </c>
      <c r="CNX2" s="205" t="s">
        <v>48</v>
      </c>
      <c r="COB2" s="205" t="s">
        <v>48</v>
      </c>
      <c r="COF2" s="205" t="s">
        <v>48</v>
      </c>
      <c r="COJ2" s="205" t="s">
        <v>48</v>
      </c>
      <c r="CON2" s="205" t="s">
        <v>48</v>
      </c>
      <c r="COR2" s="205" t="s">
        <v>48</v>
      </c>
      <c r="COV2" s="205" t="s">
        <v>48</v>
      </c>
      <c r="COZ2" s="205" t="s">
        <v>48</v>
      </c>
      <c r="CPD2" s="205" t="s">
        <v>48</v>
      </c>
      <c r="CPH2" s="205" t="s">
        <v>48</v>
      </c>
      <c r="CPL2" s="205" t="s">
        <v>48</v>
      </c>
      <c r="CPP2" s="205" t="s">
        <v>48</v>
      </c>
      <c r="CPT2" s="205" t="s">
        <v>48</v>
      </c>
      <c r="CPX2" s="205" t="s">
        <v>48</v>
      </c>
      <c r="CQB2" s="205" t="s">
        <v>48</v>
      </c>
      <c r="CQF2" s="205" t="s">
        <v>48</v>
      </c>
      <c r="CQJ2" s="205" t="s">
        <v>48</v>
      </c>
      <c r="CQN2" s="205" t="s">
        <v>48</v>
      </c>
      <c r="CQR2" s="205" t="s">
        <v>48</v>
      </c>
      <c r="CQV2" s="205" t="s">
        <v>48</v>
      </c>
      <c r="CQZ2" s="205" t="s">
        <v>48</v>
      </c>
      <c r="CRD2" s="205" t="s">
        <v>48</v>
      </c>
      <c r="CRH2" s="205" t="s">
        <v>48</v>
      </c>
      <c r="CRL2" s="205" t="s">
        <v>48</v>
      </c>
      <c r="CRP2" s="205" t="s">
        <v>48</v>
      </c>
      <c r="CRT2" s="205" t="s">
        <v>48</v>
      </c>
      <c r="CRX2" s="205" t="s">
        <v>48</v>
      </c>
      <c r="CSB2" s="205" t="s">
        <v>48</v>
      </c>
      <c r="CSF2" s="205" t="s">
        <v>48</v>
      </c>
      <c r="CSJ2" s="205" t="s">
        <v>48</v>
      </c>
      <c r="CSN2" s="205" t="s">
        <v>48</v>
      </c>
      <c r="CSR2" s="205" t="s">
        <v>48</v>
      </c>
      <c r="CSV2" s="205" t="s">
        <v>48</v>
      </c>
      <c r="CSZ2" s="205" t="s">
        <v>48</v>
      </c>
      <c r="CTD2" s="205" t="s">
        <v>48</v>
      </c>
      <c r="CTH2" s="205" t="s">
        <v>48</v>
      </c>
      <c r="CTL2" s="205" t="s">
        <v>48</v>
      </c>
      <c r="CTP2" s="205" t="s">
        <v>48</v>
      </c>
      <c r="CTT2" s="205" t="s">
        <v>48</v>
      </c>
      <c r="CTX2" s="205" t="s">
        <v>48</v>
      </c>
      <c r="CUB2" s="205" t="s">
        <v>48</v>
      </c>
      <c r="CUF2" s="205" t="s">
        <v>48</v>
      </c>
      <c r="CUJ2" s="205" t="s">
        <v>48</v>
      </c>
      <c r="CUN2" s="205" t="s">
        <v>48</v>
      </c>
      <c r="CUR2" s="205" t="s">
        <v>48</v>
      </c>
      <c r="CUV2" s="205" t="s">
        <v>48</v>
      </c>
      <c r="CUZ2" s="205" t="s">
        <v>48</v>
      </c>
      <c r="CVD2" s="205" t="s">
        <v>48</v>
      </c>
      <c r="CVH2" s="205" t="s">
        <v>48</v>
      </c>
      <c r="CVL2" s="205" t="s">
        <v>48</v>
      </c>
      <c r="CVP2" s="205" t="s">
        <v>48</v>
      </c>
      <c r="CVT2" s="205" t="s">
        <v>48</v>
      </c>
      <c r="CVX2" s="205" t="s">
        <v>48</v>
      </c>
      <c r="CWB2" s="205" t="s">
        <v>48</v>
      </c>
      <c r="CWF2" s="205" t="s">
        <v>48</v>
      </c>
      <c r="CWJ2" s="205" t="s">
        <v>48</v>
      </c>
      <c r="CWN2" s="205" t="s">
        <v>48</v>
      </c>
      <c r="CWR2" s="205" t="s">
        <v>48</v>
      </c>
      <c r="CWV2" s="205" t="s">
        <v>48</v>
      </c>
      <c r="CWZ2" s="205" t="s">
        <v>48</v>
      </c>
      <c r="CXD2" s="205" t="s">
        <v>48</v>
      </c>
      <c r="CXH2" s="205" t="s">
        <v>48</v>
      </c>
      <c r="CXL2" s="205" t="s">
        <v>48</v>
      </c>
      <c r="CXP2" s="205" t="s">
        <v>48</v>
      </c>
      <c r="CXT2" s="205" t="s">
        <v>48</v>
      </c>
      <c r="CXX2" s="205" t="s">
        <v>48</v>
      </c>
      <c r="CYB2" s="205" t="s">
        <v>48</v>
      </c>
      <c r="CYF2" s="205" t="s">
        <v>48</v>
      </c>
      <c r="CYJ2" s="205" t="s">
        <v>48</v>
      </c>
      <c r="CYN2" s="205" t="s">
        <v>48</v>
      </c>
      <c r="CYR2" s="205" t="s">
        <v>48</v>
      </c>
      <c r="CYV2" s="205" t="s">
        <v>48</v>
      </c>
      <c r="CYZ2" s="205" t="s">
        <v>48</v>
      </c>
      <c r="CZD2" s="205" t="s">
        <v>48</v>
      </c>
      <c r="CZH2" s="205" t="s">
        <v>48</v>
      </c>
      <c r="CZL2" s="205" t="s">
        <v>48</v>
      </c>
      <c r="CZP2" s="205" t="s">
        <v>48</v>
      </c>
      <c r="CZT2" s="205" t="s">
        <v>48</v>
      </c>
      <c r="CZX2" s="205" t="s">
        <v>48</v>
      </c>
      <c r="DAB2" s="205" t="s">
        <v>48</v>
      </c>
      <c r="DAF2" s="205" t="s">
        <v>48</v>
      </c>
      <c r="DAJ2" s="205" t="s">
        <v>48</v>
      </c>
      <c r="DAN2" s="205" t="s">
        <v>48</v>
      </c>
      <c r="DAR2" s="205" t="s">
        <v>48</v>
      </c>
      <c r="DAV2" s="205" t="s">
        <v>48</v>
      </c>
      <c r="DAZ2" s="205" t="s">
        <v>48</v>
      </c>
      <c r="DBD2" s="205" t="s">
        <v>48</v>
      </c>
      <c r="DBH2" s="205" t="s">
        <v>48</v>
      </c>
      <c r="DBL2" s="205" t="s">
        <v>48</v>
      </c>
      <c r="DBP2" s="205" t="s">
        <v>48</v>
      </c>
      <c r="DBT2" s="205" t="s">
        <v>48</v>
      </c>
      <c r="DBX2" s="205" t="s">
        <v>48</v>
      </c>
      <c r="DCB2" s="205" t="s">
        <v>48</v>
      </c>
      <c r="DCF2" s="205" t="s">
        <v>48</v>
      </c>
      <c r="DCJ2" s="205" t="s">
        <v>48</v>
      </c>
      <c r="DCN2" s="205" t="s">
        <v>48</v>
      </c>
      <c r="DCR2" s="205" t="s">
        <v>48</v>
      </c>
      <c r="DCV2" s="205" t="s">
        <v>48</v>
      </c>
      <c r="DCZ2" s="205" t="s">
        <v>48</v>
      </c>
      <c r="DDD2" s="205" t="s">
        <v>48</v>
      </c>
      <c r="DDH2" s="205" t="s">
        <v>48</v>
      </c>
      <c r="DDL2" s="205" t="s">
        <v>48</v>
      </c>
      <c r="DDP2" s="205" t="s">
        <v>48</v>
      </c>
      <c r="DDT2" s="205" t="s">
        <v>48</v>
      </c>
      <c r="DDX2" s="205" t="s">
        <v>48</v>
      </c>
      <c r="DEB2" s="205" t="s">
        <v>48</v>
      </c>
      <c r="DEF2" s="205" t="s">
        <v>48</v>
      </c>
      <c r="DEJ2" s="205" t="s">
        <v>48</v>
      </c>
      <c r="DEN2" s="205" t="s">
        <v>48</v>
      </c>
      <c r="DER2" s="205" t="s">
        <v>48</v>
      </c>
      <c r="DEV2" s="205" t="s">
        <v>48</v>
      </c>
      <c r="DEZ2" s="205" t="s">
        <v>48</v>
      </c>
      <c r="DFD2" s="205" t="s">
        <v>48</v>
      </c>
      <c r="DFH2" s="205" t="s">
        <v>48</v>
      </c>
      <c r="DFL2" s="205" t="s">
        <v>48</v>
      </c>
      <c r="DFP2" s="205" t="s">
        <v>48</v>
      </c>
      <c r="DFT2" s="205" t="s">
        <v>48</v>
      </c>
      <c r="DFX2" s="205" t="s">
        <v>48</v>
      </c>
      <c r="DGB2" s="205" t="s">
        <v>48</v>
      </c>
      <c r="DGF2" s="205" t="s">
        <v>48</v>
      </c>
      <c r="DGJ2" s="205" t="s">
        <v>48</v>
      </c>
      <c r="DGN2" s="205" t="s">
        <v>48</v>
      </c>
      <c r="DGR2" s="205" t="s">
        <v>48</v>
      </c>
      <c r="DGV2" s="205" t="s">
        <v>48</v>
      </c>
      <c r="DGZ2" s="205" t="s">
        <v>48</v>
      </c>
      <c r="DHD2" s="205" t="s">
        <v>48</v>
      </c>
      <c r="DHH2" s="205" t="s">
        <v>48</v>
      </c>
      <c r="DHL2" s="205" t="s">
        <v>48</v>
      </c>
      <c r="DHP2" s="205" t="s">
        <v>48</v>
      </c>
      <c r="DHT2" s="205" t="s">
        <v>48</v>
      </c>
      <c r="DHX2" s="205" t="s">
        <v>48</v>
      </c>
      <c r="DIB2" s="205" t="s">
        <v>48</v>
      </c>
      <c r="DIF2" s="205" t="s">
        <v>48</v>
      </c>
      <c r="DIJ2" s="205" t="s">
        <v>48</v>
      </c>
      <c r="DIN2" s="205" t="s">
        <v>48</v>
      </c>
      <c r="DIR2" s="205" t="s">
        <v>48</v>
      </c>
      <c r="DIV2" s="205" t="s">
        <v>48</v>
      </c>
      <c r="DIZ2" s="205" t="s">
        <v>48</v>
      </c>
      <c r="DJD2" s="205" t="s">
        <v>48</v>
      </c>
      <c r="DJH2" s="205" t="s">
        <v>48</v>
      </c>
      <c r="DJL2" s="205" t="s">
        <v>48</v>
      </c>
      <c r="DJP2" s="205" t="s">
        <v>48</v>
      </c>
      <c r="DJT2" s="205" t="s">
        <v>48</v>
      </c>
      <c r="DJX2" s="205" t="s">
        <v>48</v>
      </c>
      <c r="DKB2" s="205" t="s">
        <v>48</v>
      </c>
      <c r="DKF2" s="205" t="s">
        <v>48</v>
      </c>
      <c r="DKJ2" s="205" t="s">
        <v>48</v>
      </c>
      <c r="DKN2" s="205" t="s">
        <v>48</v>
      </c>
      <c r="DKR2" s="205" t="s">
        <v>48</v>
      </c>
      <c r="DKV2" s="205" t="s">
        <v>48</v>
      </c>
      <c r="DKZ2" s="205" t="s">
        <v>48</v>
      </c>
      <c r="DLD2" s="205" t="s">
        <v>48</v>
      </c>
      <c r="DLH2" s="205" t="s">
        <v>48</v>
      </c>
      <c r="DLL2" s="205" t="s">
        <v>48</v>
      </c>
      <c r="DLP2" s="205" t="s">
        <v>48</v>
      </c>
      <c r="DLT2" s="205" t="s">
        <v>48</v>
      </c>
      <c r="DLX2" s="205" t="s">
        <v>48</v>
      </c>
      <c r="DMB2" s="205" t="s">
        <v>48</v>
      </c>
      <c r="DMF2" s="205" t="s">
        <v>48</v>
      </c>
      <c r="DMJ2" s="205" t="s">
        <v>48</v>
      </c>
      <c r="DMN2" s="205" t="s">
        <v>48</v>
      </c>
      <c r="DMR2" s="205" t="s">
        <v>48</v>
      </c>
      <c r="DMV2" s="205" t="s">
        <v>48</v>
      </c>
      <c r="DMZ2" s="205" t="s">
        <v>48</v>
      </c>
      <c r="DND2" s="205" t="s">
        <v>48</v>
      </c>
      <c r="DNH2" s="205" t="s">
        <v>48</v>
      </c>
      <c r="DNL2" s="205" t="s">
        <v>48</v>
      </c>
      <c r="DNP2" s="205" t="s">
        <v>48</v>
      </c>
      <c r="DNT2" s="205" t="s">
        <v>48</v>
      </c>
      <c r="DNX2" s="205" t="s">
        <v>48</v>
      </c>
      <c r="DOB2" s="205" t="s">
        <v>48</v>
      </c>
      <c r="DOF2" s="205" t="s">
        <v>48</v>
      </c>
      <c r="DOJ2" s="205" t="s">
        <v>48</v>
      </c>
      <c r="DON2" s="205" t="s">
        <v>48</v>
      </c>
      <c r="DOR2" s="205" t="s">
        <v>48</v>
      </c>
      <c r="DOV2" s="205" t="s">
        <v>48</v>
      </c>
      <c r="DOZ2" s="205" t="s">
        <v>48</v>
      </c>
      <c r="DPD2" s="205" t="s">
        <v>48</v>
      </c>
      <c r="DPH2" s="205" t="s">
        <v>48</v>
      </c>
      <c r="DPL2" s="205" t="s">
        <v>48</v>
      </c>
      <c r="DPP2" s="205" t="s">
        <v>48</v>
      </c>
      <c r="DPT2" s="205" t="s">
        <v>48</v>
      </c>
      <c r="DPX2" s="205" t="s">
        <v>48</v>
      </c>
      <c r="DQB2" s="205" t="s">
        <v>48</v>
      </c>
      <c r="DQF2" s="205" t="s">
        <v>48</v>
      </c>
      <c r="DQJ2" s="205" t="s">
        <v>48</v>
      </c>
      <c r="DQN2" s="205" t="s">
        <v>48</v>
      </c>
      <c r="DQR2" s="205" t="s">
        <v>48</v>
      </c>
      <c r="DQV2" s="205" t="s">
        <v>48</v>
      </c>
      <c r="DQZ2" s="205" t="s">
        <v>48</v>
      </c>
      <c r="DRD2" s="205" t="s">
        <v>48</v>
      </c>
      <c r="DRH2" s="205" t="s">
        <v>48</v>
      </c>
      <c r="DRL2" s="205" t="s">
        <v>48</v>
      </c>
      <c r="DRP2" s="205" t="s">
        <v>48</v>
      </c>
      <c r="DRT2" s="205" t="s">
        <v>48</v>
      </c>
      <c r="DRX2" s="205" t="s">
        <v>48</v>
      </c>
      <c r="DSB2" s="205" t="s">
        <v>48</v>
      </c>
      <c r="DSF2" s="205" t="s">
        <v>48</v>
      </c>
      <c r="DSJ2" s="205" t="s">
        <v>48</v>
      </c>
      <c r="DSN2" s="205" t="s">
        <v>48</v>
      </c>
      <c r="DSR2" s="205" t="s">
        <v>48</v>
      </c>
      <c r="DSV2" s="205" t="s">
        <v>48</v>
      </c>
      <c r="DSZ2" s="205" t="s">
        <v>48</v>
      </c>
      <c r="DTD2" s="205" t="s">
        <v>48</v>
      </c>
      <c r="DTH2" s="205" t="s">
        <v>48</v>
      </c>
      <c r="DTL2" s="205" t="s">
        <v>48</v>
      </c>
      <c r="DTP2" s="205" t="s">
        <v>48</v>
      </c>
      <c r="DTT2" s="205" t="s">
        <v>48</v>
      </c>
      <c r="DTX2" s="205" t="s">
        <v>48</v>
      </c>
      <c r="DUB2" s="205" t="s">
        <v>48</v>
      </c>
      <c r="DUF2" s="205" t="s">
        <v>48</v>
      </c>
      <c r="DUJ2" s="205" t="s">
        <v>48</v>
      </c>
      <c r="DUN2" s="205" t="s">
        <v>48</v>
      </c>
      <c r="DUR2" s="205" t="s">
        <v>48</v>
      </c>
      <c r="DUV2" s="205" t="s">
        <v>48</v>
      </c>
      <c r="DUZ2" s="205" t="s">
        <v>48</v>
      </c>
      <c r="DVD2" s="205" t="s">
        <v>48</v>
      </c>
      <c r="DVH2" s="205" t="s">
        <v>48</v>
      </c>
      <c r="DVL2" s="205" t="s">
        <v>48</v>
      </c>
      <c r="DVP2" s="205" t="s">
        <v>48</v>
      </c>
      <c r="DVT2" s="205" t="s">
        <v>48</v>
      </c>
      <c r="DVX2" s="205" t="s">
        <v>48</v>
      </c>
      <c r="DWB2" s="205" t="s">
        <v>48</v>
      </c>
      <c r="DWF2" s="205" t="s">
        <v>48</v>
      </c>
      <c r="DWJ2" s="205" t="s">
        <v>48</v>
      </c>
      <c r="DWN2" s="205" t="s">
        <v>48</v>
      </c>
      <c r="DWR2" s="205" t="s">
        <v>48</v>
      </c>
      <c r="DWV2" s="205" t="s">
        <v>48</v>
      </c>
      <c r="DWZ2" s="205" t="s">
        <v>48</v>
      </c>
      <c r="DXD2" s="205" t="s">
        <v>48</v>
      </c>
      <c r="DXH2" s="205" t="s">
        <v>48</v>
      </c>
      <c r="DXL2" s="205" t="s">
        <v>48</v>
      </c>
      <c r="DXP2" s="205" t="s">
        <v>48</v>
      </c>
      <c r="DXT2" s="205" t="s">
        <v>48</v>
      </c>
      <c r="DXX2" s="205" t="s">
        <v>48</v>
      </c>
      <c r="DYB2" s="205" t="s">
        <v>48</v>
      </c>
      <c r="DYF2" s="205" t="s">
        <v>48</v>
      </c>
      <c r="DYJ2" s="205" t="s">
        <v>48</v>
      </c>
      <c r="DYN2" s="205" t="s">
        <v>48</v>
      </c>
      <c r="DYR2" s="205" t="s">
        <v>48</v>
      </c>
      <c r="DYV2" s="205" t="s">
        <v>48</v>
      </c>
      <c r="DYZ2" s="205" t="s">
        <v>48</v>
      </c>
      <c r="DZD2" s="205" t="s">
        <v>48</v>
      </c>
      <c r="DZH2" s="205" t="s">
        <v>48</v>
      </c>
      <c r="DZL2" s="205" t="s">
        <v>48</v>
      </c>
      <c r="DZP2" s="205" t="s">
        <v>48</v>
      </c>
      <c r="DZT2" s="205" t="s">
        <v>48</v>
      </c>
      <c r="DZX2" s="205" t="s">
        <v>48</v>
      </c>
      <c r="EAB2" s="205" t="s">
        <v>48</v>
      </c>
      <c r="EAF2" s="205" t="s">
        <v>48</v>
      </c>
      <c r="EAJ2" s="205" t="s">
        <v>48</v>
      </c>
      <c r="EAN2" s="205" t="s">
        <v>48</v>
      </c>
      <c r="EAR2" s="205" t="s">
        <v>48</v>
      </c>
      <c r="EAV2" s="205" t="s">
        <v>48</v>
      </c>
      <c r="EAZ2" s="205" t="s">
        <v>48</v>
      </c>
      <c r="EBD2" s="205" t="s">
        <v>48</v>
      </c>
      <c r="EBH2" s="205" t="s">
        <v>48</v>
      </c>
      <c r="EBL2" s="205" t="s">
        <v>48</v>
      </c>
      <c r="EBP2" s="205" t="s">
        <v>48</v>
      </c>
      <c r="EBT2" s="205" t="s">
        <v>48</v>
      </c>
      <c r="EBX2" s="205" t="s">
        <v>48</v>
      </c>
      <c r="ECB2" s="205" t="s">
        <v>48</v>
      </c>
      <c r="ECF2" s="205" t="s">
        <v>48</v>
      </c>
      <c r="ECJ2" s="205" t="s">
        <v>48</v>
      </c>
      <c r="ECN2" s="205" t="s">
        <v>48</v>
      </c>
      <c r="ECR2" s="205" t="s">
        <v>48</v>
      </c>
      <c r="ECV2" s="205" t="s">
        <v>48</v>
      </c>
      <c r="ECZ2" s="205" t="s">
        <v>48</v>
      </c>
      <c r="EDD2" s="205" t="s">
        <v>48</v>
      </c>
      <c r="EDH2" s="205" t="s">
        <v>48</v>
      </c>
      <c r="EDL2" s="205" t="s">
        <v>48</v>
      </c>
      <c r="EDP2" s="205" t="s">
        <v>48</v>
      </c>
      <c r="EDT2" s="205" t="s">
        <v>48</v>
      </c>
      <c r="EDX2" s="205" t="s">
        <v>48</v>
      </c>
      <c r="EEB2" s="205" t="s">
        <v>48</v>
      </c>
      <c r="EEF2" s="205" t="s">
        <v>48</v>
      </c>
      <c r="EEJ2" s="205" t="s">
        <v>48</v>
      </c>
      <c r="EEN2" s="205" t="s">
        <v>48</v>
      </c>
      <c r="EER2" s="205" t="s">
        <v>48</v>
      </c>
      <c r="EEV2" s="205" t="s">
        <v>48</v>
      </c>
      <c r="EEZ2" s="205" t="s">
        <v>48</v>
      </c>
      <c r="EFD2" s="205" t="s">
        <v>48</v>
      </c>
      <c r="EFH2" s="205" t="s">
        <v>48</v>
      </c>
      <c r="EFL2" s="205" t="s">
        <v>48</v>
      </c>
      <c r="EFP2" s="205" t="s">
        <v>48</v>
      </c>
      <c r="EFT2" s="205" t="s">
        <v>48</v>
      </c>
      <c r="EFX2" s="205" t="s">
        <v>48</v>
      </c>
      <c r="EGB2" s="205" t="s">
        <v>48</v>
      </c>
      <c r="EGF2" s="205" t="s">
        <v>48</v>
      </c>
      <c r="EGJ2" s="205" t="s">
        <v>48</v>
      </c>
      <c r="EGN2" s="205" t="s">
        <v>48</v>
      </c>
      <c r="EGR2" s="205" t="s">
        <v>48</v>
      </c>
      <c r="EGV2" s="205" t="s">
        <v>48</v>
      </c>
      <c r="EGZ2" s="205" t="s">
        <v>48</v>
      </c>
      <c r="EHD2" s="205" t="s">
        <v>48</v>
      </c>
      <c r="EHH2" s="205" t="s">
        <v>48</v>
      </c>
      <c r="EHL2" s="205" t="s">
        <v>48</v>
      </c>
      <c r="EHP2" s="205" t="s">
        <v>48</v>
      </c>
      <c r="EHT2" s="205" t="s">
        <v>48</v>
      </c>
      <c r="EHX2" s="205" t="s">
        <v>48</v>
      </c>
      <c r="EIB2" s="205" t="s">
        <v>48</v>
      </c>
      <c r="EIF2" s="205" t="s">
        <v>48</v>
      </c>
      <c r="EIJ2" s="205" t="s">
        <v>48</v>
      </c>
      <c r="EIN2" s="205" t="s">
        <v>48</v>
      </c>
      <c r="EIR2" s="205" t="s">
        <v>48</v>
      </c>
      <c r="EIV2" s="205" t="s">
        <v>48</v>
      </c>
      <c r="EIZ2" s="205" t="s">
        <v>48</v>
      </c>
      <c r="EJD2" s="205" t="s">
        <v>48</v>
      </c>
      <c r="EJH2" s="205" t="s">
        <v>48</v>
      </c>
      <c r="EJL2" s="205" t="s">
        <v>48</v>
      </c>
      <c r="EJP2" s="205" t="s">
        <v>48</v>
      </c>
      <c r="EJT2" s="205" t="s">
        <v>48</v>
      </c>
      <c r="EJX2" s="205" t="s">
        <v>48</v>
      </c>
      <c r="EKB2" s="205" t="s">
        <v>48</v>
      </c>
      <c r="EKF2" s="205" t="s">
        <v>48</v>
      </c>
      <c r="EKJ2" s="205" t="s">
        <v>48</v>
      </c>
      <c r="EKN2" s="205" t="s">
        <v>48</v>
      </c>
      <c r="EKR2" s="205" t="s">
        <v>48</v>
      </c>
      <c r="EKV2" s="205" t="s">
        <v>48</v>
      </c>
      <c r="EKZ2" s="205" t="s">
        <v>48</v>
      </c>
      <c r="ELD2" s="205" t="s">
        <v>48</v>
      </c>
      <c r="ELH2" s="205" t="s">
        <v>48</v>
      </c>
      <c r="ELL2" s="205" t="s">
        <v>48</v>
      </c>
      <c r="ELP2" s="205" t="s">
        <v>48</v>
      </c>
      <c r="ELT2" s="205" t="s">
        <v>48</v>
      </c>
      <c r="ELX2" s="205" t="s">
        <v>48</v>
      </c>
      <c r="EMB2" s="205" t="s">
        <v>48</v>
      </c>
      <c r="EMF2" s="205" t="s">
        <v>48</v>
      </c>
      <c r="EMJ2" s="205" t="s">
        <v>48</v>
      </c>
      <c r="EMN2" s="205" t="s">
        <v>48</v>
      </c>
      <c r="EMR2" s="205" t="s">
        <v>48</v>
      </c>
      <c r="EMV2" s="205" t="s">
        <v>48</v>
      </c>
      <c r="EMZ2" s="205" t="s">
        <v>48</v>
      </c>
      <c r="END2" s="205" t="s">
        <v>48</v>
      </c>
      <c r="ENH2" s="205" t="s">
        <v>48</v>
      </c>
      <c r="ENL2" s="205" t="s">
        <v>48</v>
      </c>
      <c r="ENP2" s="205" t="s">
        <v>48</v>
      </c>
      <c r="ENT2" s="205" t="s">
        <v>48</v>
      </c>
      <c r="ENX2" s="205" t="s">
        <v>48</v>
      </c>
      <c r="EOB2" s="205" t="s">
        <v>48</v>
      </c>
      <c r="EOF2" s="205" t="s">
        <v>48</v>
      </c>
      <c r="EOJ2" s="205" t="s">
        <v>48</v>
      </c>
      <c r="EON2" s="205" t="s">
        <v>48</v>
      </c>
      <c r="EOR2" s="205" t="s">
        <v>48</v>
      </c>
      <c r="EOV2" s="205" t="s">
        <v>48</v>
      </c>
      <c r="EOZ2" s="205" t="s">
        <v>48</v>
      </c>
      <c r="EPD2" s="205" t="s">
        <v>48</v>
      </c>
      <c r="EPH2" s="205" t="s">
        <v>48</v>
      </c>
      <c r="EPL2" s="205" t="s">
        <v>48</v>
      </c>
      <c r="EPP2" s="205" t="s">
        <v>48</v>
      </c>
      <c r="EPT2" s="205" t="s">
        <v>48</v>
      </c>
      <c r="EPX2" s="205" t="s">
        <v>48</v>
      </c>
      <c r="EQB2" s="205" t="s">
        <v>48</v>
      </c>
      <c r="EQF2" s="205" t="s">
        <v>48</v>
      </c>
      <c r="EQJ2" s="205" t="s">
        <v>48</v>
      </c>
      <c r="EQN2" s="205" t="s">
        <v>48</v>
      </c>
      <c r="EQR2" s="205" t="s">
        <v>48</v>
      </c>
      <c r="EQV2" s="205" t="s">
        <v>48</v>
      </c>
      <c r="EQZ2" s="205" t="s">
        <v>48</v>
      </c>
      <c r="ERD2" s="205" t="s">
        <v>48</v>
      </c>
      <c r="ERH2" s="205" t="s">
        <v>48</v>
      </c>
      <c r="ERL2" s="205" t="s">
        <v>48</v>
      </c>
      <c r="ERP2" s="205" t="s">
        <v>48</v>
      </c>
      <c r="ERT2" s="205" t="s">
        <v>48</v>
      </c>
      <c r="ERX2" s="205" t="s">
        <v>48</v>
      </c>
      <c r="ESB2" s="205" t="s">
        <v>48</v>
      </c>
      <c r="ESF2" s="205" t="s">
        <v>48</v>
      </c>
      <c r="ESJ2" s="205" t="s">
        <v>48</v>
      </c>
      <c r="ESN2" s="205" t="s">
        <v>48</v>
      </c>
      <c r="ESR2" s="205" t="s">
        <v>48</v>
      </c>
      <c r="ESV2" s="205" t="s">
        <v>48</v>
      </c>
      <c r="ESZ2" s="205" t="s">
        <v>48</v>
      </c>
      <c r="ETD2" s="205" t="s">
        <v>48</v>
      </c>
      <c r="ETH2" s="205" t="s">
        <v>48</v>
      </c>
      <c r="ETL2" s="205" t="s">
        <v>48</v>
      </c>
      <c r="ETP2" s="205" t="s">
        <v>48</v>
      </c>
      <c r="ETT2" s="205" t="s">
        <v>48</v>
      </c>
      <c r="ETX2" s="205" t="s">
        <v>48</v>
      </c>
      <c r="EUB2" s="205" t="s">
        <v>48</v>
      </c>
      <c r="EUF2" s="205" t="s">
        <v>48</v>
      </c>
      <c r="EUJ2" s="205" t="s">
        <v>48</v>
      </c>
      <c r="EUN2" s="205" t="s">
        <v>48</v>
      </c>
      <c r="EUR2" s="205" t="s">
        <v>48</v>
      </c>
      <c r="EUV2" s="205" t="s">
        <v>48</v>
      </c>
      <c r="EUZ2" s="205" t="s">
        <v>48</v>
      </c>
      <c r="EVD2" s="205" t="s">
        <v>48</v>
      </c>
      <c r="EVH2" s="205" t="s">
        <v>48</v>
      </c>
      <c r="EVL2" s="205" t="s">
        <v>48</v>
      </c>
      <c r="EVP2" s="205" t="s">
        <v>48</v>
      </c>
      <c r="EVT2" s="205" t="s">
        <v>48</v>
      </c>
      <c r="EVX2" s="205" t="s">
        <v>48</v>
      </c>
      <c r="EWB2" s="205" t="s">
        <v>48</v>
      </c>
      <c r="EWF2" s="205" t="s">
        <v>48</v>
      </c>
      <c r="EWJ2" s="205" t="s">
        <v>48</v>
      </c>
      <c r="EWN2" s="205" t="s">
        <v>48</v>
      </c>
      <c r="EWR2" s="205" t="s">
        <v>48</v>
      </c>
      <c r="EWV2" s="205" t="s">
        <v>48</v>
      </c>
      <c r="EWZ2" s="205" t="s">
        <v>48</v>
      </c>
      <c r="EXD2" s="205" t="s">
        <v>48</v>
      </c>
      <c r="EXH2" s="205" t="s">
        <v>48</v>
      </c>
      <c r="EXL2" s="205" t="s">
        <v>48</v>
      </c>
      <c r="EXP2" s="205" t="s">
        <v>48</v>
      </c>
      <c r="EXT2" s="205" t="s">
        <v>48</v>
      </c>
      <c r="EXX2" s="205" t="s">
        <v>48</v>
      </c>
      <c r="EYB2" s="205" t="s">
        <v>48</v>
      </c>
      <c r="EYF2" s="205" t="s">
        <v>48</v>
      </c>
      <c r="EYJ2" s="205" t="s">
        <v>48</v>
      </c>
      <c r="EYN2" s="205" t="s">
        <v>48</v>
      </c>
      <c r="EYR2" s="205" t="s">
        <v>48</v>
      </c>
      <c r="EYV2" s="205" t="s">
        <v>48</v>
      </c>
      <c r="EYZ2" s="205" t="s">
        <v>48</v>
      </c>
      <c r="EZD2" s="205" t="s">
        <v>48</v>
      </c>
      <c r="EZH2" s="205" t="s">
        <v>48</v>
      </c>
      <c r="EZL2" s="205" t="s">
        <v>48</v>
      </c>
      <c r="EZP2" s="205" t="s">
        <v>48</v>
      </c>
      <c r="EZT2" s="205" t="s">
        <v>48</v>
      </c>
      <c r="EZX2" s="205" t="s">
        <v>48</v>
      </c>
      <c r="FAB2" s="205" t="s">
        <v>48</v>
      </c>
      <c r="FAF2" s="205" t="s">
        <v>48</v>
      </c>
      <c r="FAJ2" s="205" t="s">
        <v>48</v>
      </c>
      <c r="FAN2" s="205" t="s">
        <v>48</v>
      </c>
      <c r="FAR2" s="205" t="s">
        <v>48</v>
      </c>
      <c r="FAV2" s="205" t="s">
        <v>48</v>
      </c>
      <c r="FAZ2" s="205" t="s">
        <v>48</v>
      </c>
      <c r="FBD2" s="205" t="s">
        <v>48</v>
      </c>
      <c r="FBH2" s="205" t="s">
        <v>48</v>
      </c>
      <c r="FBL2" s="205" t="s">
        <v>48</v>
      </c>
      <c r="FBP2" s="205" t="s">
        <v>48</v>
      </c>
      <c r="FBT2" s="205" t="s">
        <v>48</v>
      </c>
      <c r="FBX2" s="205" t="s">
        <v>48</v>
      </c>
      <c r="FCB2" s="205" t="s">
        <v>48</v>
      </c>
      <c r="FCF2" s="205" t="s">
        <v>48</v>
      </c>
      <c r="FCJ2" s="205" t="s">
        <v>48</v>
      </c>
      <c r="FCN2" s="205" t="s">
        <v>48</v>
      </c>
      <c r="FCR2" s="205" t="s">
        <v>48</v>
      </c>
      <c r="FCV2" s="205" t="s">
        <v>48</v>
      </c>
      <c r="FCZ2" s="205" t="s">
        <v>48</v>
      </c>
      <c r="FDD2" s="205" t="s">
        <v>48</v>
      </c>
      <c r="FDH2" s="205" t="s">
        <v>48</v>
      </c>
      <c r="FDL2" s="205" t="s">
        <v>48</v>
      </c>
      <c r="FDP2" s="205" t="s">
        <v>48</v>
      </c>
      <c r="FDT2" s="205" t="s">
        <v>48</v>
      </c>
      <c r="FDX2" s="205" t="s">
        <v>48</v>
      </c>
      <c r="FEB2" s="205" t="s">
        <v>48</v>
      </c>
      <c r="FEF2" s="205" t="s">
        <v>48</v>
      </c>
      <c r="FEJ2" s="205" t="s">
        <v>48</v>
      </c>
      <c r="FEN2" s="205" t="s">
        <v>48</v>
      </c>
      <c r="FER2" s="205" t="s">
        <v>48</v>
      </c>
      <c r="FEV2" s="205" t="s">
        <v>48</v>
      </c>
      <c r="FEZ2" s="205" t="s">
        <v>48</v>
      </c>
      <c r="FFD2" s="205" t="s">
        <v>48</v>
      </c>
      <c r="FFH2" s="205" t="s">
        <v>48</v>
      </c>
      <c r="FFL2" s="205" t="s">
        <v>48</v>
      </c>
      <c r="FFP2" s="205" t="s">
        <v>48</v>
      </c>
      <c r="FFT2" s="205" t="s">
        <v>48</v>
      </c>
      <c r="FFX2" s="205" t="s">
        <v>48</v>
      </c>
      <c r="FGB2" s="205" t="s">
        <v>48</v>
      </c>
      <c r="FGF2" s="205" t="s">
        <v>48</v>
      </c>
      <c r="FGJ2" s="205" t="s">
        <v>48</v>
      </c>
      <c r="FGN2" s="205" t="s">
        <v>48</v>
      </c>
      <c r="FGR2" s="205" t="s">
        <v>48</v>
      </c>
      <c r="FGV2" s="205" t="s">
        <v>48</v>
      </c>
      <c r="FGZ2" s="205" t="s">
        <v>48</v>
      </c>
      <c r="FHD2" s="205" t="s">
        <v>48</v>
      </c>
      <c r="FHH2" s="205" t="s">
        <v>48</v>
      </c>
      <c r="FHL2" s="205" t="s">
        <v>48</v>
      </c>
      <c r="FHP2" s="205" t="s">
        <v>48</v>
      </c>
      <c r="FHT2" s="205" t="s">
        <v>48</v>
      </c>
      <c r="FHX2" s="205" t="s">
        <v>48</v>
      </c>
      <c r="FIB2" s="205" t="s">
        <v>48</v>
      </c>
      <c r="FIF2" s="205" t="s">
        <v>48</v>
      </c>
      <c r="FIJ2" s="205" t="s">
        <v>48</v>
      </c>
      <c r="FIN2" s="205" t="s">
        <v>48</v>
      </c>
      <c r="FIR2" s="205" t="s">
        <v>48</v>
      </c>
      <c r="FIV2" s="205" t="s">
        <v>48</v>
      </c>
      <c r="FIZ2" s="205" t="s">
        <v>48</v>
      </c>
      <c r="FJD2" s="205" t="s">
        <v>48</v>
      </c>
      <c r="FJH2" s="205" t="s">
        <v>48</v>
      </c>
      <c r="FJL2" s="205" t="s">
        <v>48</v>
      </c>
      <c r="FJP2" s="205" t="s">
        <v>48</v>
      </c>
      <c r="FJT2" s="205" t="s">
        <v>48</v>
      </c>
      <c r="FJX2" s="205" t="s">
        <v>48</v>
      </c>
      <c r="FKB2" s="205" t="s">
        <v>48</v>
      </c>
      <c r="FKF2" s="205" t="s">
        <v>48</v>
      </c>
      <c r="FKJ2" s="205" t="s">
        <v>48</v>
      </c>
      <c r="FKN2" s="205" t="s">
        <v>48</v>
      </c>
      <c r="FKR2" s="205" t="s">
        <v>48</v>
      </c>
      <c r="FKV2" s="205" t="s">
        <v>48</v>
      </c>
      <c r="FKZ2" s="205" t="s">
        <v>48</v>
      </c>
      <c r="FLD2" s="205" t="s">
        <v>48</v>
      </c>
      <c r="FLH2" s="205" t="s">
        <v>48</v>
      </c>
      <c r="FLL2" s="205" t="s">
        <v>48</v>
      </c>
      <c r="FLP2" s="205" t="s">
        <v>48</v>
      </c>
      <c r="FLT2" s="205" t="s">
        <v>48</v>
      </c>
      <c r="FLX2" s="205" t="s">
        <v>48</v>
      </c>
      <c r="FMB2" s="205" t="s">
        <v>48</v>
      </c>
      <c r="FMF2" s="205" t="s">
        <v>48</v>
      </c>
      <c r="FMJ2" s="205" t="s">
        <v>48</v>
      </c>
      <c r="FMN2" s="205" t="s">
        <v>48</v>
      </c>
      <c r="FMR2" s="205" t="s">
        <v>48</v>
      </c>
      <c r="FMV2" s="205" t="s">
        <v>48</v>
      </c>
      <c r="FMZ2" s="205" t="s">
        <v>48</v>
      </c>
      <c r="FND2" s="205" t="s">
        <v>48</v>
      </c>
      <c r="FNH2" s="205" t="s">
        <v>48</v>
      </c>
      <c r="FNL2" s="205" t="s">
        <v>48</v>
      </c>
      <c r="FNP2" s="205" t="s">
        <v>48</v>
      </c>
      <c r="FNT2" s="205" t="s">
        <v>48</v>
      </c>
      <c r="FNX2" s="205" t="s">
        <v>48</v>
      </c>
      <c r="FOB2" s="205" t="s">
        <v>48</v>
      </c>
      <c r="FOF2" s="205" t="s">
        <v>48</v>
      </c>
      <c r="FOJ2" s="205" t="s">
        <v>48</v>
      </c>
      <c r="FON2" s="205" t="s">
        <v>48</v>
      </c>
      <c r="FOR2" s="205" t="s">
        <v>48</v>
      </c>
      <c r="FOV2" s="205" t="s">
        <v>48</v>
      </c>
      <c r="FOZ2" s="205" t="s">
        <v>48</v>
      </c>
      <c r="FPD2" s="205" t="s">
        <v>48</v>
      </c>
      <c r="FPH2" s="205" t="s">
        <v>48</v>
      </c>
      <c r="FPL2" s="205" t="s">
        <v>48</v>
      </c>
      <c r="FPP2" s="205" t="s">
        <v>48</v>
      </c>
      <c r="FPT2" s="205" t="s">
        <v>48</v>
      </c>
      <c r="FPX2" s="205" t="s">
        <v>48</v>
      </c>
      <c r="FQB2" s="205" t="s">
        <v>48</v>
      </c>
      <c r="FQF2" s="205" t="s">
        <v>48</v>
      </c>
      <c r="FQJ2" s="205" t="s">
        <v>48</v>
      </c>
      <c r="FQN2" s="205" t="s">
        <v>48</v>
      </c>
      <c r="FQR2" s="205" t="s">
        <v>48</v>
      </c>
      <c r="FQV2" s="205" t="s">
        <v>48</v>
      </c>
      <c r="FQZ2" s="205" t="s">
        <v>48</v>
      </c>
      <c r="FRD2" s="205" t="s">
        <v>48</v>
      </c>
      <c r="FRH2" s="205" t="s">
        <v>48</v>
      </c>
      <c r="FRL2" s="205" t="s">
        <v>48</v>
      </c>
      <c r="FRP2" s="205" t="s">
        <v>48</v>
      </c>
      <c r="FRT2" s="205" t="s">
        <v>48</v>
      </c>
      <c r="FRX2" s="205" t="s">
        <v>48</v>
      </c>
      <c r="FSB2" s="205" t="s">
        <v>48</v>
      </c>
      <c r="FSF2" s="205" t="s">
        <v>48</v>
      </c>
      <c r="FSJ2" s="205" t="s">
        <v>48</v>
      </c>
      <c r="FSN2" s="205" t="s">
        <v>48</v>
      </c>
      <c r="FSR2" s="205" t="s">
        <v>48</v>
      </c>
      <c r="FSV2" s="205" t="s">
        <v>48</v>
      </c>
      <c r="FSZ2" s="205" t="s">
        <v>48</v>
      </c>
      <c r="FTD2" s="205" t="s">
        <v>48</v>
      </c>
      <c r="FTH2" s="205" t="s">
        <v>48</v>
      </c>
      <c r="FTL2" s="205" t="s">
        <v>48</v>
      </c>
      <c r="FTP2" s="205" t="s">
        <v>48</v>
      </c>
      <c r="FTT2" s="205" t="s">
        <v>48</v>
      </c>
      <c r="FTX2" s="205" t="s">
        <v>48</v>
      </c>
      <c r="FUB2" s="205" t="s">
        <v>48</v>
      </c>
      <c r="FUF2" s="205" t="s">
        <v>48</v>
      </c>
      <c r="FUJ2" s="205" t="s">
        <v>48</v>
      </c>
      <c r="FUN2" s="205" t="s">
        <v>48</v>
      </c>
      <c r="FUR2" s="205" t="s">
        <v>48</v>
      </c>
      <c r="FUV2" s="205" t="s">
        <v>48</v>
      </c>
      <c r="FUZ2" s="205" t="s">
        <v>48</v>
      </c>
      <c r="FVD2" s="205" t="s">
        <v>48</v>
      </c>
      <c r="FVH2" s="205" t="s">
        <v>48</v>
      </c>
      <c r="FVL2" s="205" t="s">
        <v>48</v>
      </c>
      <c r="FVP2" s="205" t="s">
        <v>48</v>
      </c>
      <c r="FVT2" s="205" t="s">
        <v>48</v>
      </c>
      <c r="FVX2" s="205" t="s">
        <v>48</v>
      </c>
      <c r="FWB2" s="205" t="s">
        <v>48</v>
      </c>
      <c r="FWF2" s="205" t="s">
        <v>48</v>
      </c>
      <c r="FWJ2" s="205" t="s">
        <v>48</v>
      </c>
      <c r="FWN2" s="205" t="s">
        <v>48</v>
      </c>
      <c r="FWR2" s="205" t="s">
        <v>48</v>
      </c>
      <c r="FWV2" s="205" t="s">
        <v>48</v>
      </c>
      <c r="FWZ2" s="205" t="s">
        <v>48</v>
      </c>
      <c r="FXD2" s="205" t="s">
        <v>48</v>
      </c>
      <c r="FXH2" s="205" t="s">
        <v>48</v>
      </c>
      <c r="FXL2" s="205" t="s">
        <v>48</v>
      </c>
      <c r="FXP2" s="205" t="s">
        <v>48</v>
      </c>
      <c r="FXT2" s="205" t="s">
        <v>48</v>
      </c>
      <c r="FXX2" s="205" t="s">
        <v>48</v>
      </c>
      <c r="FYB2" s="205" t="s">
        <v>48</v>
      </c>
      <c r="FYF2" s="205" t="s">
        <v>48</v>
      </c>
      <c r="FYJ2" s="205" t="s">
        <v>48</v>
      </c>
      <c r="FYN2" s="205" t="s">
        <v>48</v>
      </c>
      <c r="FYR2" s="205" t="s">
        <v>48</v>
      </c>
      <c r="FYV2" s="205" t="s">
        <v>48</v>
      </c>
      <c r="FYZ2" s="205" t="s">
        <v>48</v>
      </c>
      <c r="FZD2" s="205" t="s">
        <v>48</v>
      </c>
      <c r="FZH2" s="205" t="s">
        <v>48</v>
      </c>
      <c r="FZL2" s="205" t="s">
        <v>48</v>
      </c>
      <c r="FZP2" s="205" t="s">
        <v>48</v>
      </c>
      <c r="FZT2" s="205" t="s">
        <v>48</v>
      </c>
      <c r="FZX2" s="205" t="s">
        <v>48</v>
      </c>
      <c r="GAB2" s="205" t="s">
        <v>48</v>
      </c>
      <c r="GAF2" s="205" t="s">
        <v>48</v>
      </c>
      <c r="GAJ2" s="205" t="s">
        <v>48</v>
      </c>
      <c r="GAN2" s="205" t="s">
        <v>48</v>
      </c>
      <c r="GAR2" s="205" t="s">
        <v>48</v>
      </c>
      <c r="GAV2" s="205" t="s">
        <v>48</v>
      </c>
      <c r="GAZ2" s="205" t="s">
        <v>48</v>
      </c>
      <c r="GBD2" s="205" t="s">
        <v>48</v>
      </c>
      <c r="GBH2" s="205" t="s">
        <v>48</v>
      </c>
      <c r="GBL2" s="205" t="s">
        <v>48</v>
      </c>
      <c r="GBP2" s="205" t="s">
        <v>48</v>
      </c>
      <c r="GBT2" s="205" t="s">
        <v>48</v>
      </c>
      <c r="GBX2" s="205" t="s">
        <v>48</v>
      </c>
      <c r="GCB2" s="205" t="s">
        <v>48</v>
      </c>
      <c r="GCF2" s="205" t="s">
        <v>48</v>
      </c>
      <c r="GCJ2" s="205" t="s">
        <v>48</v>
      </c>
      <c r="GCN2" s="205" t="s">
        <v>48</v>
      </c>
      <c r="GCR2" s="205" t="s">
        <v>48</v>
      </c>
      <c r="GCV2" s="205" t="s">
        <v>48</v>
      </c>
      <c r="GCZ2" s="205" t="s">
        <v>48</v>
      </c>
      <c r="GDD2" s="205" t="s">
        <v>48</v>
      </c>
      <c r="GDH2" s="205" t="s">
        <v>48</v>
      </c>
      <c r="GDL2" s="205" t="s">
        <v>48</v>
      </c>
      <c r="GDP2" s="205" t="s">
        <v>48</v>
      </c>
      <c r="GDT2" s="205" t="s">
        <v>48</v>
      </c>
      <c r="GDX2" s="205" t="s">
        <v>48</v>
      </c>
      <c r="GEB2" s="205" t="s">
        <v>48</v>
      </c>
      <c r="GEF2" s="205" t="s">
        <v>48</v>
      </c>
      <c r="GEJ2" s="205" t="s">
        <v>48</v>
      </c>
      <c r="GEN2" s="205" t="s">
        <v>48</v>
      </c>
      <c r="GER2" s="205" t="s">
        <v>48</v>
      </c>
      <c r="GEV2" s="205" t="s">
        <v>48</v>
      </c>
      <c r="GEZ2" s="205" t="s">
        <v>48</v>
      </c>
      <c r="GFD2" s="205" t="s">
        <v>48</v>
      </c>
      <c r="GFH2" s="205" t="s">
        <v>48</v>
      </c>
      <c r="GFL2" s="205" t="s">
        <v>48</v>
      </c>
      <c r="GFP2" s="205" t="s">
        <v>48</v>
      </c>
      <c r="GFT2" s="205" t="s">
        <v>48</v>
      </c>
      <c r="GFX2" s="205" t="s">
        <v>48</v>
      </c>
      <c r="GGB2" s="205" t="s">
        <v>48</v>
      </c>
      <c r="GGF2" s="205" t="s">
        <v>48</v>
      </c>
      <c r="GGJ2" s="205" t="s">
        <v>48</v>
      </c>
      <c r="GGN2" s="205" t="s">
        <v>48</v>
      </c>
      <c r="GGR2" s="205" t="s">
        <v>48</v>
      </c>
      <c r="GGV2" s="205" t="s">
        <v>48</v>
      </c>
      <c r="GGZ2" s="205" t="s">
        <v>48</v>
      </c>
      <c r="GHD2" s="205" t="s">
        <v>48</v>
      </c>
      <c r="GHH2" s="205" t="s">
        <v>48</v>
      </c>
      <c r="GHL2" s="205" t="s">
        <v>48</v>
      </c>
      <c r="GHP2" s="205" t="s">
        <v>48</v>
      </c>
      <c r="GHT2" s="205" t="s">
        <v>48</v>
      </c>
      <c r="GHX2" s="205" t="s">
        <v>48</v>
      </c>
      <c r="GIB2" s="205" t="s">
        <v>48</v>
      </c>
      <c r="GIF2" s="205" t="s">
        <v>48</v>
      </c>
      <c r="GIJ2" s="205" t="s">
        <v>48</v>
      </c>
      <c r="GIN2" s="205" t="s">
        <v>48</v>
      </c>
      <c r="GIR2" s="205" t="s">
        <v>48</v>
      </c>
      <c r="GIV2" s="205" t="s">
        <v>48</v>
      </c>
      <c r="GIZ2" s="205" t="s">
        <v>48</v>
      </c>
      <c r="GJD2" s="205" t="s">
        <v>48</v>
      </c>
      <c r="GJH2" s="205" t="s">
        <v>48</v>
      </c>
      <c r="GJL2" s="205" t="s">
        <v>48</v>
      </c>
      <c r="GJP2" s="205" t="s">
        <v>48</v>
      </c>
      <c r="GJT2" s="205" t="s">
        <v>48</v>
      </c>
      <c r="GJX2" s="205" t="s">
        <v>48</v>
      </c>
      <c r="GKB2" s="205" t="s">
        <v>48</v>
      </c>
      <c r="GKF2" s="205" t="s">
        <v>48</v>
      </c>
      <c r="GKJ2" s="205" t="s">
        <v>48</v>
      </c>
      <c r="GKN2" s="205" t="s">
        <v>48</v>
      </c>
      <c r="GKR2" s="205" t="s">
        <v>48</v>
      </c>
      <c r="GKV2" s="205" t="s">
        <v>48</v>
      </c>
      <c r="GKZ2" s="205" t="s">
        <v>48</v>
      </c>
      <c r="GLD2" s="205" t="s">
        <v>48</v>
      </c>
      <c r="GLH2" s="205" t="s">
        <v>48</v>
      </c>
      <c r="GLL2" s="205" t="s">
        <v>48</v>
      </c>
      <c r="GLP2" s="205" t="s">
        <v>48</v>
      </c>
      <c r="GLT2" s="205" t="s">
        <v>48</v>
      </c>
      <c r="GLX2" s="205" t="s">
        <v>48</v>
      </c>
      <c r="GMB2" s="205" t="s">
        <v>48</v>
      </c>
      <c r="GMF2" s="205" t="s">
        <v>48</v>
      </c>
      <c r="GMJ2" s="205" t="s">
        <v>48</v>
      </c>
      <c r="GMN2" s="205" t="s">
        <v>48</v>
      </c>
      <c r="GMR2" s="205" t="s">
        <v>48</v>
      </c>
      <c r="GMV2" s="205" t="s">
        <v>48</v>
      </c>
      <c r="GMZ2" s="205" t="s">
        <v>48</v>
      </c>
      <c r="GND2" s="205" t="s">
        <v>48</v>
      </c>
      <c r="GNH2" s="205" t="s">
        <v>48</v>
      </c>
      <c r="GNL2" s="205" t="s">
        <v>48</v>
      </c>
      <c r="GNP2" s="205" t="s">
        <v>48</v>
      </c>
      <c r="GNT2" s="205" t="s">
        <v>48</v>
      </c>
      <c r="GNX2" s="205" t="s">
        <v>48</v>
      </c>
      <c r="GOB2" s="205" t="s">
        <v>48</v>
      </c>
      <c r="GOF2" s="205" t="s">
        <v>48</v>
      </c>
      <c r="GOJ2" s="205" t="s">
        <v>48</v>
      </c>
      <c r="GON2" s="205" t="s">
        <v>48</v>
      </c>
      <c r="GOR2" s="205" t="s">
        <v>48</v>
      </c>
      <c r="GOV2" s="205" t="s">
        <v>48</v>
      </c>
      <c r="GOZ2" s="205" t="s">
        <v>48</v>
      </c>
      <c r="GPD2" s="205" t="s">
        <v>48</v>
      </c>
      <c r="GPH2" s="205" t="s">
        <v>48</v>
      </c>
      <c r="GPL2" s="205" t="s">
        <v>48</v>
      </c>
      <c r="GPP2" s="205" t="s">
        <v>48</v>
      </c>
      <c r="GPT2" s="205" t="s">
        <v>48</v>
      </c>
      <c r="GPX2" s="205" t="s">
        <v>48</v>
      </c>
      <c r="GQB2" s="205" t="s">
        <v>48</v>
      </c>
      <c r="GQF2" s="205" t="s">
        <v>48</v>
      </c>
      <c r="GQJ2" s="205" t="s">
        <v>48</v>
      </c>
      <c r="GQN2" s="205" t="s">
        <v>48</v>
      </c>
      <c r="GQR2" s="205" t="s">
        <v>48</v>
      </c>
      <c r="GQV2" s="205" t="s">
        <v>48</v>
      </c>
      <c r="GQZ2" s="205" t="s">
        <v>48</v>
      </c>
      <c r="GRD2" s="205" t="s">
        <v>48</v>
      </c>
      <c r="GRH2" s="205" t="s">
        <v>48</v>
      </c>
      <c r="GRL2" s="205" t="s">
        <v>48</v>
      </c>
      <c r="GRP2" s="205" t="s">
        <v>48</v>
      </c>
      <c r="GRT2" s="205" t="s">
        <v>48</v>
      </c>
      <c r="GRX2" s="205" t="s">
        <v>48</v>
      </c>
      <c r="GSB2" s="205" t="s">
        <v>48</v>
      </c>
      <c r="GSF2" s="205" t="s">
        <v>48</v>
      </c>
      <c r="GSJ2" s="205" t="s">
        <v>48</v>
      </c>
      <c r="GSN2" s="205" t="s">
        <v>48</v>
      </c>
      <c r="GSR2" s="205" t="s">
        <v>48</v>
      </c>
      <c r="GSV2" s="205" t="s">
        <v>48</v>
      </c>
      <c r="GSZ2" s="205" t="s">
        <v>48</v>
      </c>
      <c r="GTD2" s="205" t="s">
        <v>48</v>
      </c>
      <c r="GTH2" s="205" t="s">
        <v>48</v>
      </c>
      <c r="GTL2" s="205" t="s">
        <v>48</v>
      </c>
      <c r="GTP2" s="205" t="s">
        <v>48</v>
      </c>
      <c r="GTT2" s="205" t="s">
        <v>48</v>
      </c>
      <c r="GTX2" s="205" t="s">
        <v>48</v>
      </c>
      <c r="GUB2" s="205" t="s">
        <v>48</v>
      </c>
      <c r="GUF2" s="205" t="s">
        <v>48</v>
      </c>
      <c r="GUJ2" s="205" t="s">
        <v>48</v>
      </c>
      <c r="GUN2" s="205" t="s">
        <v>48</v>
      </c>
      <c r="GUR2" s="205" t="s">
        <v>48</v>
      </c>
      <c r="GUV2" s="205" t="s">
        <v>48</v>
      </c>
      <c r="GUZ2" s="205" t="s">
        <v>48</v>
      </c>
      <c r="GVD2" s="205" t="s">
        <v>48</v>
      </c>
      <c r="GVH2" s="205" t="s">
        <v>48</v>
      </c>
      <c r="GVL2" s="205" t="s">
        <v>48</v>
      </c>
      <c r="GVP2" s="205" t="s">
        <v>48</v>
      </c>
      <c r="GVT2" s="205" t="s">
        <v>48</v>
      </c>
      <c r="GVX2" s="205" t="s">
        <v>48</v>
      </c>
      <c r="GWB2" s="205" t="s">
        <v>48</v>
      </c>
      <c r="GWF2" s="205" t="s">
        <v>48</v>
      </c>
      <c r="GWJ2" s="205" t="s">
        <v>48</v>
      </c>
      <c r="GWN2" s="205" t="s">
        <v>48</v>
      </c>
      <c r="GWR2" s="205" t="s">
        <v>48</v>
      </c>
      <c r="GWV2" s="205" t="s">
        <v>48</v>
      </c>
      <c r="GWZ2" s="205" t="s">
        <v>48</v>
      </c>
      <c r="GXD2" s="205" t="s">
        <v>48</v>
      </c>
      <c r="GXH2" s="205" t="s">
        <v>48</v>
      </c>
      <c r="GXL2" s="205" t="s">
        <v>48</v>
      </c>
      <c r="GXP2" s="205" t="s">
        <v>48</v>
      </c>
      <c r="GXT2" s="205" t="s">
        <v>48</v>
      </c>
      <c r="GXX2" s="205" t="s">
        <v>48</v>
      </c>
      <c r="GYB2" s="205" t="s">
        <v>48</v>
      </c>
      <c r="GYF2" s="205" t="s">
        <v>48</v>
      </c>
      <c r="GYJ2" s="205" t="s">
        <v>48</v>
      </c>
      <c r="GYN2" s="205" t="s">
        <v>48</v>
      </c>
      <c r="GYR2" s="205" t="s">
        <v>48</v>
      </c>
      <c r="GYV2" s="205" t="s">
        <v>48</v>
      </c>
      <c r="GYZ2" s="205" t="s">
        <v>48</v>
      </c>
      <c r="GZD2" s="205" t="s">
        <v>48</v>
      </c>
      <c r="GZH2" s="205" t="s">
        <v>48</v>
      </c>
      <c r="GZL2" s="205" t="s">
        <v>48</v>
      </c>
      <c r="GZP2" s="205" t="s">
        <v>48</v>
      </c>
      <c r="GZT2" s="205" t="s">
        <v>48</v>
      </c>
      <c r="GZX2" s="205" t="s">
        <v>48</v>
      </c>
      <c r="HAB2" s="205" t="s">
        <v>48</v>
      </c>
      <c r="HAF2" s="205" t="s">
        <v>48</v>
      </c>
      <c r="HAJ2" s="205" t="s">
        <v>48</v>
      </c>
      <c r="HAN2" s="205" t="s">
        <v>48</v>
      </c>
      <c r="HAR2" s="205" t="s">
        <v>48</v>
      </c>
      <c r="HAV2" s="205" t="s">
        <v>48</v>
      </c>
      <c r="HAZ2" s="205" t="s">
        <v>48</v>
      </c>
      <c r="HBD2" s="205" t="s">
        <v>48</v>
      </c>
      <c r="HBH2" s="205" t="s">
        <v>48</v>
      </c>
      <c r="HBL2" s="205" t="s">
        <v>48</v>
      </c>
      <c r="HBP2" s="205" t="s">
        <v>48</v>
      </c>
      <c r="HBT2" s="205" t="s">
        <v>48</v>
      </c>
      <c r="HBX2" s="205" t="s">
        <v>48</v>
      </c>
      <c r="HCB2" s="205" t="s">
        <v>48</v>
      </c>
      <c r="HCF2" s="205" t="s">
        <v>48</v>
      </c>
      <c r="HCJ2" s="205" t="s">
        <v>48</v>
      </c>
      <c r="HCN2" s="205" t="s">
        <v>48</v>
      </c>
      <c r="HCR2" s="205" t="s">
        <v>48</v>
      </c>
      <c r="HCV2" s="205" t="s">
        <v>48</v>
      </c>
      <c r="HCZ2" s="205" t="s">
        <v>48</v>
      </c>
      <c r="HDD2" s="205" t="s">
        <v>48</v>
      </c>
      <c r="HDH2" s="205" t="s">
        <v>48</v>
      </c>
      <c r="HDL2" s="205" t="s">
        <v>48</v>
      </c>
      <c r="HDP2" s="205" t="s">
        <v>48</v>
      </c>
      <c r="HDT2" s="205" t="s">
        <v>48</v>
      </c>
      <c r="HDX2" s="205" t="s">
        <v>48</v>
      </c>
      <c r="HEB2" s="205" t="s">
        <v>48</v>
      </c>
      <c r="HEF2" s="205" t="s">
        <v>48</v>
      </c>
      <c r="HEJ2" s="205" t="s">
        <v>48</v>
      </c>
      <c r="HEN2" s="205" t="s">
        <v>48</v>
      </c>
      <c r="HER2" s="205" t="s">
        <v>48</v>
      </c>
      <c r="HEV2" s="205" t="s">
        <v>48</v>
      </c>
      <c r="HEZ2" s="205" t="s">
        <v>48</v>
      </c>
      <c r="HFD2" s="205" t="s">
        <v>48</v>
      </c>
      <c r="HFH2" s="205" t="s">
        <v>48</v>
      </c>
      <c r="HFL2" s="205" t="s">
        <v>48</v>
      </c>
      <c r="HFP2" s="205" t="s">
        <v>48</v>
      </c>
      <c r="HFT2" s="205" t="s">
        <v>48</v>
      </c>
      <c r="HFX2" s="205" t="s">
        <v>48</v>
      </c>
      <c r="HGB2" s="205" t="s">
        <v>48</v>
      </c>
      <c r="HGF2" s="205" t="s">
        <v>48</v>
      </c>
      <c r="HGJ2" s="205" t="s">
        <v>48</v>
      </c>
      <c r="HGN2" s="205" t="s">
        <v>48</v>
      </c>
      <c r="HGR2" s="205" t="s">
        <v>48</v>
      </c>
      <c r="HGV2" s="205" t="s">
        <v>48</v>
      </c>
      <c r="HGZ2" s="205" t="s">
        <v>48</v>
      </c>
      <c r="HHD2" s="205" t="s">
        <v>48</v>
      </c>
      <c r="HHH2" s="205" t="s">
        <v>48</v>
      </c>
      <c r="HHL2" s="205" t="s">
        <v>48</v>
      </c>
      <c r="HHP2" s="205" t="s">
        <v>48</v>
      </c>
      <c r="HHT2" s="205" t="s">
        <v>48</v>
      </c>
      <c r="HHX2" s="205" t="s">
        <v>48</v>
      </c>
      <c r="HIB2" s="205" t="s">
        <v>48</v>
      </c>
      <c r="HIF2" s="205" t="s">
        <v>48</v>
      </c>
      <c r="HIJ2" s="205" t="s">
        <v>48</v>
      </c>
      <c r="HIN2" s="205" t="s">
        <v>48</v>
      </c>
      <c r="HIR2" s="205" t="s">
        <v>48</v>
      </c>
      <c r="HIV2" s="205" t="s">
        <v>48</v>
      </c>
      <c r="HIZ2" s="205" t="s">
        <v>48</v>
      </c>
      <c r="HJD2" s="205" t="s">
        <v>48</v>
      </c>
      <c r="HJH2" s="205" t="s">
        <v>48</v>
      </c>
      <c r="HJL2" s="205" t="s">
        <v>48</v>
      </c>
      <c r="HJP2" s="205" t="s">
        <v>48</v>
      </c>
      <c r="HJT2" s="205" t="s">
        <v>48</v>
      </c>
      <c r="HJX2" s="205" t="s">
        <v>48</v>
      </c>
      <c r="HKB2" s="205" t="s">
        <v>48</v>
      </c>
      <c r="HKF2" s="205" t="s">
        <v>48</v>
      </c>
      <c r="HKJ2" s="205" t="s">
        <v>48</v>
      </c>
      <c r="HKN2" s="205" t="s">
        <v>48</v>
      </c>
      <c r="HKR2" s="205" t="s">
        <v>48</v>
      </c>
      <c r="HKV2" s="205" t="s">
        <v>48</v>
      </c>
      <c r="HKZ2" s="205" t="s">
        <v>48</v>
      </c>
      <c r="HLD2" s="205" t="s">
        <v>48</v>
      </c>
      <c r="HLH2" s="205" t="s">
        <v>48</v>
      </c>
      <c r="HLL2" s="205" t="s">
        <v>48</v>
      </c>
      <c r="HLP2" s="205" t="s">
        <v>48</v>
      </c>
      <c r="HLT2" s="205" t="s">
        <v>48</v>
      </c>
      <c r="HLX2" s="205" t="s">
        <v>48</v>
      </c>
      <c r="HMB2" s="205" t="s">
        <v>48</v>
      </c>
      <c r="HMF2" s="205" t="s">
        <v>48</v>
      </c>
      <c r="HMJ2" s="205" t="s">
        <v>48</v>
      </c>
      <c r="HMN2" s="205" t="s">
        <v>48</v>
      </c>
      <c r="HMR2" s="205" t="s">
        <v>48</v>
      </c>
      <c r="HMV2" s="205" t="s">
        <v>48</v>
      </c>
      <c r="HMZ2" s="205" t="s">
        <v>48</v>
      </c>
      <c r="HND2" s="205" t="s">
        <v>48</v>
      </c>
      <c r="HNH2" s="205" t="s">
        <v>48</v>
      </c>
      <c r="HNL2" s="205" t="s">
        <v>48</v>
      </c>
      <c r="HNP2" s="205" t="s">
        <v>48</v>
      </c>
      <c r="HNT2" s="205" t="s">
        <v>48</v>
      </c>
      <c r="HNX2" s="205" t="s">
        <v>48</v>
      </c>
      <c r="HOB2" s="205" t="s">
        <v>48</v>
      </c>
      <c r="HOF2" s="205" t="s">
        <v>48</v>
      </c>
      <c r="HOJ2" s="205" t="s">
        <v>48</v>
      </c>
      <c r="HON2" s="205" t="s">
        <v>48</v>
      </c>
      <c r="HOR2" s="205" t="s">
        <v>48</v>
      </c>
      <c r="HOV2" s="205" t="s">
        <v>48</v>
      </c>
      <c r="HOZ2" s="205" t="s">
        <v>48</v>
      </c>
      <c r="HPD2" s="205" t="s">
        <v>48</v>
      </c>
      <c r="HPH2" s="205" t="s">
        <v>48</v>
      </c>
      <c r="HPL2" s="205" t="s">
        <v>48</v>
      </c>
      <c r="HPP2" s="205" t="s">
        <v>48</v>
      </c>
      <c r="HPT2" s="205" t="s">
        <v>48</v>
      </c>
      <c r="HPX2" s="205" t="s">
        <v>48</v>
      </c>
      <c r="HQB2" s="205" t="s">
        <v>48</v>
      </c>
      <c r="HQF2" s="205" t="s">
        <v>48</v>
      </c>
      <c r="HQJ2" s="205" t="s">
        <v>48</v>
      </c>
      <c r="HQN2" s="205" t="s">
        <v>48</v>
      </c>
      <c r="HQR2" s="205" t="s">
        <v>48</v>
      </c>
      <c r="HQV2" s="205" t="s">
        <v>48</v>
      </c>
      <c r="HQZ2" s="205" t="s">
        <v>48</v>
      </c>
      <c r="HRD2" s="205" t="s">
        <v>48</v>
      </c>
      <c r="HRH2" s="205" t="s">
        <v>48</v>
      </c>
      <c r="HRL2" s="205" t="s">
        <v>48</v>
      </c>
      <c r="HRP2" s="205" t="s">
        <v>48</v>
      </c>
      <c r="HRT2" s="205" t="s">
        <v>48</v>
      </c>
      <c r="HRX2" s="205" t="s">
        <v>48</v>
      </c>
      <c r="HSB2" s="205" t="s">
        <v>48</v>
      </c>
      <c r="HSF2" s="205" t="s">
        <v>48</v>
      </c>
      <c r="HSJ2" s="205" t="s">
        <v>48</v>
      </c>
      <c r="HSN2" s="205" t="s">
        <v>48</v>
      </c>
      <c r="HSR2" s="205" t="s">
        <v>48</v>
      </c>
      <c r="HSV2" s="205" t="s">
        <v>48</v>
      </c>
      <c r="HSZ2" s="205" t="s">
        <v>48</v>
      </c>
      <c r="HTD2" s="205" t="s">
        <v>48</v>
      </c>
      <c r="HTH2" s="205" t="s">
        <v>48</v>
      </c>
      <c r="HTL2" s="205" t="s">
        <v>48</v>
      </c>
      <c r="HTP2" s="205" t="s">
        <v>48</v>
      </c>
      <c r="HTT2" s="205" t="s">
        <v>48</v>
      </c>
      <c r="HTX2" s="205" t="s">
        <v>48</v>
      </c>
      <c r="HUB2" s="205" t="s">
        <v>48</v>
      </c>
      <c r="HUF2" s="205" t="s">
        <v>48</v>
      </c>
      <c r="HUJ2" s="205" t="s">
        <v>48</v>
      </c>
      <c r="HUN2" s="205" t="s">
        <v>48</v>
      </c>
      <c r="HUR2" s="205" t="s">
        <v>48</v>
      </c>
      <c r="HUV2" s="205" t="s">
        <v>48</v>
      </c>
      <c r="HUZ2" s="205" t="s">
        <v>48</v>
      </c>
      <c r="HVD2" s="205" t="s">
        <v>48</v>
      </c>
      <c r="HVH2" s="205" t="s">
        <v>48</v>
      </c>
      <c r="HVL2" s="205" t="s">
        <v>48</v>
      </c>
      <c r="HVP2" s="205" t="s">
        <v>48</v>
      </c>
      <c r="HVT2" s="205" t="s">
        <v>48</v>
      </c>
      <c r="HVX2" s="205" t="s">
        <v>48</v>
      </c>
      <c r="HWB2" s="205" t="s">
        <v>48</v>
      </c>
      <c r="HWF2" s="205" t="s">
        <v>48</v>
      </c>
      <c r="HWJ2" s="205" t="s">
        <v>48</v>
      </c>
      <c r="HWN2" s="205" t="s">
        <v>48</v>
      </c>
      <c r="HWR2" s="205" t="s">
        <v>48</v>
      </c>
      <c r="HWV2" s="205" t="s">
        <v>48</v>
      </c>
      <c r="HWZ2" s="205" t="s">
        <v>48</v>
      </c>
      <c r="HXD2" s="205" t="s">
        <v>48</v>
      </c>
      <c r="HXH2" s="205" t="s">
        <v>48</v>
      </c>
      <c r="HXL2" s="205" t="s">
        <v>48</v>
      </c>
      <c r="HXP2" s="205" t="s">
        <v>48</v>
      </c>
      <c r="HXT2" s="205" t="s">
        <v>48</v>
      </c>
      <c r="HXX2" s="205" t="s">
        <v>48</v>
      </c>
      <c r="HYB2" s="205" t="s">
        <v>48</v>
      </c>
      <c r="HYF2" s="205" t="s">
        <v>48</v>
      </c>
      <c r="HYJ2" s="205" t="s">
        <v>48</v>
      </c>
      <c r="HYN2" s="205" t="s">
        <v>48</v>
      </c>
      <c r="HYR2" s="205" t="s">
        <v>48</v>
      </c>
      <c r="HYV2" s="205" t="s">
        <v>48</v>
      </c>
      <c r="HYZ2" s="205" t="s">
        <v>48</v>
      </c>
      <c r="HZD2" s="205" t="s">
        <v>48</v>
      </c>
      <c r="HZH2" s="205" t="s">
        <v>48</v>
      </c>
      <c r="HZL2" s="205" t="s">
        <v>48</v>
      </c>
      <c r="HZP2" s="205" t="s">
        <v>48</v>
      </c>
      <c r="HZT2" s="205" t="s">
        <v>48</v>
      </c>
      <c r="HZX2" s="205" t="s">
        <v>48</v>
      </c>
      <c r="IAB2" s="205" t="s">
        <v>48</v>
      </c>
      <c r="IAF2" s="205" t="s">
        <v>48</v>
      </c>
      <c r="IAJ2" s="205" t="s">
        <v>48</v>
      </c>
      <c r="IAN2" s="205" t="s">
        <v>48</v>
      </c>
      <c r="IAR2" s="205" t="s">
        <v>48</v>
      </c>
      <c r="IAV2" s="205" t="s">
        <v>48</v>
      </c>
      <c r="IAZ2" s="205" t="s">
        <v>48</v>
      </c>
      <c r="IBD2" s="205" t="s">
        <v>48</v>
      </c>
      <c r="IBH2" s="205" t="s">
        <v>48</v>
      </c>
      <c r="IBL2" s="205" t="s">
        <v>48</v>
      </c>
      <c r="IBP2" s="205" t="s">
        <v>48</v>
      </c>
      <c r="IBT2" s="205" t="s">
        <v>48</v>
      </c>
      <c r="IBX2" s="205" t="s">
        <v>48</v>
      </c>
      <c r="ICB2" s="205" t="s">
        <v>48</v>
      </c>
      <c r="ICF2" s="205" t="s">
        <v>48</v>
      </c>
      <c r="ICJ2" s="205" t="s">
        <v>48</v>
      </c>
      <c r="ICN2" s="205" t="s">
        <v>48</v>
      </c>
      <c r="ICR2" s="205" t="s">
        <v>48</v>
      </c>
      <c r="ICV2" s="205" t="s">
        <v>48</v>
      </c>
      <c r="ICZ2" s="205" t="s">
        <v>48</v>
      </c>
      <c r="IDD2" s="205" t="s">
        <v>48</v>
      </c>
      <c r="IDH2" s="205" t="s">
        <v>48</v>
      </c>
      <c r="IDL2" s="205" t="s">
        <v>48</v>
      </c>
      <c r="IDP2" s="205" t="s">
        <v>48</v>
      </c>
      <c r="IDT2" s="205" t="s">
        <v>48</v>
      </c>
      <c r="IDX2" s="205" t="s">
        <v>48</v>
      </c>
      <c r="IEB2" s="205" t="s">
        <v>48</v>
      </c>
      <c r="IEF2" s="205" t="s">
        <v>48</v>
      </c>
      <c r="IEJ2" s="205" t="s">
        <v>48</v>
      </c>
      <c r="IEN2" s="205" t="s">
        <v>48</v>
      </c>
      <c r="IER2" s="205" t="s">
        <v>48</v>
      </c>
      <c r="IEV2" s="205" t="s">
        <v>48</v>
      </c>
      <c r="IEZ2" s="205" t="s">
        <v>48</v>
      </c>
      <c r="IFD2" s="205" t="s">
        <v>48</v>
      </c>
      <c r="IFH2" s="205" t="s">
        <v>48</v>
      </c>
      <c r="IFL2" s="205" t="s">
        <v>48</v>
      </c>
      <c r="IFP2" s="205" t="s">
        <v>48</v>
      </c>
      <c r="IFT2" s="205" t="s">
        <v>48</v>
      </c>
      <c r="IFX2" s="205" t="s">
        <v>48</v>
      </c>
      <c r="IGB2" s="205" t="s">
        <v>48</v>
      </c>
      <c r="IGF2" s="205" t="s">
        <v>48</v>
      </c>
      <c r="IGJ2" s="205" t="s">
        <v>48</v>
      </c>
      <c r="IGN2" s="205" t="s">
        <v>48</v>
      </c>
      <c r="IGR2" s="205" t="s">
        <v>48</v>
      </c>
      <c r="IGV2" s="205" t="s">
        <v>48</v>
      </c>
      <c r="IGZ2" s="205" t="s">
        <v>48</v>
      </c>
      <c r="IHD2" s="205" t="s">
        <v>48</v>
      </c>
      <c r="IHH2" s="205" t="s">
        <v>48</v>
      </c>
      <c r="IHL2" s="205" t="s">
        <v>48</v>
      </c>
      <c r="IHP2" s="205" t="s">
        <v>48</v>
      </c>
      <c r="IHT2" s="205" t="s">
        <v>48</v>
      </c>
      <c r="IHX2" s="205" t="s">
        <v>48</v>
      </c>
      <c r="IIB2" s="205" t="s">
        <v>48</v>
      </c>
      <c r="IIF2" s="205" t="s">
        <v>48</v>
      </c>
      <c r="IIJ2" s="205" t="s">
        <v>48</v>
      </c>
      <c r="IIN2" s="205" t="s">
        <v>48</v>
      </c>
      <c r="IIR2" s="205" t="s">
        <v>48</v>
      </c>
      <c r="IIV2" s="205" t="s">
        <v>48</v>
      </c>
      <c r="IIZ2" s="205" t="s">
        <v>48</v>
      </c>
      <c r="IJD2" s="205" t="s">
        <v>48</v>
      </c>
      <c r="IJH2" s="205" t="s">
        <v>48</v>
      </c>
      <c r="IJL2" s="205" t="s">
        <v>48</v>
      </c>
      <c r="IJP2" s="205" t="s">
        <v>48</v>
      </c>
      <c r="IJT2" s="205" t="s">
        <v>48</v>
      </c>
      <c r="IJX2" s="205" t="s">
        <v>48</v>
      </c>
      <c r="IKB2" s="205" t="s">
        <v>48</v>
      </c>
      <c r="IKF2" s="205" t="s">
        <v>48</v>
      </c>
      <c r="IKJ2" s="205" t="s">
        <v>48</v>
      </c>
      <c r="IKN2" s="205" t="s">
        <v>48</v>
      </c>
      <c r="IKR2" s="205" t="s">
        <v>48</v>
      </c>
      <c r="IKV2" s="205" t="s">
        <v>48</v>
      </c>
      <c r="IKZ2" s="205" t="s">
        <v>48</v>
      </c>
      <c r="ILD2" s="205" t="s">
        <v>48</v>
      </c>
      <c r="ILH2" s="205" t="s">
        <v>48</v>
      </c>
      <c r="ILL2" s="205" t="s">
        <v>48</v>
      </c>
      <c r="ILP2" s="205" t="s">
        <v>48</v>
      </c>
      <c r="ILT2" s="205" t="s">
        <v>48</v>
      </c>
      <c r="ILX2" s="205" t="s">
        <v>48</v>
      </c>
      <c r="IMB2" s="205" t="s">
        <v>48</v>
      </c>
      <c r="IMF2" s="205" t="s">
        <v>48</v>
      </c>
      <c r="IMJ2" s="205" t="s">
        <v>48</v>
      </c>
      <c r="IMN2" s="205" t="s">
        <v>48</v>
      </c>
      <c r="IMR2" s="205" t="s">
        <v>48</v>
      </c>
      <c r="IMV2" s="205" t="s">
        <v>48</v>
      </c>
      <c r="IMZ2" s="205" t="s">
        <v>48</v>
      </c>
      <c r="IND2" s="205" t="s">
        <v>48</v>
      </c>
      <c r="INH2" s="205" t="s">
        <v>48</v>
      </c>
      <c r="INL2" s="205" t="s">
        <v>48</v>
      </c>
      <c r="INP2" s="205" t="s">
        <v>48</v>
      </c>
      <c r="INT2" s="205" t="s">
        <v>48</v>
      </c>
      <c r="INX2" s="205" t="s">
        <v>48</v>
      </c>
      <c r="IOB2" s="205" t="s">
        <v>48</v>
      </c>
      <c r="IOF2" s="205" t="s">
        <v>48</v>
      </c>
      <c r="IOJ2" s="205" t="s">
        <v>48</v>
      </c>
      <c r="ION2" s="205" t="s">
        <v>48</v>
      </c>
      <c r="IOR2" s="205" t="s">
        <v>48</v>
      </c>
      <c r="IOV2" s="205" t="s">
        <v>48</v>
      </c>
      <c r="IOZ2" s="205" t="s">
        <v>48</v>
      </c>
      <c r="IPD2" s="205" t="s">
        <v>48</v>
      </c>
      <c r="IPH2" s="205" t="s">
        <v>48</v>
      </c>
      <c r="IPL2" s="205" t="s">
        <v>48</v>
      </c>
      <c r="IPP2" s="205" t="s">
        <v>48</v>
      </c>
      <c r="IPT2" s="205" t="s">
        <v>48</v>
      </c>
      <c r="IPX2" s="205" t="s">
        <v>48</v>
      </c>
      <c r="IQB2" s="205" t="s">
        <v>48</v>
      </c>
      <c r="IQF2" s="205" t="s">
        <v>48</v>
      </c>
      <c r="IQJ2" s="205" t="s">
        <v>48</v>
      </c>
      <c r="IQN2" s="205" t="s">
        <v>48</v>
      </c>
      <c r="IQR2" s="205" t="s">
        <v>48</v>
      </c>
      <c r="IQV2" s="205" t="s">
        <v>48</v>
      </c>
      <c r="IQZ2" s="205" t="s">
        <v>48</v>
      </c>
      <c r="IRD2" s="205" t="s">
        <v>48</v>
      </c>
      <c r="IRH2" s="205" t="s">
        <v>48</v>
      </c>
      <c r="IRL2" s="205" t="s">
        <v>48</v>
      </c>
      <c r="IRP2" s="205" t="s">
        <v>48</v>
      </c>
      <c r="IRT2" s="205" t="s">
        <v>48</v>
      </c>
      <c r="IRX2" s="205" t="s">
        <v>48</v>
      </c>
      <c r="ISB2" s="205" t="s">
        <v>48</v>
      </c>
      <c r="ISF2" s="205" t="s">
        <v>48</v>
      </c>
      <c r="ISJ2" s="205" t="s">
        <v>48</v>
      </c>
      <c r="ISN2" s="205" t="s">
        <v>48</v>
      </c>
      <c r="ISR2" s="205" t="s">
        <v>48</v>
      </c>
      <c r="ISV2" s="205" t="s">
        <v>48</v>
      </c>
      <c r="ISZ2" s="205" t="s">
        <v>48</v>
      </c>
      <c r="ITD2" s="205" t="s">
        <v>48</v>
      </c>
      <c r="ITH2" s="205" t="s">
        <v>48</v>
      </c>
      <c r="ITL2" s="205" t="s">
        <v>48</v>
      </c>
      <c r="ITP2" s="205" t="s">
        <v>48</v>
      </c>
      <c r="ITT2" s="205" t="s">
        <v>48</v>
      </c>
      <c r="ITX2" s="205" t="s">
        <v>48</v>
      </c>
      <c r="IUB2" s="205" t="s">
        <v>48</v>
      </c>
      <c r="IUF2" s="205" t="s">
        <v>48</v>
      </c>
      <c r="IUJ2" s="205" t="s">
        <v>48</v>
      </c>
      <c r="IUN2" s="205" t="s">
        <v>48</v>
      </c>
      <c r="IUR2" s="205" t="s">
        <v>48</v>
      </c>
      <c r="IUV2" s="205" t="s">
        <v>48</v>
      </c>
      <c r="IUZ2" s="205" t="s">
        <v>48</v>
      </c>
      <c r="IVD2" s="205" t="s">
        <v>48</v>
      </c>
      <c r="IVH2" s="205" t="s">
        <v>48</v>
      </c>
      <c r="IVL2" s="205" t="s">
        <v>48</v>
      </c>
      <c r="IVP2" s="205" t="s">
        <v>48</v>
      </c>
      <c r="IVT2" s="205" t="s">
        <v>48</v>
      </c>
      <c r="IVX2" s="205" t="s">
        <v>48</v>
      </c>
      <c r="IWB2" s="205" t="s">
        <v>48</v>
      </c>
      <c r="IWF2" s="205" t="s">
        <v>48</v>
      </c>
      <c r="IWJ2" s="205" t="s">
        <v>48</v>
      </c>
      <c r="IWN2" s="205" t="s">
        <v>48</v>
      </c>
      <c r="IWR2" s="205" t="s">
        <v>48</v>
      </c>
      <c r="IWV2" s="205" t="s">
        <v>48</v>
      </c>
      <c r="IWZ2" s="205" t="s">
        <v>48</v>
      </c>
      <c r="IXD2" s="205" t="s">
        <v>48</v>
      </c>
      <c r="IXH2" s="205" t="s">
        <v>48</v>
      </c>
      <c r="IXL2" s="205" t="s">
        <v>48</v>
      </c>
      <c r="IXP2" s="205" t="s">
        <v>48</v>
      </c>
      <c r="IXT2" s="205" t="s">
        <v>48</v>
      </c>
      <c r="IXX2" s="205" t="s">
        <v>48</v>
      </c>
      <c r="IYB2" s="205" t="s">
        <v>48</v>
      </c>
      <c r="IYF2" s="205" t="s">
        <v>48</v>
      </c>
      <c r="IYJ2" s="205" t="s">
        <v>48</v>
      </c>
      <c r="IYN2" s="205" t="s">
        <v>48</v>
      </c>
      <c r="IYR2" s="205" t="s">
        <v>48</v>
      </c>
      <c r="IYV2" s="205" t="s">
        <v>48</v>
      </c>
      <c r="IYZ2" s="205" t="s">
        <v>48</v>
      </c>
      <c r="IZD2" s="205" t="s">
        <v>48</v>
      </c>
      <c r="IZH2" s="205" t="s">
        <v>48</v>
      </c>
      <c r="IZL2" s="205" t="s">
        <v>48</v>
      </c>
      <c r="IZP2" s="205" t="s">
        <v>48</v>
      </c>
      <c r="IZT2" s="205" t="s">
        <v>48</v>
      </c>
      <c r="IZX2" s="205" t="s">
        <v>48</v>
      </c>
      <c r="JAB2" s="205" t="s">
        <v>48</v>
      </c>
      <c r="JAF2" s="205" t="s">
        <v>48</v>
      </c>
      <c r="JAJ2" s="205" t="s">
        <v>48</v>
      </c>
      <c r="JAN2" s="205" t="s">
        <v>48</v>
      </c>
      <c r="JAR2" s="205" t="s">
        <v>48</v>
      </c>
      <c r="JAV2" s="205" t="s">
        <v>48</v>
      </c>
      <c r="JAZ2" s="205" t="s">
        <v>48</v>
      </c>
      <c r="JBD2" s="205" t="s">
        <v>48</v>
      </c>
      <c r="JBH2" s="205" t="s">
        <v>48</v>
      </c>
      <c r="JBL2" s="205" t="s">
        <v>48</v>
      </c>
      <c r="JBP2" s="205" t="s">
        <v>48</v>
      </c>
      <c r="JBT2" s="205" t="s">
        <v>48</v>
      </c>
      <c r="JBX2" s="205" t="s">
        <v>48</v>
      </c>
      <c r="JCB2" s="205" t="s">
        <v>48</v>
      </c>
      <c r="JCF2" s="205" t="s">
        <v>48</v>
      </c>
      <c r="JCJ2" s="205" t="s">
        <v>48</v>
      </c>
      <c r="JCN2" s="205" t="s">
        <v>48</v>
      </c>
      <c r="JCR2" s="205" t="s">
        <v>48</v>
      </c>
      <c r="JCV2" s="205" t="s">
        <v>48</v>
      </c>
      <c r="JCZ2" s="205" t="s">
        <v>48</v>
      </c>
      <c r="JDD2" s="205" t="s">
        <v>48</v>
      </c>
      <c r="JDH2" s="205" t="s">
        <v>48</v>
      </c>
      <c r="JDL2" s="205" t="s">
        <v>48</v>
      </c>
      <c r="JDP2" s="205" t="s">
        <v>48</v>
      </c>
      <c r="JDT2" s="205" t="s">
        <v>48</v>
      </c>
      <c r="JDX2" s="205" t="s">
        <v>48</v>
      </c>
      <c r="JEB2" s="205" t="s">
        <v>48</v>
      </c>
      <c r="JEF2" s="205" t="s">
        <v>48</v>
      </c>
      <c r="JEJ2" s="205" t="s">
        <v>48</v>
      </c>
      <c r="JEN2" s="205" t="s">
        <v>48</v>
      </c>
      <c r="JER2" s="205" t="s">
        <v>48</v>
      </c>
      <c r="JEV2" s="205" t="s">
        <v>48</v>
      </c>
      <c r="JEZ2" s="205" t="s">
        <v>48</v>
      </c>
      <c r="JFD2" s="205" t="s">
        <v>48</v>
      </c>
      <c r="JFH2" s="205" t="s">
        <v>48</v>
      </c>
      <c r="JFL2" s="205" t="s">
        <v>48</v>
      </c>
      <c r="JFP2" s="205" t="s">
        <v>48</v>
      </c>
      <c r="JFT2" s="205" t="s">
        <v>48</v>
      </c>
      <c r="JFX2" s="205" t="s">
        <v>48</v>
      </c>
      <c r="JGB2" s="205" t="s">
        <v>48</v>
      </c>
      <c r="JGF2" s="205" t="s">
        <v>48</v>
      </c>
      <c r="JGJ2" s="205" t="s">
        <v>48</v>
      </c>
      <c r="JGN2" s="205" t="s">
        <v>48</v>
      </c>
      <c r="JGR2" s="205" t="s">
        <v>48</v>
      </c>
      <c r="JGV2" s="205" t="s">
        <v>48</v>
      </c>
      <c r="JGZ2" s="205" t="s">
        <v>48</v>
      </c>
      <c r="JHD2" s="205" t="s">
        <v>48</v>
      </c>
      <c r="JHH2" s="205" t="s">
        <v>48</v>
      </c>
      <c r="JHL2" s="205" t="s">
        <v>48</v>
      </c>
      <c r="JHP2" s="205" t="s">
        <v>48</v>
      </c>
      <c r="JHT2" s="205" t="s">
        <v>48</v>
      </c>
      <c r="JHX2" s="205" t="s">
        <v>48</v>
      </c>
      <c r="JIB2" s="205" t="s">
        <v>48</v>
      </c>
      <c r="JIF2" s="205" t="s">
        <v>48</v>
      </c>
      <c r="JIJ2" s="205" t="s">
        <v>48</v>
      </c>
      <c r="JIN2" s="205" t="s">
        <v>48</v>
      </c>
      <c r="JIR2" s="205" t="s">
        <v>48</v>
      </c>
      <c r="JIV2" s="205" t="s">
        <v>48</v>
      </c>
      <c r="JIZ2" s="205" t="s">
        <v>48</v>
      </c>
      <c r="JJD2" s="205" t="s">
        <v>48</v>
      </c>
      <c r="JJH2" s="205" t="s">
        <v>48</v>
      </c>
      <c r="JJL2" s="205" t="s">
        <v>48</v>
      </c>
      <c r="JJP2" s="205" t="s">
        <v>48</v>
      </c>
      <c r="JJT2" s="205" t="s">
        <v>48</v>
      </c>
      <c r="JJX2" s="205" t="s">
        <v>48</v>
      </c>
      <c r="JKB2" s="205" t="s">
        <v>48</v>
      </c>
      <c r="JKF2" s="205" t="s">
        <v>48</v>
      </c>
      <c r="JKJ2" s="205" t="s">
        <v>48</v>
      </c>
      <c r="JKN2" s="205" t="s">
        <v>48</v>
      </c>
      <c r="JKR2" s="205" t="s">
        <v>48</v>
      </c>
      <c r="JKV2" s="205" t="s">
        <v>48</v>
      </c>
      <c r="JKZ2" s="205" t="s">
        <v>48</v>
      </c>
      <c r="JLD2" s="205" t="s">
        <v>48</v>
      </c>
      <c r="JLH2" s="205" t="s">
        <v>48</v>
      </c>
      <c r="JLL2" s="205" t="s">
        <v>48</v>
      </c>
      <c r="JLP2" s="205" t="s">
        <v>48</v>
      </c>
      <c r="JLT2" s="205" t="s">
        <v>48</v>
      </c>
      <c r="JLX2" s="205" t="s">
        <v>48</v>
      </c>
      <c r="JMB2" s="205" t="s">
        <v>48</v>
      </c>
      <c r="JMF2" s="205" t="s">
        <v>48</v>
      </c>
      <c r="JMJ2" s="205" t="s">
        <v>48</v>
      </c>
      <c r="JMN2" s="205" t="s">
        <v>48</v>
      </c>
      <c r="JMR2" s="205" t="s">
        <v>48</v>
      </c>
      <c r="JMV2" s="205" t="s">
        <v>48</v>
      </c>
      <c r="JMZ2" s="205" t="s">
        <v>48</v>
      </c>
      <c r="JND2" s="205" t="s">
        <v>48</v>
      </c>
      <c r="JNH2" s="205" t="s">
        <v>48</v>
      </c>
      <c r="JNL2" s="205" t="s">
        <v>48</v>
      </c>
      <c r="JNP2" s="205" t="s">
        <v>48</v>
      </c>
      <c r="JNT2" s="205" t="s">
        <v>48</v>
      </c>
      <c r="JNX2" s="205" t="s">
        <v>48</v>
      </c>
      <c r="JOB2" s="205" t="s">
        <v>48</v>
      </c>
      <c r="JOF2" s="205" t="s">
        <v>48</v>
      </c>
      <c r="JOJ2" s="205" t="s">
        <v>48</v>
      </c>
      <c r="JON2" s="205" t="s">
        <v>48</v>
      </c>
      <c r="JOR2" s="205" t="s">
        <v>48</v>
      </c>
      <c r="JOV2" s="205" t="s">
        <v>48</v>
      </c>
      <c r="JOZ2" s="205" t="s">
        <v>48</v>
      </c>
      <c r="JPD2" s="205" t="s">
        <v>48</v>
      </c>
      <c r="JPH2" s="205" t="s">
        <v>48</v>
      </c>
      <c r="JPL2" s="205" t="s">
        <v>48</v>
      </c>
      <c r="JPP2" s="205" t="s">
        <v>48</v>
      </c>
      <c r="JPT2" s="205" t="s">
        <v>48</v>
      </c>
      <c r="JPX2" s="205" t="s">
        <v>48</v>
      </c>
      <c r="JQB2" s="205" t="s">
        <v>48</v>
      </c>
      <c r="JQF2" s="205" t="s">
        <v>48</v>
      </c>
      <c r="JQJ2" s="205" t="s">
        <v>48</v>
      </c>
      <c r="JQN2" s="205" t="s">
        <v>48</v>
      </c>
      <c r="JQR2" s="205" t="s">
        <v>48</v>
      </c>
      <c r="JQV2" s="205" t="s">
        <v>48</v>
      </c>
      <c r="JQZ2" s="205" t="s">
        <v>48</v>
      </c>
      <c r="JRD2" s="205" t="s">
        <v>48</v>
      </c>
      <c r="JRH2" s="205" t="s">
        <v>48</v>
      </c>
      <c r="JRL2" s="205" t="s">
        <v>48</v>
      </c>
      <c r="JRP2" s="205" t="s">
        <v>48</v>
      </c>
      <c r="JRT2" s="205" t="s">
        <v>48</v>
      </c>
      <c r="JRX2" s="205" t="s">
        <v>48</v>
      </c>
      <c r="JSB2" s="205" t="s">
        <v>48</v>
      </c>
      <c r="JSF2" s="205" t="s">
        <v>48</v>
      </c>
      <c r="JSJ2" s="205" t="s">
        <v>48</v>
      </c>
      <c r="JSN2" s="205" t="s">
        <v>48</v>
      </c>
      <c r="JSR2" s="205" t="s">
        <v>48</v>
      </c>
      <c r="JSV2" s="205" t="s">
        <v>48</v>
      </c>
      <c r="JSZ2" s="205" t="s">
        <v>48</v>
      </c>
      <c r="JTD2" s="205" t="s">
        <v>48</v>
      </c>
      <c r="JTH2" s="205" t="s">
        <v>48</v>
      </c>
      <c r="JTL2" s="205" t="s">
        <v>48</v>
      </c>
      <c r="JTP2" s="205" t="s">
        <v>48</v>
      </c>
      <c r="JTT2" s="205" t="s">
        <v>48</v>
      </c>
      <c r="JTX2" s="205" t="s">
        <v>48</v>
      </c>
      <c r="JUB2" s="205" t="s">
        <v>48</v>
      </c>
      <c r="JUF2" s="205" t="s">
        <v>48</v>
      </c>
      <c r="JUJ2" s="205" t="s">
        <v>48</v>
      </c>
      <c r="JUN2" s="205" t="s">
        <v>48</v>
      </c>
      <c r="JUR2" s="205" t="s">
        <v>48</v>
      </c>
      <c r="JUV2" s="205" t="s">
        <v>48</v>
      </c>
      <c r="JUZ2" s="205" t="s">
        <v>48</v>
      </c>
      <c r="JVD2" s="205" t="s">
        <v>48</v>
      </c>
      <c r="JVH2" s="205" t="s">
        <v>48</v>
      </c>
      <c r="JVL2" s="205" t="s">
        <v>48</v>
      </c>
      <c r="JVP2" s="205" t="s">
        <v>48</v>
      </c>
      <c r="JVT2" s="205" t="s">
        <v>48</v>
      </c>
      <c r="JVX2" s="205" t="s">
        <v>48</v>
      </c>
      <c r="JWB2" s="205" t="s">
        <v>48</v>
      </c>
      <c r="JWF2" s="205" t="s">
        <v>48</v>
      </c>
      <c r="JWJ2" s="205" t="s">
        <v>48</v>
      </c>
      <c r="JWN2" s="205" t="s">
        <v>48</v>
      </c>
      <c r="JWR2" s="205" t="s">
        <v>48</v>
      </c>
      <c r="JWV2" s="205" t="s">
        <v>48</v>
      </c>
      <c r="JWZ2" s="205" t="s">
        <v>48</v>
      </c>
      <c r="JXD2" s="205" t="s">
        <v>48</v>
      </c>
      <c r="JXH2" s="205" t="s">
        <v>48</v>
      </c>
      <c r="JXL2" s="205" t="s">
        <v>48</v>
      </c>
      <c r="JXP2" s="205" t="s">
        <v>48</v>
      </c>
      <c r="JXT2" s="205" t="s">
        <v>48</v>
      </c>
      <c r="JXX2" s="205" t="s">
        <v>48</v>
      </c>
      <c r="JYB2" s="205" t="s">
        <v>48</v>
      </c>
      <c r="JYF2" s="205" t="s">
        <v>48</v>
      </c>
      <c r="JYJ2" s="205" t="s">
        <v>48</v>
      </c>
      <c r="JYN2" s="205" t="s">
        <v>48</v>
      </c>
      <c r="JYR2" s="205" t="s">
        <v>48</v>
      </c>
      <c r="JYV2" s="205" t="s">
        <v>48</v>
      </c>
      <c r="JYZ2" s="205" t="s">
        <v>48</v>
      </c>
      <c r="JZD2" s="205" t="s">
        <v>48</v>
      </c>
      <c r="JZH2" s="205" t="s">
        <v>48</v>
      </c>
      <c r="JZL2" s="205" t="s">
        <v>48</v>
      </c>
      <c r="JZP2" s="205" t="s">
        <v>48</v>
      </c>
      <c r="JZT2" s="205" t="s">
        <v>48</v>
      </c>
      <c r="JZX2" s="205" t="s">
        <v>48</v>
      </c>
      <c r="KAB2" s="205" t="s">
        <v>48</v>
      </c>
      <c r="KAF2" s="205" t="s">
        <v>48</v>
      </c>
      <c r="KAJ2" s="205" t="s">
        <v>48</v>
      </c>
      <c r="KAN2" s="205" t="s">
        <v>48</v>
      </c>
      <c r="KAR2" s="205" t="s">
        <v>48</v>
      </c>
      <c r="KAV2" s="205" t="s">
        <v>48</v>
      </c>
      <c r="KAZ2" s="205" t="s">
        <v>48</v>
      </c>
      <c r="KBD2" s="205" t="s">
        <v>48</v>
      </c>
      <c r="KBH2" s="205" t="s">
        <v>48</v>
      </c>
      <c r="KBL2" s="205" t="s">
        <v>48</v>
      </c>
      <c r="KBP2" s="205" t="s">
        <v>48</v>
      </c>
      <c r="KBT2" s="205" t="s">
        <v>48</v>
      </c>
      <c r="KBX2" s="205" t="s">
        <v>48</v>
      </c>
      <c r="KCB2" s="205" t="s">
        <v>48</v>
      </c>
      <c r="KCF2" s="205" t="s">
        <v>48</v>
      </c>
      <c r="KCJ2" s="205" t="s">
        <v>48</v>
      </c>
      <c r="KCN2" s="205" t="s">
        <v>48</v>
      </c>
      <c r="KCR2" s="205" t="s">
        <v>48</v>
      </c>
      <c r="KCV2" s="205" t="s">
        <v>48</v>
      </c>
      <c r="KCZ2" s="205" t="s">
        <v>48</v>
      </c>
      <c r="KDD2" s="205" t="s">
        <v>48</v>
      </c>
      <c r="KDH2" s="205" t="s">
        <v>48</v>
      </c>
      <c r="KDL2" s="205" t="s">
        <v>48</v>
      </c>
      <c r="KDP2" s="205" t="s">
        <v>48</v>
      </c>
      <c r="KDT2" s="205" t="s">
        <v>48</v>
      </c>
      <c r="KDX2" s="205" t="s">
        <v>48</v>
      </c>
      <c r="KEB2" s="205" t="s">
        <v>48</v>
      </c>
      <c r="KEF2" s="205" t="s">
        <v>48</v>
      </c>
      <c r="KEJ2" s="205" t="s">
        <v>48</v>
      </c>
      <c r="KEN2" s="205" t="s">
        <v>48</v>
      </c>
      <c r="KER2" s="205" t="s">
        <v>48</v>
      </c>
      <c r="KEV2" s="205" t="s">
        <v>48</v>
      </c>
      <c r="KEZ2" s="205" t="s">
        <v>48</v>
      </c>
      <c r="KFD2" s="205" t="s">
        <v>48</v>
      </c>
      <c r="KFH2" s="205" t="s">
        <v>48</v>
      </c>
      <c r="KFL2" s="205" t="s">
        <v>48</v>
      </c>
      <c r="KFP2" s="205" t="s">
        <v>48</v>
      </c>
      <c r="KFT2" s="205" t="s">
        <v>48</v>
      </c>
      <c r="KFX2" s="205" t="s">
        <v>48</v>
      </c>
      <c r="KGB2" s="205" t="s">
        <v>48</v>
      </c>
      <c r="KGF2" s="205" t="s">
        <v>48</v>
      </c>
      <c r="KGJ2" s="205" t="s">
        <v>48</v>
      </c>
      <c r="KGN2" s="205" t="s">
        <v>48</v>
      </c>
      <c r="KGR2" s="205" t="s">
        <v>48</v>
      </c>
      <c r="KGV2" s="205" t="s">
        <v>48</v>
      </c>
      <c r="KGZ2" s="205" t="s">
        <v>48</v>
      </c>
      <c r="KHD2" s="205" t="s">
        <v>48</v>
      </c>
      <c r="KHH2" s="205" t="s">
        <v>48</v>
      </c>
      <c r="KHL2" s="205" t="s">
        <v>48</v>
      </c>
      <c r="KHP2" s="205" t="s">
        <v>48</v>
      </c>
      <c r="KHT2" s="205" t="s">
        <v>48</v>
      </c>
      <c r="KHX2" s="205" t="s">
        <v>48</v>
      </c>
      <c r="KIB2" s="205" t="s">
        <v>48</v>
      </c>
      <c r="KIF2" s="205" t="s">
        <v>48</v>
      </c>
      <c r="KIJ2" s="205" t="s">
        <v>48</v>
      </c>
      <c r="KIN2" s="205" t="s">
        <v>48</v>
      </c>
      <c r="KIR2" s="205" t="s">
        <v>48</v>
      </c>
      <c r="KIV2" s="205" t="s">
        <v>48</v>
      </c>
      <c r="KIZ2" s="205" t="s">
        <v>48</v>
      </c>
      <c r="KJD2" s="205" t="s">
        <v>48</v>
      </c>
      <c r="KJH2" s="205" t="s">
        <v>48</v>
      </c>
      <c r="KJL2" s="205" t="s">
        <v>48</v>
      </c>
      <c r="KJP2" s="205" t="s">
        <v>48</v>
      </c>
      <c r="KJT2" s="205" t="s">
        <v>48</v>
      </c>
      <c r="KJX2" s="205" t="s">
        <v>48</v>
      </c>
      <c r="KKB2" s="205" t="s">
        <v>48</v>
      </c>
      <c r="KKF2" s="205" t="s">
        <v>48</v>
      </c>
      <c r="KKJ2" s="205" t="s">
        <v>48</v>
      </c>
      <c r="KKN2" s="205" t="s">
        <v>48</v>
      </c>
      <c r="KKR2" s="205" t="s">
        <v>48</v>
      </c>
      <c r="KKV2" s="205" t="s">
        <v>48</v>
      </c>
      <c r="KKZ2" s="205" t="s">
        <v>48</v>
      </c>
      <c r="KLD2" s="205" t="s">
        <v>48</v>
      </c>
      <c r="KLH2" s="205" t="s">
        <v>48</v>
      </c>
      <c r="KLL2" s="205" t="s">
        <v>48</v>
      </c>
      <c r="KLP2" s="205" t="s">
        <v>48</v>
      </c>
      <c r="KLT2" s="205" t="s">
        <v>48</v>
      </c>
      <c r="KLX2" s="205" t="s">
        <v>48</v>
      </c>
      <c r="KMB2" s="205" t="s">
        <v>48</v>
      </c>
      <c r="KMF2" s="205" t="s">
        <v>48</v>
      </c>
      <c r="KMJ2" s="205" t="s">
        <v>48</v>
      </c>
      <c r="KMN2" s="205" t="s">
        <v>48</v>
      </c>
      <c r="KMR2" s="205" t="s">
        <v>48</v>
      </c>
      <c r="KMV2" s="205" t="s">
        <v>48</v>
      </c>
      <c r="KMZ2" s="205" t="s">
        <v>48</v>
      </c>
      <c r="KND2" s="205" t="s">
        <v>48</v>
      </c>
      <c r="KNH2" s="205" t="s">
        <v>48</v>
      </c>
      <c r="KNL2" s="205" t="s">
        <v>48</v>
      </c>
      <c r="KNP2" s="205" t="s">
        <v>48</v>
      </c>
      <c r="KNT2" s="205" t="s">
        <v>48</v>
      </c>
      <c r="KNX2" s="205" t="s">
        <v>48</v>
      </c>
      <c r="KOB2" s="205" t="s">
        <v>48</v>
      </c>
      <c r="KOF2" s="205" t="s">
        <v>48</v>
      </c>
      <c r="KOJ2" s="205" t="s">
        <v>48</v>
      </c>
      <c r="KON2" s="205" t="s">
        <v>48</v>
      </c>
      <c r="KOR2" s="205" t="s">
        <v>48</v>
      </c>
      <c r="KOV2" s="205" t="s">
        <v>48</v>
      </c>
      <c r="KOZ2" s="205" t="s">
        <v>48</v>
      </c>
      <c r="KPD2" s="205" t="s">
        <v>48</v>
      </c>
      <c r="KPH2" s="205" t="s">
        <v>48</v>
      </c>
      <c r="KPL2" s="205" t="s">
        <v>48</v>
      </c>
      <c r="KPP2" s="205" t="s">
        <v>48</v>
      </c>
      <c r="KPT2" s="205" t="s">
        <v>48</v>
      </c>
      <c r="KPX2" s="205" t="s">
        <v>48</v>
      </c>
      <c r="KQB2" s="205" t="s">
        <v>48</v>
      </c>
      <c r="KQF2" s="205" t="s">
        <v>48</v>
      </c>
      <c r="KQJ2" s="205" t="s">
        <v>48</v>
      </c>
      <c r="KQN2" s="205" t="s">
        <v>48</v>
      </c>
      <c r="KQR2" s="205" t="s">
        <v>48</v>
      </c>
      <c r="KQV2" s="205" t="s">
        <v>48</v>
      </c>
      <c r="KQZ2" s="205" t="s">
        <v>48</v>
      </c>
      <c r="KRD2" s="205" t="s">
        <v>48</v>
      </c>
      <c r="KRH2" s="205" t="s">
        <v>48</v>
      </c>
      <c r="KRL2" s="205" t="s">
        <v>48</v>
      </c>
      <c r="KRP2" s="205" t="s">
        <v>48</v>
      </c>
      <c r="KRT2" s="205" t="s">
        <v>48</v>
      </c>
      <c r="KRX2" s="205" t="s">
        <v>48</v>
      </c>
      <c r="KSB2" s="205" t="s">
        <v>48</v>
      </c>
      <c r="KSF2" s="205" t="s">
        <v>48</v>
      </c>
      <c r="KSJ2" s="205" t="s">
        <v>48</v>
      </c>
      <c r="KSN2" s="205" t="s">
        <v>48</v>
      </c>
      <c r="KSR2" s="205" t="s">
        <v>48</v>
      </c>
      <c r="KSV2" s="205" t="s">
        <v>48</v>
      </c>
      <c r="KSZ2" s="205" t="s">
        <v>48</v>
      </c>
      <c r="KTD2" s="205" t="s">
        <v>48</v>
      </c>
      <c r="KTH2" s="205" t="s">
        <v>48</v>
      </c>
      <c r="KTL2" s="205" t="s">
        <v>48</v>
      </c>
      <c r="KTP2" s="205" t="s">
        <v>48</v>
      </c>
      <c r="KTT2" s="205" t="s">
        <v>48</v>
      </c>
      <c r="KTX2" s="205" t="s">
        <v>48</v>
      </c>
      <c r="KUB2" s="205" t="s">
        <v>48</v>
      </c>
      <c r="KUF2" s="205" t="s">
        <v>48</v>
      </c>
      <c r="KUJ2" s="205" t="s">
        <v>48</v>
      </c>
      <c r="KUN2" s="205" t="s">
        <v>48</v>
      </c>
      <c r="KUR2" s="205" t="s">
        <v>48</v>
      </c>
      <c r="KUV2" s="205" t="s">
        <v>48</v>
      </c>
      <c r="KUZ2" s="205" t="s">
        <v>48</v>
      </c>
      <c r="KVD2" s="205" t="s">
        <v>48</v>
      </c>
      <c r="KVH2" s="205" t="s">
        <v>48</v>
      </c>
      <c r="KVL2" s="205" t="s">
        <v>48</v>
      </c>
      <c r="KVP2" s="205" t="s">
        <v>48</v>
      </c>
      <c r="KVT2" s="205" t="s">
        <v>48</v>
      </c>
      <c r="KVX2" s="205" t="s">
        <v>48</v>
      </c>
      <c r="KWB2" s="205" t="s">
        <v>48</v>
      </c>
      <c r="KWF2" s="205" t="s">
        <v>48</v>
      </c>
      <c r="KWJ2" s="205" t="s">
        <v>48</v>
      </c>
      <c r="KWN2" s="205" t="s">
        <v>48</v>
      </c>
      <c r="KWR2" s="205" t="s">
        <v>48</v>
      </c>
      <c r="KWV2" s="205" t="s">
        <v>48</v>
      </c>
      <c r="KWZ2" s="205" t="s">
        <v>48</v>
      </c>
      <c r="KXD2" s="205" t="s">
        <v>48</v>
      </c>
      <c r="KXH2" s="205" t="s">
        <v>48</v>
      </c>
      <c r="KXL2" s="205" t="s">
        <v>48</v>
      </c>
      <c r="KXP2" s="205" t="s">
        <v>48</v>
      </c>
      <c r="KXT2" s="205" t="s">
        <v>48</v>
      </c>
      <c r="KXX2" s="205" t="s">
        <v>48</v>
      </c>
      <c r="KYB2" s="205" t="s">
        <v>48</v>
      </c>
      <c r="KYF2" s="205" t="s">
        <v>48</v>
      </c>
      <c r="KYJ2" s="205" t="s">
        <v>48</v>
      </c>
      <c r="KYN2" s="205" t="s">
        <v>48</v>
      </c>
      <c r="KYR2" s="205" t="s">
        <v>48</v>
      </c>
      <c r="KYV2" s="205" t="s">
        <v>48</v>
      </c>
      <c r="KYZ2" s="205" t="s">
        <v>48</v>
      </c>
      <c r="KZD2" s="205" t="s">
        <v>48</v>
      </c>
      <c r="KZH2" s="205" t="s">
        <v>48</v>
      </c>
      <c r="KZL2" s="205" t="s">
        <v>48</v>
      </c>
      <c r="KZP2" s="205" t="s">
        <v>48</v>
      </c>
      <c r="KZT2" s="205" t="s">
        <v>48</v>
      </c>
      <c r="KZX2" s="205" t="s">
        <v>48</v>
      </c>
      <c r="LAB2" s="205" t="s">
        <v>48</v>
      </c>
      <c r="LAF2" s="205" t="s">
        <v>48</v>
      </c>
      <c r="LAJ2" s="205" t="s">
        <v>48</v>
      </c>
      <c r="LAN2" s="205" t="s">
        <v>48</v>
      </c>
      <c r="LAR2" s="205" t="s">
        <v>48</v>
      </c>
      <c r="LAV2" s="205" t="s">
        <v>48</v>
      </c>
      <c r="LAZ2" s="205" t="s">
        <v>48</v>
      </c>
      <c r="LBD2" s="205" t="s">
        <v>48</v>
      </c>
      <c r="LBH2" s="205" t="s">
        <v>48</v>
      </c>
      <c r="LBL2" s="205" t="s">
        <v>48</v>
      </c>
      <c r="LBP2" s="205" t="s">
        <v>48</v>
      </c>
      <c r="LBT2" s="205" t="s">
        <v>48</v>
      </c>
      <c r="LBX2" s="205" t="s">
        <v>48</v>
      </c>
      <c r="LCB2" s="205" t="s">
        <v>48</v>
      </c>
      <c r="LCF2" s="205" t="s">
        <v>48</v>
      </c>
      <c r="LCJ2" s="205" t="s">
        <v>48</v>
      </c>
      <c r="LCN2" s="205" t="s">
        <v>48</v>
      </c>
      <c r="LCR2" s="205" t="s">
        <v>48</v>
      </c>
      <c r="LCV2" s="205" t="s">
        <v>48</v>
      </c>
      <c r="LCZ2" s="205" t="s">
        <v>48</v>
      </c>
      <c r="LDD2" s="205" t="s">
        <v>48</v>
      </c>
      <c r="LDH2" s="205" t="s">
        <v>48</v>
      </c>
      <c r="LDL2" s="205" t="s">
        <v>48</v>
      </c>
      <c r="LDP2" s="205" t="s">
        <v>48</v>
      </c>
      <c r="LDT2" s="205" t="s">
        <v>48</v>
      </c>
      <c r="LDX2" s="205" t="s">
        <v>48</v>
      </c>
      <c r="LEB2" s="205" t="s">
        <v>48</v>
      </c>
      <c r="LEF2" s="205" t="s">
        <v>48</v>
      </c>
      <c r="LEJ2" s="205" t="s">
        <v>48</v>
      </c>
      <c r="LEN2" s="205" t="s">
        <v>48</v>
      </c>
      <c r="LER2" s="205" t="s">
        <v>48</v>
      </c>
      <c r="LEV2" s="205" t="s">
        <v>48</v>
      </c>
      <c r="LEZ2" s="205" t="s">
        <v>48</v>
      </c>
      <c r="LFD2" s="205" t="s">
        <v>48</v>
      </c>
      <c r="LFH2" s="205" t="s">
        <v>48</v>
      </c>
      <c r="LFL2" s="205" t="s">
        <v>48</v>
      </c>
      <c r="LFP2" s="205" t="s">
        <v>48</v>
      </c>
      <c r="LFT2" s="205" t="s">
        <v>48</v>
      </c>
      <c r="LFX2" s="205" t="s">
        <v>48</v>
      </c>
      <c r="LGB2" s="205" t="s">
        <v>48</v>
      </c>
      <c r="LGF2" s="205" t="s">
        <v>48</v>
      </c>
      <c r="LGJ2" s="205" t="s">
        <v>48</v>
      </c>
      <c r="LGN2" s="205" t="s">
        <v>48</v>
      </c>
      <c r="LGR2" s="205" t="s">
        <v>48</v>
      </c>
      <c r="LGV2" s="205" t="s">
        <v>48</v>
      </c>
      <c r="LGZ2" s="205" t="s">
        <v>48</v>
      </c>
      <c r="LHD2" s="205" t="s">
        <v>48</v>
      </c>
      <c r="LHH2" s="205" t="s">
        <v>48</v>
      </c>
      <c r="LHL2" s="205" t="s">
        <v>48</v>
      </c>
      <c r="LHP2" s="205" t="s">
        <v>48</v>
      </c>
      <c r="LHT2" s="205" t="s">
        <v>48</v>
      </c>
      <c r="LHX2" s="205" t="s">
        <v>48</v>
      </c>
      <c r="LIB2" s="205" t="s">
        <v>48</v>
      </c>
      <c r="LIF2" s="205" t="s">
        <v>48</v>
      </c>
      <c r="LIJ2" s="205" t="s">
        <v>48</v>
      </c>
      <c r="LIN2" s="205" t="s">
        <v>48</v>
      </c>
      <c r="LIR2" s="205" t="s">
        <v>48</v>
      </c>
      <c r="LIV2" s="205" t="s">
        <v>48</v>
      </c>
      <c r="LIZ2" s="205" t="s">
        <v>48</v>
      </c>
      <c r="LJD2" s="205" t="s">
        <v>48</v>
      </c>
      <c r="LJH2" s="205" t="s">
        <v>48</v>
      </c>
      <c r="LJL2" s="205" t="s">
        <v>48</v>
      </c>
      <c r="LJP2" s="205" t="s">
        <v>48</v>
      </c>
      <c r="LJT2" s="205" t="s">
        <v>48</v>
      </c>
      <c r="LJX2" s="205" t="s">
        <v>48</v>
      </c>
      <c r="LKB2" s="205" t="s">
        <v>48</v>
      </c>
      <c r="LKF2" s="205" t="s">
        <v>48</v>
      </c>
      <c r="LKJ2" s="205" t="s">
        <v>48</v>
      </c>
      <c r="LKN2" s="205" t="s">
        <v>48</v>
      </c>
      <c r="LKR2" s="205" t="s">
        <v>48</v>
      </c>
      <c r="LKV2" s="205" t="s">
        <v>48</v>
      </c>
      <c r="LKZ2" s="205" t="s">
        <v>48</v>
      </c>
      <c r="LLD2" s="205" t="s">
        <v>48</v>
      </c>
      <c r="LLH2" s="205" t="s">
        <v>48</v>
      </c>
      <c r="LLL2" s="205" t="s">
        <v>48</v>
      </c>
      <c r="LLP2" s="205" t="s">
        <v>48</v>
      </c>
      <c r="LLT2" s="205" t="s">
        <v>48</v>
      </c>
      <c r="LLX2" s="205" t="s">
        <v>48</v>
      </c>
      <c r="LMB2" s="205" t="s">
        <v>48</v>
      </c>
      <c r="LMF2" s="205" t="s">
        <v>48</v>
      </c>
      <c r="LMJ2" s="205" t="s">
        <v>48</v>
      </c>
      <c r="LMN2" s="205" t="s">
        <v>48</v>
      </c>
      <c r="LMR2" s="205" t="s">
        <v>48</v>
      </c>
      <c r="LMV2" s="205" t="s">
        <v>48</v>
      </c>
      <c r="LMZ2" s="205" t="s">
        <v>48</v>
      </c>
      <c r="LND2" s="205" t="s">
        <v>48</v>
      </c>
      <c r="LNH2" s="205" t="s">
        <v>48</v>
      </c>
      <c r="LNL2" s="205" t="s">
        <v>48</v>
      </c>
      <c r="LNP2" s="205" t="s">
        <v>48</v>
      </c>
      <c r="LNT2" s="205" t="s">
        <v>48</v>
      </c>
      <c r="LNX2" s="205" t="s">
        <v>48</v>
      </c>
      <c r="LOB2" s="205" t="s">
        <v>48</v>
      </c>
      <c r="LOF2" s="205" t="s">
        <v>48</v>
      </c>
      <c r="LOJ2" s="205" t="s">
        <v>48</v>
      </c>
      <c r="LON2" s="205" t="s">
        <v>48</v>
      </c>
      <c r="LOR2" s="205" t="s">
        <v>48</v>
      </c>
      <c r="LOV2" s="205" t="s">
        <v>48</v>
      </c>
      <c r="LOZ2" s="205" t="s">
        <v>48</v>
      </c>
      <c r="LPD2" s="205" t="s">
        <v>48</v>
      </c>
      <c r="LPH2" s="205" t="s">
        <v>48</v>
      </c>
      <c r="LPL2" s="205" t="s">
        <v>48</v>
      </c>
      <c r="LPP2" s="205" t="s">
        <v>48</v>
      </c>
      <c r="LPT2" s="205" t="s">
        <v>48</v>
      </c>
      <c r="LPX2" s="205" t="s">
        <v>48</v>
      </c>
      <c r="LQB2" s="205" t="s">
        <v>48</v>
      </c>
      <c r="LQF2" s="205" t="s">
        <v>48</v>
      </c>
      <c r="LQJ2" s="205" t="s">
        <v>48</v>
      </c>
      <c r="LQN2" s="205" t="s">
        <v>48</v>
      </c>
      <c r="LQR2" s="205" t="s">
        <v>48</v>
      </c>
      <c r="LQV2" s="205" t="s">
        <v>48</v>
      </c>
      <c r="LQZ2" s="205" t="s">
        <v>48</v>
      </c>
      <c r="LRD2" s="205" t="s">
        <v>48</v>
      </c>
      <c r="LRH2" s="205" t="s">
        <v>48</v>
      </c>
      <c r="LRL2" s="205" t="s">
        <v>48</v>
      </c>
      <c r="LRP2" s="205" t="s">
        <v>48</v>
      </c>
      <c r="LRT2" s="205" t="s">
        <v>48</v>
      </c>
      <c r="LRX2" s="205" t="s">
        <v>48</v>
      </c>
      <c r="LSB2" s="205" t="s">
        <v>48</v>
      </c>
      <c r="LSF2" s="205" t="s">
        <v>48</v>
      </c>
      <c r="LSJ2" s="205" t="s">
        <v>48</v>
      </c>
      <c r="LSN2" s="205" t="s">
        <v>48</v>
      </c>
      <c r="LSR2" s="205" t="s">
        <v>48</v>
      </c>
      <c r="LSV2" s="205" t="s">
        <v>48</v>
      </c>
      <c r="LSZ2" s="205" t="s">
        <v>48</v>
      </c>
      <c r="LTD2" s="205" t="s">
        <v>48</v>
      </c>
      <c r="LTH2" s="205" t="s">
        <v>48</v>
      </c>
      <c r="LTL2" s="205" t="s">
        <v>48</v>
      </c>
      <c r="LTP2" s="205" t="s">
        <v>48</v>
      </c>
      <c r="LTT2" s="205" t="s">
        <v>48</v>
      </c>
      <c r="LTX2" s="205" t="s">
        <v>48</v>
      </c>
      <c r="LUB2" s="205" t="s">
        <v>48</v>
      </c>
      <c r="LUF2" s="205" t="s">
        <v>48</v>
      </c>
      <c r="LUJ2" s="205" t="s">
        <v>48</v>
      </c>
      <c r="LUN2" s="205" t="s">
        <v>48</v>
      </c>
      <c r="LUR2" s="205" t="s">
        <v>48</v>
      </c>
      <c r="LUV2" s="205" t="s">
        <v>48</v>
      </c>
      <c r="LUZ2" s="205" t="s">
        <v>48</v>
      </c>
      <c r="LVD2" s="205" t="s">
        <v>48</v>
      </c>
      <c r="LVH2" s="205" t="s">
        <v>48</v>
      </c>
      <c r="LVL2" s="205" t="s">
        <v>48</v>
      </c>
      <c r="LVP2" s="205" t="s">
        <v>48</v>
      </c>
      <c r="LVT2" s="205" t="s">
        <v>48</v>
      </c>
      <c r="LVX2" s="205" t="s">
        <v>48</v>
      </c>
      <c r="LWB2" s="205" t="s">
        <v>48</v>
      </c>
      <c r="LWF2" s="205" t="s">
        <v>48</v>
      </c>
      <c r="LWJ2" s="205" t="s">
        <v>48</v>
      </c>
      <c r="LWN2" s="205" t="s">
        <v>48</v>
      </c>
      <c r="LWR2" s="205" t="s">
        <v>48</v>
      </c>
      <c r="LWV2" s="205" t="s">
        <v>48</v>
      </c>
      <c r="LWZ2" s="205" t="s">
        <v>48</v>
      </c>
      <c r="LXD2" s="205" t="s">
        <v>48</v>
      </c>
      <c r="LXH2" s="205" t="s">
        <v>48</v>
      </c>
      <c r="LXL2" s="205" t="s">
        <v>48</v>
      </c>
      <c r="LXP2" s="205" t="s">
        <v>48</v>
      </c>
      <c r="LXT2" s="205" t="s">
        <v>48</v>
      </c>
      <c r="LXX2" s="205" t="s">
        <v>48</v>
      </c>
      <c r="LYB2" s="205" t="s">
        <v>48</v>
      </c>
      <c r="LYF2" s="205" t="s">
        <v>48</v>
      </c>
      <c r="LYJ2" s="205" t="s">
        <v>48</v>
      </c>
      <c r="LYN2" s="205" t="s">
        <v>48</v>
      </c>
      <c r="LYR2" s="205" t="s">
        <v>48</v>
      </c>
      <c r="LYV2" s="205" t="s">
        <v>48</v>
      </c>
      <c r="LYZ2" s="205" t="s">
        <v>48</v>
      </c>
      <c r="LZD2" s="205" t="s">
        <v>48</v>
      </c>
      <c r="LZH2" s="205" t="s">
        <v>48</v>
      </c>
      <c r="LZL2" s="205" t="s">
        <v>48</v>
      </c>
      <c r="LZP2" s="205" t="s">
        <v>48</v>
      </c>
      <c r="LZT2" s="205" t="s">
        <v>48</v>
      </c>
      <c r="LZX2" s="205" t="s">
        <v>48</v>
      </c>
      <c r="MAB2" s="205" t="s">
        <v>48</v>
      </c>
      <c r="MAF2" s="205" t="s">
        <v>48</v>
      </c>
      <c r="MAJ2" s="205" t="s">
        <v>48</v>
      </c>
      <c r="MAN2" s="205" t="s">
        <v>48</v>
      </c>
      <c r="MAR2" s="205" t="s">
        <v>48</v>
      </c>
      <c r="MAV2" s="205" t="s">
        <v>48</v>
      </c>
      <c r="MAZ2" s="205" t="s">
        <v>48</v>
      </c>
      <c r="MBD2" s="205" t="s">
        <v>48</v>
      </c>
      <c r="MBH2" s="205" t="s">
        <v>48</v>
      </c>
      <c r="MBL2" s="205" t="s">
        <v>48</v>
      </c>
      <c r="MBP2" s="205" t="s">
        <v>48</v>
      </c>
      <c r="MBT2" s="205" t="s">
        <v>48</v>
      </c>
      <c r="MBX2" s="205" t="s">
        <v>48</v>
      </c>
      <c r="MCB2" s="205" t="s">
        <v>48</v>
      </c>
      <c r="MCF2" s="205" t="s">
        <v>48</v>
      </c>
      <c r="MCJ2" s="205" t="s">
        <v>48</v>
      </c>
      <c r="MCN2" s="205" t="s">
        <v>48</v>
      </c>
      <c r="MCR2" s="205" t="s">
        <v>48</v>
      </c>
      <c r="MCV2" s="205" t="s">
        <v>48</v>
      </c>
      <c r="MCZ2" s="205" t="s">
        <v>48</v>
      </c>
      <c r="MDD2" s="205" t="s">
        <v>48</v>
      </c>
      <c r="MDH2" s="205" t="s">
        <v>48</v>
      </c>
      <c r="MDL2" s="205" t="s">
        <v>48</v>
      </c>
      <c r="MDP2" s="205" t="s">
        <v>48</v>
      </c>
      <c r="MDT2" s="205" t="s">
        <v>48</v>
      </c>
      <c r="MDX2" s="205" t="s">
        <v>48</v>
      </c>
      <c r="MEB2" s="205" t="s">
        <v>48</v>
      </c>
      <c r="MEF2" s="205" t="s">
        <v>48</v>
      </c>
      <c r="MEJ2" s="205" t="s">
        <v>48</v>
      </c>
      <c r="MEN2" s="205" t="s">
        <v>48</v>
      </c>
      <c r="MER2" s="205" t="s">
        <v>48</v>
      </c>
      <c r="MEV2" s="205" t="s">
        <v>48</v>
      </c>
      <c r="MEZ2" s="205" t="s">
        <v>48</v>
      </c>
      <c r="MFD2" s="205" t="s">
        <v>48</v>
      </c>
      <c r="MFH2" s="205" t="s">
        <v>48</v>
      </c>
      <c r="MFL2" s="205" t="s">
        <v>48</v>
      </c>
      <c r="MFP2" s="205" t="s">
        <v>48</v>
      </c>
      <c r="MFT2" s="205" t="s">
        <v>48</v>
      </c>
      <c r="MFX2" s="205" t="s">
        <v>48</v>
      </c>
      <c r="MGB2" s="205" t="s">
        <v>48</v>
      </c>
      <c r="MGF2" s="205" t="s">
        <v>48</v>
      </c>
      <c r="MGJ2" s="205" t="s">
        <v>48</v>
      </c>
      <c r="MGN2" s="205" t="s">
        <v>48</v>
      </c>
      <c r="MGR2" s="205" t="s">
        <v>48</v>
      </c>
      <c r="MGV2" s="205" t="s">
        <v>48</v>
      </c>
      <c r="MGZ2" s="205" t="s">
        <v>48</v>
      </c>
      <c r="MHD2" s="205" t="s">
        <v>48</v>
      </c>
      <c r="MHH2" s="205" t="s">
        <v>48</v>
      </c>
      <c r="MHL2" s="205" t="s">
        <v>48</v>
      </c>
      <c r="MHP2" s="205" t="s">
        <v>48</v>
      </c>
      <c r="MHT2" s="205" t="s">
        <v>48</v>
      </c>
      <c r="MHX2" s="205" t="s">
        <v>48</v>
      </c>
      <c r="MIB2" s="205" t="s">
        <v>48</v>
      </c>
      <c r="MIF2" s="205" t="s">
        <v>48</v>
      </c>
      <c r="MIJ2" s="205" t="s">
        <v>48</v>
      </c>
      <c r="MIN2" s="205" t="s">
        <v>48</v>
      </c>
      <c r="MIR2" s="205" t="s">
        <v>48</v>
      </c>
      <c r="MIV2" s="205" t="s">
        <v>48</v>
      </c>
      <c r="MIZ2" s="205" t="s">
        <v>48</v>
      </c>
      <c r="MJD2" s="205" t="s">
        <v>48</v>
      </c>
      <c r="MJH2" s="205" t="s">
        <v>48</v>
      </c>
      <c r="MJL2" s="205" t="s">
        <v>48</v>
      </c>
      <c r="MJP2" s="205" t="s">
        <v>48</v>
      </c>
      <c r="MJT2" s="205" t="s">
        <v>48</v>
      </c>
      <c r="MJX2" s="205" t="s">
        <v>48</v>
      </c>
      <c r="MKB2" s="205" t="s">
        <v>48</v>
      </c>
      <c r="MKF2" s="205" t="s">
        <v>48</v>
      </c>
      <c r="MKJ2" s="205" t="s">
        <v>48</v>
      </c>
      <c r="MKN2" s="205" t="s">
        <v>48</v>
      </c>
      <c r="MKR2" s="205" t="s">
        <v>48</v>
      </c>
      <c r="MKV2" s="205" t="s">
        <v>48</v>
      </c>
      <c r="MKZ2" s="205" t="s">
        <v>48</v>
      </c>
      <c r="MLD2" s="205" t="s">
        <v>48</v>
      </c>
      <c r="MLH2" s="205" t="s">
        <v>48</v>
      </c>
      <c r="MLL2" s="205" t="s">
        <v>48</v>
      </c>
      <c r="MLP2" s="205" t="s">
        <v>48</v>
      </c>
      <c r="MLT2" s="205" t="s">
        <v>48</v>
      </c>
      <c r="MLX2" s="205" t="s">
        <v>48</v>
      </c>
      <c r="MMB2" s="205" t="s">
        <v>48</v>
      </c>
      <c r="MMF2" s="205" t="s">
        <v>48</v>
      </c>
      <c r="MMJ2" s="205" t="s">
        <v>48</v>
      </c>
      <c r="MMN2" s="205" t="s">
        <v>48</v>
      </c>
      <c r="MMR2" s="205" t="s">
        <v>48</v>
      </c>
      <c r="MMV2" s="205" t="s">
        <v>48</v>
      </c>
      <c r="MMZ2" s="205" t="s">
        <v>48</v>
      </c>
      <c r="MND2" s="205" t="s">
        <v>48</v>
      </c>
      <c r="MNH2" s="205" t="s">
        <v>48</v>
      </c>
      <c r="MNL2" s="205" t="s">
        <v>48</v>
      </c>
      <c r="MNP2" s="205" t="s">
        <v>48</v>
      </c>
      <c r="MNT2" s="205" t="s">
        <v>48</v>
      </c>
      <c r="MNX2" s="205" t="s">
        <v>48</v>
      </c>
      <c r="MOB2" s="205" t="s">
        <v>48</v>
      </c>
      <c r="MOF2" s="205" t="s">
        <v>48</v>
      </c>
      <c r="MOJ2" s="205" t="s">
        <v>48</v>
      </c>
      <c r="MON2" s="205" t="s">
        <v>48</v>
      </c>
      <c r="MOR2" s="205" t="s">
        <v>48</v>
      </c>
      <c r="MOV2" s="205" t="s">
        <v>48</v>
      </c>
      <c r="MOZ2" s="205" t="s">
        <v>48</v>
      </c>
      <c r="MPD2" s="205" t="s">
        <v>48</v>
      </c>
      <c r="MPH2" s="205" t="s">
        <v>48</v>
      </c>
      <c r="MPL2" s="205" t="s">
        <v>48</v>
      </c>
      <c r="MPP2" s="205" t="s">
        <v>48</v>
      </c>
      <c r="MPT2" s="205" t="s">
        <v>48</v>
      </c>
      <c r="MPX2" s="205" t="s">
        <v>48</v>
      </c>
      <c r="MQB2" s="205" t="s">
        <v>48</v>
      </c>
      <c r="MQF2" s="205" t="s">
        <v>48</v>
      </c>
      <c r="MQJ2" s="205" t="s">
        <v>48</v>
      </c>
      <c r="MQN2" s="205" t="s">
        <v>48</v>
      </c>
      <c r="MQR2" s="205" t="s">
        <v>48</v>
      </c>
      <c r="MQV2" s="205" t="s">
        <v>48</v>
      </c>
      <c r="MQZ2" s="205" t="s">
        <v>48</v>
      </c>
      <c r="MRD2" s="205" t="s">
        <v>48</v>
      </c>
      <c r="MRH2" s="205" t="s">
        <v>48</v>
      </c>
      <c r="MRL2" s="205" t="s">
        <v>48</v>
      </c>
      <c r="MRP2" s="205" t="s">
        <v>48</v>
      </c>
      <c r="MRT2" s="205" t="s">
        <v>48</v>
      </c>
      <c r="MRX2" s="205" t="s">
        <v>48</v>
      </c>
      <c r="MSB2" s="205" t="s">
        <v>48</v>
      </c>
      <c r="MSF2" s="205" t="s">
        <v>48</v>
      </c>
      <c r="MSJ2" s="205" t="s">
        <v>48</v>
      </c>
      <c r="MSN2" s="205" t="s">
        <v>48</v>
      </c>
      <c r="MSR2" s="205" t="s">
        <v>48</v>
      </c>
      <c r="MSV2" s="205" t="s">
        <v>48</v>
      </c>
      <c r="MSZ2" s="205" t="s">
        <v>48</v>
      </c>
      <c r="MTD2" s="205" t="s">
        <v>48</v>
      </c>
      <c r="MTH2" s="205" t="s">
        <v>48</v>
      </c>
      <c r="MTL2" s="205" t="s">
        <v>48</v>
      </c>
      <c r="MTP2" s="205" t="s">
        <v>48</v>
      </c>
      <c r="MTT2" s="205" t="s">
        <v>48</v>
      </c>
      <c r="MTX2" s="205" t="s">
        <v>48</v>
      </c>
      <c r="MUB2" s="205" t="s">
        <v>48</v>
      </c>
      <c r="MUF2" s="205" t="s">
        <v>48</v>
      </c>
      <c r="MUJ2" s="205" t="s">
        <v>48</v>
      </c>
      <c r="MUN2" s="205" t="s">
        <v>48</v>
      </c>
      <c r="MUR2" s="205" t="s">
        <v>48</v>
      </c>
      <c r="MUV2" s="205" t="s">
        <v>48</v>
      </c>
      <c r="MUZ2" s="205" t="s">
        <v>48</v>
      </c>
      <c r="MVD2" s="205" t="s">
        <v>48</v>
      </c>
      <c r="MVH2" s="205" t="s">
        <v>48</v>
      </c>
      <c r="MVL2" s="205" t="s">
        <v>48</v>
      </c>
      <c r="MVP2" s="205" t="s">
        <v>48</v>
      </c>
      <c r="MVT2" s="205" t="s">
        <v>48</v>
      </c>
      <c r="MVX2" s="205" t="s">
        <v>48</v>
      </c>
      <c r="MWB2" s="205" t="s">
        <v>48</v>
      </c>
      <c r="MWF2" s="205" t="s">
        <v>48</v>
      </c>
      <c r="MWJ2" s="205" t="s">
        <v>48</v>
      </c>
      <c r="MWN2" s="205" t="s">
        <v>48</v>
      </c>
      <c r="MWR2" s="205" t="s">
        <v>48</v>
      </c>
      <c r="MWV2" s="205" t="s">
        <v>48</v>
      </c>
      <c r="MWZ2" s="205" t="s">
        <v>48</v>
      </c>
      <c r="MXD2" s="205" t="s">
        <v>48</v>
      </c>
      <c r="MXH2" s="205" t="s">
        <v>48</v>
      </c>
      <c r="MXL2" s="205" t="s">
        <v>48</v>
      </c>
      <c r="MXP2" s="205" t="s">
        <v>48</v>
      </c>
      <c r="MXT2" s="205" t="s">
        <v>48</v>
      </c>
      <c r="MXX2" s="205" t="s">
        <v>48</v>
      </c>
      <c r="MYB2" s="205" t="s">
        <v>48</v>
      </c>
      <c r="MYF2" s="205" t="s">
        <v>48</v>
      </c>
      <c r="MYJ2" s="205" t="s">
        <v>48</v>
      </c>
      <c r="MYN2" s="205" t="s">
        <v>48</v>
      </c>
      <c r="MYR2" s="205" t="s">
        <v>48</v>
      </c>
      <c r="MYV2" s="205" t="s">
        <v>48</v>
      </c>
      <c r="MYZ2" s="205" t="s">
        <v>48</v>
      </c>
      <c r="MZD2" s="205" t="s">
        <v>48</v>
      </c>
      <c r="MZH2" s="205" t="s">
        <v>48</v>
      </c>
      <c r="MZL2" s="205" t="s">
        <v>48</v>
      </c>
      <c r="MZP2" s="205" t="s">
        <v>48</v>
      </c>
      <c r="MZT2" s="205" t="s">
        <v>48</v>
      </c>
      <c r="MZX2" s="205" t="s">
        <v>48</v>
      </c>
      <c r="NAB2" s="205" t="s">
        <v>48</v>
      </c>
      <c r="NAF2" s="205" t="s">
        <v>48</v>
      </c>
      <c r="NAJ2" s="205" t="s">
        <v>48</v>
      </c>
      <c r="NAN2" s="205" t="s">
        <v>48</v>
      </c>
      <c r="NAR2" s="205" t="s">
        <v>48</v>
      </c>
      <c r="NAV2" s="205" t="s">
        <v>48</v>
      </c>
      <c r="NAZ2" s="205" t="s">
        <v>48</v>
      </c>
      <c r="NBD2" s="205" t="s">
        <v>48</v>
      </c>
      <c r="NBH2" s="205" t="s">
        <v>48</v>
      </c>
      <c r="NBL2" s="205" t="s">
        <v>48</v>
      </c>
      <c r="NBP2" s="205" t="s">
        <v>48</v>
      </c>
      <c r="NBT2" s="205" t="s">
        <v>48</v>
      </c>
      <c r="NBX2" s="205" t="s">
        <v>48</v>
      </c>
      <c r="NCB2" s="205" t="s">
        <v>48</v>
      </c>
      <c r="NCF2" s="205" t="s">
        <v>48</v>
      </c>
      <c r="NCJ2" s="205" t="s">
        <v>48</v>
      </c>
      <c r="NCN2" s="205" t="s">
        <v>48</v>
      </c>
      <c r="NCR2" s="205" t="s">
        <v>48</v>
      </c>
      <c r="NCV2" s="205" t="s">
        <v>48</v>
      </c>
      <c r="NCZ2" s="205" t="s">
        <v>48</v>
      </c>
      <c r="NDD2" s="205" t="s">
        <v>48</v>
      </c>
      <c r="NDH2" s="205" t="s">
        <v>48</v>
      </c>
      <c r="NDL2" s="205" t="s">
        <v>48</v>
      </c>
      <c r="NDP2" s="205" t="s">
        <v>48</v>
      </c>
      <c r="NDT2" s="205" t="s">
        <v>48</v>
      </c>
      <c r="NDX2" s="205" t="s">
        <v>48</v>
      </c>
      <c r="NEB2" s="205" t="s">
        <v>48</v>
      </c>
      <c r="NEF2" s="205" t="s">
        <v>48</v>
      </c>
      <c r="NEJ2" s="205" t="s">
        <v>48</v>
      </c>
      <c r="NEN2" s="205" t="s">
        <v>48</v>
      </c>
      <c r="NER2" s="205" t="s">
        <v>48</v>
      </c>
      <c r="NEV2" s="205" t="s">
        <v>48</v>
      </c>
      <c r="NEZ2" s="205" t="s">
        <v>48</v>
      </c>
      <c r="NFD2" s="205" t="s">
        <v>48</v>
      </c>
      <c r="NFH2" s="205" t="s">
        <v>48</v>
      </c>
      <c r="NFL2" s="205" t="s">
        <v>48</v>
      </c>
      <c r="NFP2" s="205" t="s">
        <v>48</v>
      </c>
      <c r="NFT2" s="205" t="s">
        <v>48</v>
      </c>
      <c r="NFX2" s="205" t="s">
        <v>48</v>
      </c>
      <c r="NGB2" s="205" t="s">
        <v>48</v>
      </c>
      <c r="NGF2" s="205" t="s">
        <v>48</v>
      </c>
      <c r="NGJ2" s="205" t="s">
        <v>48</v>
      </c>
      <c r="NGN2" s="205" t="s">
        <v>48</v>
      </c>
      <c r="NGR2" s="205" t="s">
        <v>48</v>
      </c>
      <c r="NGV2" s="205" t="s">
        <v>48</v>
      </c>
      <c r="NGZ2" s="205" t="s">
        <v>48</v>
      </c>
      <c r="NHD2" s="205" t="s">
        <v>48</v>
      </c>
      <c r="NHH2" s="205" t="s">
        <v>48</v>
      </c>
      <c r="NHL2" s="205" t="s">
        <v>48</v>
      </c>
      <c r="NHP2" s="205" t="s">
        <v>48</v>
      </c>
      <c r="NHT2" s="205" t="s">
        <v>48</v>
      </c>
      <c r="NHX2" s="205" t="s">
        <v>48</v>
      </c>
      <c r="NIB2" s="205" t="s">
        <v>48</v>
      </c>
      <c r="NIF2" s="205" t="s">
        <v>48</v>
      </c>
      <c r="NIJ2" s="205" t="s">
        <v>48</v>
      </c>
      <c r="NIN2" s="205" t="s">
        <v>48</v>
      </c>
      <c r="NIR2" s="205" t="s">
        <v>48</v>
      </c>
      <c r="NIV2" s="205" t="s">
        <v>48</v>
      </c>
      <c r="NIZ2" s="205" t="s">
        <v>48</v>
      </c>
      <c r="NJD2" s="205" t="s">
        <v>48</v>
      </c>
      <c r="NJH2" s="205" t="s">
        <v>48</v>
      </c>
      <c r="NJL2" s="205" t="s">
        <v>48</v>
      </c>
      <c r="NJP2" s="205" t="s">
        <v>48</v>
      </c>
      <c r="NJT2" s="205" t="s">
        <v>48</v>
      </c>
      <c r="NJX2" s="205" t="s">
        <v>48</v>
      </c>
      <c r="NKB2" s="205" t="s">
        <v>48</v>
      </c>
      <c r="NKF2" s="205" t="s">
        <v>48</v>
      </c>
      <c r="NKJ2" s="205" t="s">
        <v>48</v>
      </c>
      <c r="NKN2" s="205" t="s">
        <v>48</v>
      </c>
      <c r="NKR2" s="205" t="s">
        <v>48</v>
      </c>
      <c r="NKV2" s="205" t="s">
        <v>48</v>
      </c>
      <c r="NKZ2" s="205" t="s">
        <v>48</v>
      </c>
      <c r="NLD2" s="205" t="s">
        <v>48</v>
      </c>
      <c r="NLH2" s="205" t="s">
        <v>48</v>
      </c>
      <c r="NLL2" s="205" t="s">
        <v>48</v>
      </c>
      <c r="NLP2" s="205" t="s">
        <v>48</v>
      </c>
      <c r="NLT2" s="205" t="s">
        <v>48</v>
      </c>
      <c r="NLX2" s="205" t="s">
        <v>48</v>
      </c>
      <c r="NMB2" s="205" t="s">
        <v>48</v>
      </c>
      <c r="NMF2" s="205" t="s">
        <v>48</v>
      </c>
      <c r="NMJ2" s="205" t="s">
        <v>48</v>
      </c>
      <c r="NMN2" s="205" t="s">
        <v>48</v>
      </c>
      <c r="NMR2" s="205" t="s">
        <v>48</v>
      </c>
      <c r="NMV2" s="205" t="s">
        <v>48</v>
      </c>
      <c r="NMZ2" s="205" t="s">
        <v>48</v>
      </c>
      <c r="NND2" s="205" t="s">
        <v>48</v>
      </c>
      <c r="NNH2" s="205" t="s">
        <v>48</v>
      </c>
      <c r="NNL2" s="205" t="s">
        <v>48</v>
      </c>
      <c r="NNP2" s="205" t="s">
        <v>48</v>
      </c>
      <c r="NNT2" s="205" t="s">
        <v>48</v>
      </c>
      <c r="NNX2" s="205" t="s">
        <v>48</v>
      </c>
      <c r="NOB2" s="205" t="s">
        <v>48</v>
      </c>
      <c r="NOF2" s="205" t="s">
        <v>48</v>
      </c>
      <c r="NOJ2" s="205" t="s">
        <v>48</v>
      </c>
      <c r="NON2" s="205" t="s">
        <v>48</v>
      </c>
      <c r="NOR2" s="205" t="s">
        <v>48</v>
      </c>
      <c r="NOV2" s="205" t="s">
        <v>48</v>
      </c>
      <c r="NOZ2" s="205" t="s">
        <v>48</v>
      </c>
      <c r="NPD2" s="205" t="s">
        <v>48</v>
      </c>
      <c r="NPH2" s="205" t="s">
        <v>48</v>
      </c>
      <c r="NPL2" s="205" t="s">
        <v>48</v>
      </c>
      <c r="NPP2" s="205" t="s">
        <v>48</v>
      </c>
      <c r="NPT2" s="205" t="s">
        <v>48</v>
      </c>
      <c r="NPX2" s="205" t="s">
        <v>48</v>
      </c>
      <c r="NQB2" s="205" t="s">
        <v>48</v>
      </c>
      <c r="NQF2" s="205" t="s">
        <v>48</v>
      </c>
      <c r="NQJ2" s="205" t="s">
        <v>48</v>
      </c>
      <c r="NQN2" s="205" t="s">
        <v>48</v>
      </c>
      <c r="NQR2" s="205" t="s">
        <v>48</v>
      </c>
      <c r="NQV2" s="205" t="s">
        <v>48</v>
      </c>
      <c r="NQZ2" s="205" t="s">
        <v>48</v>
      </c>
      <c r="NRD2" s="205" t="s">
        <v>48</v>
      </c>
      <c r="NRH2" s="205" t="s">
        <v>48</v>
      </c>
      <c r="NRL2" s="205" t="s">
        <v>48</v>
      </c>
      <c r="NRP2" s="205" t="s">
        <v>48</v>
      </c>
      <c r="NRT2" s="205" t="s">
        <v>48</v>
      </c>
      <c r="NRX2" s="205" t="s">
        <v>48</v>
      </c>
      <c r="NSB2" s="205" t="s">
        <v>48</v>
      </c>
      <c r="NSF2" s="205" t="s">
        <v>48</v>
      </c>
      <c r="NSJ2" s="205" t="s">
        <v>48</v>
      </c>
      <c r="NSN2" s="205" t="s">
        <v>48</v>
      </c>
      <c r="NSR2" s="205" t="s">
        <v>48</v>
      </c>
      <c r="NSV2" s="205" t="s">
        <v>48</v>
      </c>
      <c r="NSZ2" s="205" t="s">
        <v>48</v>
      </c>
      <c r="NTD2" s="205" t="s">
        <v>48</v>
      </c>
      <c r="NTH2" s="205" t="s">
        <v>48</v>
      </c>
      <c r="NTL2" s="205" t="s">
        <v>48</v>
      </c>
      <c r="NTP2" s="205" t="s">
        <v>48</v>
      </c>
      <c r="NTT2" s="205" t="s">
        <v>48</v>
      </c>
      <c r="NTX2" s="205" t="s">
        <v>48</v>
      </c>
      <c r="NUB2" s="205" t="s">
        <v>48</v>
      </c>
      <c r="NUF2" s="205" t="s">
        <v>48</v>
      </c>
      <c r="NUJ2" s="205" t="s">
        <v>48</v>
      </c>
      <c r="NUN2" s="205" t="s">
        <v>48</v>
      </c>
      <c r="NUR2" s="205" t="s">
        <v>48</v>
      </c>
      <c r="NUV2" s="205" t="s">
        <v>48</v>
      </c>
      <c r="NUZ2" s="205" t="s">
        <v>48</v>
      </c>
      <c r="NVD2" s="205" t="s">
        <v>48</v>
      </c>
      <c r="NVH2" s="205" t="s">
        <v>48</v>
      </c>
      <c r="NVL2" s="205" t="s">
        <v>48</v>
      </c>
      <c r="NVP2" s="205" t="s">
        <v>48</v>
      </c>
      <c r="NVT2" s="205" t="s">
        <v>48</v>
      </c>
      <c r="NVX2" s="205" t="s">
        <v>48</v>
      </c>
      <c r="NWB2" s="205" t="s">
        <v>48</v>
      </c>
      <c r="NWF2" s="205" t="s">
        <v>48</v>
      </c>
      <c r="NWJ2" s="205" t="s">
        <v>48</v>
      </c>
      <c r="NWN2" s="205" t="s">
        <v>48</v>
      </c>
      <c r="NWR2" s="205" t="s">
        <v>48</v>
      </c>
      <c r="NWV2" s="205" t="s">
        <v>48</v>
      </c>
      <c r="NWZ2" s="205" t="s">
        <v>48</v>
      </c>
      <c r="NXD2" s="205" t="s">
        <v>48</v>
      </c>
      <c r="NXH2" s="205" t="s">
        <v>48</v>
      </c>
      <c r="NXL2" s="205" t="s">
        <v>48</v>
      </c>
      <c r="NXP2" s="205" t="s">
        <v>48</v>
      </c>
      <c r="NXT2" s="205" t="s">
        <v>48</v>
      </c>
      <c r="NXX2" s="205" t="s">
        <v>48</v>
      </c>
      <c r="NYB2" s="205" t="s">
        <v>48</v>
      </c>
      <c r="NYF2" s="205" t="s">
        <v>48</v>
      </c>
      <c r="NYJ2" s="205" t="s">
        <v>48</v>
      </c>
      <c r="NYN2" s="205" t="s">
        <v>48</v>
      </c>
      <c r="NYR2" s="205" t="s">
        <v>48</v>
      </c>
      <c r="NYV2" s="205" t="s">
        <v>48</v>
      </c>
      <c r="NYZ2" s="205" t="s">
        <v>48</v>
      </c>
      <c r="NZD2" s="205" t="s">
        <v>48</v>
      </c>
      <c r="NZH2" s="205" t="s">
        <v>48</v>
      </c>
      <c r="NZL2" s="205" t="s">
        <v>48</v>
      </c>
      <c r="NZP2" s="205" t="s">
        <v>48</v>
      </c>
      <c r="NZT2" s="205" t="s">
        <v>48</v>
      </c>
      <c r="NZX2" s="205" t="s">
        <v>48</v>
      </c>
      <c r="OAB2" s="205" t="s">
        <v>48</v>
      </c>
      <c r="OAF2" s="205" t="s">
        <v>48</v>
      </c>
      <c r="OAJ2" s="205" t="s">
        <v>48</v>
      </c>
      <c r="OAN2" s="205" t="s">
        <v>48</v>
      </c>
      <c r="OAR2" s="205" t="s">
        <v>48</v>
      </c>
      <c r="OAV2" s="205" t="s">
        <v>48</v>
      </c>
      <c r="OAZ2" s="205" t="s">
        <v>48</v>
      </c>
      <c r="OBD2" s="205" t="s">
        <v>48</v>
      </c>
      <c r="OBH2" s="205" t="s">
        <v>48</v>
      </c>
      <c r="OBL2" s="205" t="s">
        <v>48</v>
      </c>
      <c r="OBP2" s="205" t="s">
        <v>48</v>
      </c>
      <c r="OBT2" s="205" t="s">
        <v>48</v>
      </c>
      <c r="OBX2" s="205" t="s">
        <v>48</v>
      </c>
      <c r="OCB2" s="205" t="s">
        <v>48</v>
      </c>
      <c r="OCF2" s="205" t="s">
        <v>48</v>
      </c>
      <c r="OCJ2" s="205" t="s">
        <v>48</v>
      </c>
      <c r="OCN2" s="205" t="s">
        <v>48</v>
      </c>
      <c r="OCR2" s="205" t="s">
        <v>48</v>
      </c>
      <c r="OCV2" s="205" t="s">
        <v>48</v>
      </c>
      <c r="OCZ2" s="205" t="s">
        <v>48</v>
      </c>
      <c r="ODD2" s="205" t="s">
        <v>48</v>
      </c>
      <c r="ODH2" s="205" t="s">
        <v>48</v>
      </c>
      <c r="ODL2" s="205" t="s">
        <v>48</v>
      </c>
      <c r="ODP2" s="205" t="s">
        <v>48</v>
      </c>
      <c r="ODT2" s="205" t="s">
        <v>48</v>
      </c>
      <c r="ODX2" s="205" t="s">
        <v>48</v>
      </c>
      <c r="OEB2" s="205" t="s">
        <v>48</v>
      </c>
      <c r="OEF2" s="205" t="s">
        <v>48</v>
      </c>
      <c r="OEJ2" s="205" t="s">
        <v>48</v>
      </c>
      <c r="OEN2" s="205" t="s">
        <v>48</v>
      </c>
      <c r="OER2" s="205" t="s">
        <v>48</v>
      </c>
      <c r="OEV2" s="205" t="s">
        <v>48</v>
      </c>
      <c r="OEZ2" s="205" t="s">
        <v>48</v>
      </c>
      <c r="OFD2" s="205" t="s">
        <v>48</v>
      </c>
      <c r="OFH2" s="205" t="s">
        <v>48</v>
      </c>
      <c r="OFL2" s="205" t="s">
        <v>48</v>
      </c>
      <c r="OFP2" s="205" t="s">
        <v>48</v>
      </c>
      <c r="OFT2" s="205" t="s">
        <v>48</v>
      </c>
      <c r="OFX2" s="205" t="s">
        <v>48</v>
      </c>
      <c r="OGB2" s="205" t="s">
        <v>48</v>
      </c>
      <c r="OGF2" s="205" t="s">
        <v>48</v>
      </c>
      <c r="OGJ2" s="205" t="s">
        <v>48</v>
      </c>
      <c r="OGN2" s="205" t="s">
        <v>48</v>
      </c>
      <c r="OGR2" s="205" t="s">
        <v>48</v>
      </c>
      <c r="OGV2" s="205" t="s">
        <v>48</v>
      </c>
      <c r="OGZ2" s="205" t="s">
        <v>48</v>
      </c>
      <c r="OHD2" s="205" t="s">
        <v>48</v>
      </c>
      <c r="OHH2" s="205" t="s">
        <v>48</v>
      </c>
      <c r="OHL2" s="205" t="s">
        <v>48</v>
      </c>
      <c r="OHP2" s="205" t="s">
        <v>48</v>
      </c>
      <c r="OHT2" s="205" t="s">
        <v>48</v>
      </c>
      <c r="OHX2" s="205" t="s">
        <v>48</v>
      </c>
      <c r="OIB2" s="205" t="s">
        <v>48</v>
      </c>
      <c r="OIF2" s="205" t="s">
        <v>48</v>
      </c>
      <c r="OIJ2" s="205" t="s">
        <v>48</v>
      </c>
      <c r="OIN2" s="205" t="s">
        <v>48</v>
      </c>
      <c r="OIR2" s="205" t="s">
        <v>48</v>
      </c>
      <c r="OIV2" s="205" t="s">
        <v>48</v>
      </c>
      <c r="OIZ2" s="205" t="s">
        <v>48</v>
      </c>
      <c r="OJD2" s="205" t="s">
        <v>48</v>
      </c>
      <c r="OJH2" s="205" t="s">
        <v>48</v>
      </c>
      <c r="OJL2" s="205" t="s">
        <v>48</v>
      </c>
      <c r="OJP2" s="205" t="s">
        <v>48</v>
      </c>
      <c r="OJT2" s="205" t="s">
        <v>48</v>
      </c>
      <c r="OJX2" s="205" t="s">
        <v>48</v>
      </c>
      <c r="OKB2" s="205" t="s">
        <v>48</v>
      </c>
      <c r="OKF2" s="205" t="s">
        <v>48</v>
      </c>
      <c r="OKJ2" s="205" t="s">
        <v>48</v>
      </c>
      <c r="OKN2" s="205" t="s">
        <v>48</v>
      </c>
      <c r="OKR2" s="205" t="s">
        <v>48</v>
      </c>
      <c r="OKV2" s="205" t="s">
        <v>48</v>
      </c>
      <c r="OKZ2" s="205" t="s">
        <v>48</v>
      </c>
      <c r="OLD2" s="205" t="s">
        <v>48</v>
      </c>
      <c r="OLH2" s="205" t="s">
        <v>48</v>
      </c>
      <c r="OLL2" s="205" t="s">
        <v>48</v>
      </c>
      <c r="OLP2" s="205" t="s">
        <v>48</v>
      </c>
      <c r="OLT2" s="205" t="s">
        <v>48</v>
      </c>
      <c r="OLX2" s="205" t="s">
        <v>48</v>
      </c>
      <c r="OMB2" s="205" t="s">
        <v>48</v>
      </c>
      <c r="OMF2" s="205" t="s">
        <v>48</v>
      </c>
      <c r="OMJ2" s="205" t="s">
        <v>48</v>
      </c>
      <c r="OMN2" s="205" t="s">
        <v>48</v>
      </c>
      <c r="OMR2" s="205" t="s">
        <v>48</v>
      </c>
      <c r="OMV2" s="205" t="s">
        <v>48</v>
      </c>
      <c r="OMZ2" s="205" t="s">
        <v>48</v>
      </c>
      <c r="OND2" s="205" t="s">
        <v>48</v>
      </c>
      <c r="ONH2" s="205" t="s">
        <v>48</v>
      </c>
      <c r="ONL2" s="205" t="s">
        <v>48</v>
      </c>
      <c r="ONP2" s="205" t="s">
        <v>48</v>
      </c>
      <c r="ONT2" s="205" t="s">
        <v>48</v>
      </c>
      <c r="ONX2" s="205" t="s">
        <v>48</v>
      </c>
      <c r="OOB2" s="205" t="s">
        <v>48</v>
      </c>
      <c r="OOF2" s="205" t="s">
        <v>48</v>
      </c>
      <c r="OOJ2" s="205" t="s">
        <v>48</v>
      </c>
      <c r="OON2" s="205" t="s">
        <v>48</v>
      </c>
      <c r="OOR2" s="205" t="s">
        <v>48</v>
      </c>
      <c r="OOV2" s="205" t="s">
        <v>48</v>
      </c>
      <c r="OOZ2" s="205" t="s">
        <v>48</v>
      </c>
      <c r="OPD2" s="205" t="s">
        <v>48</v>
      </c>
      <c r="OPH2" s="205" t="s">
        <v>48</v>
      </c>
      <c r="OPL2" s="205" t="s">
        <v>48</v>
      </c>
      <c r="OPP2" s="205" t="s">
        <v>48</v>
      </c>
      <c r="OPT2" s="205" t="s">
        <v>48</v>
      </c>
      <c r="OPX2" s="205" t="s">
        <v>48</v>
      </c>
      <c r="OQB2" s="205" t="s">
        <v>48</v>
      </c>
      <c r="OQF2" s="205" t="s">
        <v>48</v>
      </c>
      <c r="OQJ2" s="205" t="s">
        <v>48</v>
      </c>
      <c r="OQN2" s="205" t="s">
        <v>48</v>
      </c>
      <c r="OQR2" s="205" t="s">
        <v>48</v>
      </c>
      <c r="OQV2" s="205" t="s">
        <v>48</v>
      </c>
      <c r="OQZ2" s="205" t="s">
        <v>48</v>
      </c>
      <c r="ORD2" s="205" t="s">
        <v>48</v>
      </c>
      <c r="ORH2" s="205" t="s">
        <v>48</v>
      </c>
      <c r="ORL2" s="205" t="s">
        <v>48</v>
      </c>
      <c r="ORP2" s="205" t="s">
        <v>48</v>
      </c>
      <c r="ORT2" s="205" t="s">
        <v>48</v>
      </c>
      <c r="ORX2" s="205" t="s">
        <v>48</v>
      </c>
      <c r="OSB2" s="205" t="s">
        <v>48</v>
      </c>
      <c r="OSF2" s="205" t="s">
        <v>48</v>
      </c>
      <c r="OSJ2" s="205" t="s">
        <v>48</v>
      </c>
      <c r="OSN2" s="205" t="s">
        <v>48</v>
      </c>
      <c r="OSR2" s="205" t="s">
        <v>48</v>
      </c>
      <c r="OSV2" s="205" t="s">
        <v>48</v>
      </c>
      <c r="OSZ2" s="205" t="s">
        <v>48</v>
      </c>
      <c r="OTD2" s="205" t="s">
        <v>48</v>
      </c>
      <c r="OTH2" s="205" t="s">
        <v>48</v>
      </c>
      <c r="OTL2" s="205" t="s">
        <v>48</v>
      </c>
      <c r="OTP2" s="205" t="s">
        <v>48</v>
      </c>
      <c r="OTT2" s="205" t="s">
        <v>48</v>
      </c>
      <c r="OTX2" s="205" t="s">
        <v>48</v>
      </c>
      <c r="OUB2" s="205" t="s">
        <v>48</v>
      </c>
      <c r="OUF2" s="205" t="s">
        <v>48</v>
      </c>
      <c r="OUJ2" s="205" t="s">
        <v>48</v>
      </c>
      <c r="OUN2" s="205" t="s">
        <v>48</v>
      </c>
      <c r="OUR2" s="205" t="s">
        <v>48</v>
      </c>
      <c r="OUV2" s="205" t="s">
        <v>48</v>
      </c>
      <c r="OUZ2" s="205" t="s">
        <v>48</v>
      </c>
      <c r="OVD2" s="205" t="s">
        <v>48</v>
      </c>
      <c r="OVH2" s="205" t="s">
        <v>48</v>
      </c>
      <c r="OVL2" s="205" t="s">
        <v>48</v>
      </c>
      <c r="OVP2" s="205" t="s">
        <v>48</v>
      </c>
      <c r="OVT2" s="205" t="s">
        <v>48</v>
      </c>
      <c r="OVX2" s="205" t="s">
        <v>48</v>
      </c>
      <c r="OWB2" s="205" t="s">
        <v>48</v>
      </c>
      <c r="OWF2" s="205" t="s">
        <v>48</v>
      </c>
      <c r="OWJ2" s="205" t="s">
        <v>48</v>
      </c>
      <c r="OWN2" s="205" t="s">
        <v>48</v>
      </c>
      <c r="OWR2" s="205" t="s">
        <v>48</v>
      </c>
      <c r="OWV2" s="205" t="s">
        <v>48</v>
      </c>
      <c r="OWZ2" s="205" t="s">
        <v>48</v>
      </c>
      <c r="OXD2" s="205" t="s">
        <v>48</v>
      </c>
      <c r="OXH2" s="205" t="s">
        <v>48</v>
      </c>
      <c r="OXL2" s="205" t="s">
        <v>48</v>
      </c>
      <c r="OXP2" s="205" t="s">
        <v>48</v>
      </c>
      <c r="OXT2" s="205" t="s">
        <v>48</v>
      </c>
      <c r="OXX2" s="205" t="s">
        <v>48</v>
      </c>
      <c r="OYB2" s="205" t="s">
        <v>48</v>
      </c>
      <c r="OYF2" s="205" t="s">
        <v>48</v>
      </c>
      <c r="OYJ2" s="205" t="s">
        <v>48</v>
      </c>
      <c r="OYN2" s="205" t="s">
        <v>48</v>
      </c>
      <c r="OYR2" s="205" t="s">
        <v>48</v>
      </c>
      <c r="OYV2" s="205" t="s">
        <v>48</v>
      </c>
      <c r="OYZ2" s="205" t="s">
        <v>48</v>
      </c>
      <c r="OZD2" s="205" t="s">
        <v>48</v>
      </c>
      <c r="OZH2" s="205" t="s">
        <v>48</v>
      </c>
      <c r="OZL2" s="205" t="s">
        <v>48</v>
      </c>
      <c r="OZP2" s="205" t="s">
        <v>48</v>
      </c>
      <c r="OZT2" s="205" t="s">
        <v>48</v>
      </c>
      <c r="OZX2" s="205" t="s">
        <v>48</v>
      </c>
      <c r="PAB2" s="205" t="s">
        <v>48</v>
      </c>
      <c r="PAF2" s="205" t="s">
        <v>48</v>
      </c>
      <c r="PAJ2" s="205" t="s">
        <v>48</v>
      </c>
      <c r="PAN2" s="205" t="s">
        <v>48</v>
      </c>
      <c r="PAR2" s="205" t="s">
        <v>48</v>
      </c>
      <c r="PAV2" s="205" t="s">
        <v>48</v>
      </c>
      <c r="PAZ2" s="205" t="s">
        <v>48</v>
      </c>
      <c r="PBD2" s="205" t="s">
        <v>48</v>
      </c>
      <c r="PBH2" s="205" t="s">
        <v>48</v>
      </c>
      <c r="PBL2" s="205" t="s">
        <v>48</v>
      </c>
      <c r="PBP2" s="205" t="s">
        <v>48</v>
      </c>
      <c r="PBT2" s="205" t="s">
        <v>48</v>
      </c>
      <c r="PBX2" s="205" t="s">
        <v>48</v>
      </c>
      <c r="PCB2" s="205" t="s">
        <v>48</v>
      </c>
      <c r="PCF2" s="205" t="s">
        <v>48</v>
      </c>
      <c r="PCJ2" s="205" t="s">
        <v>48</v>
      </c>
      <c r="PCN2" s="205" t="s">
        <v>48</v>
      </c>
      <c r="PCR2" s="205" t="s">
        <v>48</v>
      </c>
      <c r="PCV2" s="205" t="s">
        <v>48</v>
      </c>
      <c r="PCZ2" s="205" t="s">
        <v>48</v>
      </c>
      <c r="PDD2" s="205" t="s">
        <v>48</v>
      </c>
      <c r="PDH2" s="205" t="s">
        <v>48</v>
      </c>
      <c r="PDL2" s="205" t="s">
        <v>48</v>
      </c>
      <c r="PDP2" s="205" t="s">
        <v>48</v>
      </c>
      <c r="PDT2" s="205" t="s">
        <v>48</v>
      </c>
      <c r="PDX2" s="205" t="s">
        <v>48</v>
      </c>
      <c r="PEB2" s="205" t="s">
        <v>48</v>
      </c>
      <c r="PEF2" s="205" t="s">
        <v>48</v>
      </c>
      <c r="PEJ2" s="205" t="s">
        <v>48</v>
      </c>
      <c r="PEN2" s="205" t="s">
        <v>48</v>
      </c>
      <c r="PER2" s="205" t="s">
        <v>48</v>
      </c>
      <c r="PEV2" s="205" t="s">
        <v>48</v>
      </c>
      <c r="PEZ2" s="205" t="s">
        <v>48</v>
      </c>
      <c r="PFD2" s="205" t="s">
        <v>48</v>
      </c>
      <c r="PFH2" s="205" t="s">
        <v>48</v>
      </c>
      <c r="PFL2" s="205" t="s">
        <v>48</v>
      </c>
      <c r="PFP2" s="205" t="s">
        <v>48</v>
      </c>
      <c r="PFT2" s="205" t="s">
        <v>48</v>
      </c>
      <c r="PFX2" s="205" t="s">
        <v>48</v>
      </c>
      <c r="PGB2" s="205" t="s">
        <v>48</v>
      </c>
      <c r="PGF2" s="205" t="s">
        <v>48</v>
      </c>
      <c r="PGJ2" s="205" t="s">
        <v>48</v>
      </c>
      <c r="PGN2" s="205" t="s">
        <v>48</v>
      </c>
      <c r="PGR2" s="205" t="s">
        <v>48</v>
      </c>
      <c r="PGV2" s="205" t="s">
        <v>48</v>
      </c>
      <c r="PGZ2" s="205" t="s">
        <v>48</v>
      </c>
      <c r="PHD2" s="205" t="s">
        <v>48</v>
      </c>
      <c r="PHH2" s="205" t="s">
        <v>48</v>
      </c>
      <c r="PHL2" s="205" t="s">
        <v>48</v>
      </c>
      <c r="PHP2" s="205" t="s">
        <v>48</v>
      </c>
      <c r="PHT2" s="205" t="s">
        <v>48</v>
      </c>
      <c r="PHX2" s="205" t="s">
        <v>48</v>
      </c>
      <c r="PIB2" s="205" t="s">
        <v>48</v>
      </c>
      <c r="PIF2" s="205" t="s">
        <v>48</v>
      </c>
      <c r="PIJ2" s="205" t="s">
        <v>48</v>
      </c>
      <c r="PIN2" s="205" t="s">
        <v>48</v>
      </c>
      <c r="PIR2" s="205" t="s">
        <v>48</v>
      </c>
      <c r="PIV2" s="205" t="s">
        <v>48</v>
      </c>
      <c r="PIZ2" s="205" t="s">
        <v>48</v>
      </c>
      <c r="PJD2" s="205" t="s">
        <v>48</v>
      </c>
      <c r="PJH2" s="205" t="s">
        <v>48</v>
      </c>
      <c r="PJL2" s="205" t="s">
        <v>48</v>
      </c>
      <c r="PJP2" s="205" t="s">
        <v>48</v>
      </c>
      <c r="PJT2" s="205" t="s">
        <v>48</v>
      </c>
      <c r="PJX2" s="205" t="s">
        <v>48</v>
      </c>
      <c r="PKB2" s="205" t="s">
        <v>48</v>
      </c>
      <c r="PKF2" s="205" t="s">
        <v>48</v>
      </c>
      <c r="PKJ2" s="205" t="s">
        <v>48</v>
      </c>
      <c r="PKN2" s="205" t="s">
        <v>48</v>
      </c>
      <c r="PKR2" s="205" t="s">
        <v>48</v>
      </c>
      <c r="PKV2" s="205" t="s">
        <v>48</v>
      </c>
      <c r="PKZ2" s="205" t="s">
        <v>48</v>
      </c>
      <c r="PLD2" s="205" t="s">
        <v>48</v>
      </c>
      <c r="PLH2" s="205" t="s">
        <v>48</v>
      </c>
      <c r="PLL2" s="205" t="s">
        <v>48</v>
      </c>
      <c r="PLP2" s="205" t="s">
        <v>48</v>
      </c>
      <c r="PLT2" s="205" t="s">
        <v>48</v>
      </c>
      <c r="PLX2" s="205" t="s">
        <v>48</v>
      </c>
      <c r="PMB2" s="205" t="s">
        <v>48</v>
      </c>
      <c r="PMF2" s="205" t="s">
        <v>48</v>
      </c>
      <c r="PMJ2" s="205" t="s">
        <v>48</v>
      </c>
      <c r="PMN2" s="205" t="s">
        <v>48</v>
      </c>
      <c r="PMR2" s="205" t="s">
        <v>48</v>
      </c>
      <c r="PMV2" s="205" t="s">
        <v>48</v>
      </c>
      <c r="PMZ2" s="205" t="s">
        <v>48</v>
      </c>
      <c r="PND2" s="205" t="s">
        <v>48</v>
      </c>
      <c r="PNH2" s="205" t="s">
        <v>48</v>
      </c>
      <c r="PNL2" s="205" t="s">
        <v>48</v>
      </c>
      <c r="PNP2" s="205" t="s">
        <v>48</v>
      </c>
      <c r="PNT2" s="205" t="s">
        <v>48</v>
      </c>
      <c r="PNX2" s="205" t="s">
        <v>48</v>
      </c>
      <c r="POB2" s="205" t="s">
        <v>48</v>
      </c>
      <c r="POF2" s="205" t="s">
        <v>48</v>
      </c>
      <c r="POJ2" s="205" t="s">
        <v>48</v>
      </c>
      <c r="PON2" s="205" t="s">
        <v>48</v>
      </c>
      <c r="POR2" s="205" t="s">
        <v>48</v>
      </c>
      <c r="POV2" s="205" t="s">
        <v>48</v>
      </c>
      <c r="POZ2" s="205" t="s">
        <v>48</v>
      </c>
      <c r="PPD2" s="205" t="s">
        <v>48</v>
      </c>
      <c r="PPH2" s="205" t="s">
        <v>48</v>
      </c>
      <c r="PPL2" s="205" t="s">
        <v>48</v>
      </c>
      <c r="PPP2" s="205" t="s">
        <v>48</v>
      </c>
      <c r="PPT2" s="205" t="s">
        <v>48</v>
      </c>
      <c r="PPX2" s="205" t="s">
        <v>48</v>
      </c>
      <c r="PQB2" s="205" t="s">
        <v>48</v>
      </c>
      <c r="PQF2" s="205" t="s">
        <v>48</v>
      </c>
      <c r="PQJ2" s="205" t="s">
        <v>48</v>
      </c>
      <c r="PQN2" s="205" t="s">
        <v>48</v>
      </c>
      <c r="PQR2" s="205" t="s">
        <v>48</v>
      </c>
      <c r="PQV2" s="205" t="s">
        <v>48</v>
      </c>
      <c r="PQZ2" s="205" t="s">
        <v>48</v>
      </c>
      <c r="PRD2" s="205" t="s">
        <v>48</v>
      </c>
      <c r="PRH2" s="205" t="s">
        <v>48</v>
      </c>
      <c r="PRL2" s="205" t="s">
        <v>48</v>
      </c>
      <c r="PRP2" s="205" t="s">
        <v>48</v>
      </c>
      <c r="PRT2" s="205" t="s">
        <v>48</v>
      </c>
      <c r="PRX2" s="205" t="s">
        <v>48</v>
      </c>
      <c r="PSB2" s="205" t="s">
        <v>48</v>
      </c>
      <c r="PSF2" s="205" t="s">
        <v>48</v>
      </c>
      <c r="PSJ2" s="205" t="s">
        <v>48</v>
      </c>
      <c r="PSN2" s="205" t="s">
        <v>48</v>
      </c>
      <c r="PSR2" s="205" t="s">
        <v>48</v>
      </c>
      <c r="PSV2" s="205" t="s">
        <v>48</v>
      </c>
      <c r="PSZ2" s="205" t="s">
        <v>48</v>
      </c>
      <c r="PTD2" s="205" t="s">
        <v>48</v>
      </c>
      <c r="PTH2" s="205" t="s">
        <v>48</v>
      </c>
      <c r="PTL2" s="205" t="s">
        <v>48</v>
      </c>
      <c r="PTP2" s="205" t="s">
        <v>48</v>
      </c>
      <c r="PTT2" s="205" t="s">
        <v>48</v>
      </c>
      <c r="PTX2" s="205" t="s">
        <v>48</v>
      </c>
      <c r="PUB2" s="205" t="s">
        <v>48</v>
      </c>
      <c r="PUF2" s="205" t="s">
        <v>48</v>
      </c>
      <c r="PUJ2" s="205" t="s">
        <v>48</v>
      </c>
      <c r="PUN2" s="205" t="s">
        <v>48</v>
      </c>
      <c r="PUR2" s="205" t="s">
        <v>48</v>
      </c>
      <c r="PUV2" s="205" t="s">
        <v>48</v>
      </c>
      <c r="PUZ2" s="205" t="s">
        <v>48</v>
      </c>
      <c r="PVD2" s="205" t="s">
        <v>48</v>
      </c>
      <c r="PVH2" s="205" t="s">
        <v>48</v>
      </c>
      <c r="PVL2" s="205" t="s">
        <v>48</v>
      </c>
      <c r="PVP2" s="205" t="s">
        <v>48</v>
      </c>
      <c r="PVT2" s="205" t="s">
        <v>48</v>
      </c>
      <c r="PVX2" s="205" t="s">
        <v>48</v>
      </c>
      <c r="PWB2" s="205" t="s">
        <v>48</v>
      </c>
      <c r="PWF2" s="205" t="s">
        <v>48</v>
      </c>
      <c r="PWJ2" s="205" t="s">
        <v>48</v>
      </c>
      <c r="PWN2" s="205" t="s">
        <v>48</v>
      </c>
      <c r="PWR2" s="205" t="s">
        <v>48</v>
      </c>
      <c r="PWV2" s="205" t="s">
        <v>48</v>
      </c>
      <c r="PWZ2" s="205" t="s">
        <v>48</v>
      </c>
      <c r="PXD2" s="205" t="s">
        <v>48</v>
      </c>
      <c r="PXH2" s="205" t="s">
        <v>48</v>
      </c>
      <c r="PXL2" s="205" t="s">
        <v>48</v>
      </c>
      <c r="PXP2" s="205" t="s">
        <v>48</v>
      </c>
      <c r="PXT2" s="205" t="s">
        <v>48</v>
      </c>
      <c r="PXX2" s="205" t="s">
        <v>48</v>
      </c>
      <c r="PYB2" s="205" t="s">
        <v>48</v>
      </c>
      <c r="PYF2" s="205" t="s">
        <v>48</v>
      </c>
      <c r="PYJ2" s="205" t="s">
        <v>48</v>
      </c>
      <c r="PYN2" s="205" t="s">
        <v>48</v>
      </c>
      <c r="PYR2" s="205" t="s">
        <v>48</v>
      </c>
      <c r="PYV2" s="205" t="s">
        <v>48</v>
      </c>
      <c r="PYZ2" s="205" t="s">
        <v>48</v>
      </c>
      <c r="PZD2" s="205" t="s">
        <v>48</v>
      </c>
      <c r="PZH2" s="205" t="s">
        <v>48</v>
      </c>
      <c r="PZL2" s="205" t="s">
        <v>48</v>
      </c>
      <c r="PZP2" s="205" t="s">
        <v>48</v>
      </c>
      <c r="PZT2" s="205" t="s">
        <v>48</v>
      </c>
      <c r="PZX2" s="205" t="s">
        <v>48</v>
      </c>
      <c r="QAB2" s="205" t="s">
        <v>48</v>
      </c>
      <c r="QAF2" s="205" t="s">
        <v>48</v>
      </c>
      <c r="QAJ2" s="205" t="s">
        <v>48</v>
      </c>
      <c r="QAN2" s="205" t="s">
        <v>48</v>
      </c>
      <c r="QAR2" s="205" t="s">
        <v>48</v>
      </c>
      <c r="QAV2" s="205" t="s">
        <v>48</v>
      </c>
      <c r="QAZ2" s="205" t="s">
        <v>48</v>
      </c>
      <c r="QBD2" s="205" t="s">
        <v>48</v>
      </c>
      <c r="QBH2" s="205" t="s">
        <v>48</v>
      </c>
      <c r="QBL2" s="205" t="s">
        <v>48</v>
      </c>
      <c r="QBP2" s="205" t="s">
        <v>48</v>
      </c>
      <c r="QBT2" s="205" t="s">
        <v>48</v>
      </c>
      <c r="QBX2" s="205" t="s">
        <v>48</v>
      </c>
      <c r="QCB2" s="205" t="s">
        <v>48</v>
      </c>
      <c r="QCF2" s="205" t="s">
        <v>48</v>
      </c>
      <c r="QCJ2" s="205" t="s">
        <v>48</v>
      </c>
      <c r="QCN2" s="205" t="s">
        <v>48</v>
      </c>
      <c r="QCR2" s="205" t="s">
        <v>48</v>
      </c>
      <c r="QCV2" s="205" t="s">
        <v>48</v>
      </c>
      <c r="QCZ2" s="205" t="s">
        <v>48</v>
      </c>
      <c r="QDD2" s="205" t="s">
        <v>48</v>
      </c>
      <c r="QDH2" s="205" t="s">
        <v>48</v>
      </c>
      <c r="QDL2" s="205" t="s">
        <v>48</v>
      </c>
      <c r="QDP2" s="205" t="s">
        <v>48</v>
      </c>
      <c r="QDT2" s="205" t="s">
        <v>48</v>
      </c>
      <c r="QDX2" s="205" t="s">
        <v>48</v>
      </c>
      <c r="QEB2" s="205" t="s">
        <v>48</v>
      </c>
      <c r="QEF2" s="205" t="s">
        <v>48</v>
      </c>
      <c r="QEJ2" s="205" t="s">
        <v>48</v>
      </c>
      <c r="QEN2" s="205" t="s">
        <v>48</v>
      </c>
      <c r="QER2" s="205" t="s">
        <v>48</v>
      </c>
      <c r="QEV2" s="205" t="s">
        <v>48</v>
      </c>
      <c r="QEZ2" s="205" t="s">
        <v>48</v>
      </c>
      <c r="QFD2" s="205" t="s">
        <v>48</v>
      </c>
      <c r="QFH2" s="205" t="s">
        <v>48</v>
      </c>
      <c r="QFL2" s="205" t="s">
        <v>48</v>
      </c>
      <c r="QFP2" s="205" t="s">
        <v>48</v>
      </c>
      <c r="QFT2" s="205" t="s">
        <v>48</v>
      </c>
      <c r="QFX2" s="205" t="s">
        <v>48</v>
      </c>
      <c r="QGB2" s="205" t="s">
        <v>48</v>
      </c>
      <c r="QGF2" s="205" t="s">
        <v>48</v>
      </c>
      <c r="QGJ2" s="205" t="s">
        <v>48</v>
      </c>
      <c r="QGN2" s="205" t="s">
        <v>48</v>
      </c>
      <c r="QGR2" s="205" t="s">
        <v>48</v>
      </c>
      <c r="QGV2" s="205" t="s">
        <v>48</v>
      </c>
      <c r="QGZ2" s="205" t="s">
        <v>48</v>
      </c>
      <c r="QHD2" s="205" t="s">
        <v>48</v>
      </c>
      <c r="QHH2" s="205" t="s">
        <v>48</v>
      </c>
      <c r="QHL2" s="205" t="s">
        <v>48</v>
      </c>
      <c r="QHP2" s="205" t="s">
        <v>48</v>
      </c>
      <c r="QHT2" s="205" t="s">
        <v>48</v>
      </c>
      <c r="QHX2" s="205" t="s">
        <v>48</v>
      </c>
      <c r="QIB2" s="205" t="s">
        <v>48</v>
      </c>
      <c r="QIF2" s="205" t="s">
        <v>48</v>
      </c>
      <c r="QIJ2" s="205" t="s">
        <v>48</v>
      </c>
      <c r="QIN2" s="205" t="s">
        <v>48</v>
      </c>
      <c r="QIR2" s="205" t="s">
        <v>48</v>
      </c>
      <c r="QIV2" s="205" t="s">
        <v>48</v>
      </c>
      <c r="QIZ2" s="205" t="s">
        <v>48</v>
      </c>
      <c r="QJD2" s="205" t="s">
        <v>48</v>
      </c>
      <c r="QJH2" s="205" t="s">
        <v>48</v>
      </c>
      <c r="QJL2" s="205" t="s">
        <v>48</v>
      </c>
      <c r="QJP2" s="205" t="s">
        <v>48</v>
      </c>
      <c r="QJT2" s="205" t="s">
        <v>48</v>
      </c>
      <c r="QJX2" s="205" t="s">
        <v>48</v>
      </c>
      <c r="QKB2" s="205" t="s">
        <v>48</v>
      </c>
      <c r="QKF2" s="205" t="s">
        <v>48</v>
      </c>
      <c r="QKJ2" s="205" t="s">
        <v>48</v>
      </c>
      <c r="QKN2" s="205" t="s">
        <v>48</v>
      </c>
      <c r="QKR2" s="205" t="s">
        <v>48</v>
      </c>
      <c r="QKV2" s="205" t="s">
        <v>48</v>
      </c>
      <c r="QKZ2" s="205" t="s">
        <v>48</v>
      </c>
      <c r="QLD2" s="205" t="s">
        <v>48</v>
      </c>
      <c r="QLH2" s="205" t="s">
        <v>48</v>
      </c>
      <c r="QLL2" s="205" t="s">
        <v>48</v>
      </c>
      <c r="QLP2" s="205" t="s">
        <v>48</v>
      </c>
      <c r="QLT2" s="205" t="s">
        <v>48</v>
      </c>
      <c r="QLX2" s="205" t="s">
        <v>48</v>
      </c>
      <c r="QMB2" s="205" t="s">
        <v>48</v>
      </c>
      <c r="QMF2" s="205" t="s">
        <v>48</v>
      </c>
      <c r="QMJ2" s="205" t="s">
        <v>48</v>
      </c>
      <c r="QMN2" s="205" t="s">
        <v>48</v>
      </c>
      <c r="QMR2" s="205" t="s">
        <v>48</v>
      </c>
      <c r="QMV2" s="205" t="s">
        <v>48</v>
      </c>
      <c r="QMZ2" s="205" t="s">
        <v>48</v>
      </c>
      <c r="QND2" s="205" t="s">
        <v>48</v>
      </c>
      <c r="QNH2" s="205" t="s">
        <v>48</v>
      </c>
      <c r="QNL2" s="205" t="s">
        <v>48</v>
      </c>
      <c r="QNP2" s="205" t="s">
        <v>48</v>
      </c>
      <c r="QNT2" s="205" t="s">
        <v>48</v>
      </c>
      <c r="QNX2" s="205" t="s">
        <v>48</v>
      </c>
      <c r="QOB2" s="205" t="s">
        <v>48</v>
      </c>
      <c r="QOF2" s="205" t="s">
        <v>48</v>
      </c>
      <c r="QOJ2" s="205" t="s">
        <v>48</v>
      </c>
      <c r="QON2" s="205" t="s">
        <v>48</v>
      </c>
      <c r="QOR2" s="205" t="s">
        <v>48</v>
      </c>
      <c r="QOV2" s="205" t="s">
        <v>48</v>
      </c>
      <c r="QOZ2" s="205" t="s">
        <v>48</v>
      </c>
      <c r="QPD2" s="205" t="s">
        <v>48</v>
      </c>
      <c r="QPH2" s="205" t="s">
        <v>48</v>
      </c>
      <c r="QPL2" s="205" t="s">
        <v>48</v>
      </c>
      <c r="QPP2" s="205" t="s">
        <v>48</v>
      </c>
      <c r="QPT2" s="205" t="s">
        <v>48</v>
      </c>
      <c r="QPX2" s="205" t="s">
        <v>48</v>
      </c>
      <c r="QQB2" s="205" t="s">
        <v>48</v>
      </c>
      <c r="QQF2" s="205" t="s">
        <v>48</v>
      </c>
      <c r="QQJ2" s="205" t="s">
        <v>48</v>
      </c>
      <c r="QQN2" s="205" t="s">
        <v>48</v>
      </c>
      <c r="QQR2" s="205" t="s">
        <v>48</v>
      </c>
      <c r="QQV2" s="205" t="s">
        <v>48</v>
      </c>
      <c r="QQZ2" s="205" t="s">
        <v>48</v>
      </c>
      <c r="QRD2" s="205" t="s">
        <v>48</v>
      </c>
      <c r="QRH2" s="205" t="s">
        <v>48</v>
      </c>
      <c r="QRL2" s="205" t="s">
        <v>48</v>
      </c>
      <c r="QRP2" s="205" t="s">
        <v>48</v>
      </c>
      <c r="QRT2" s="205" t="s">
        <v>48</v>
      </c>
      <c r="QRX2" s="205" t="s">
        <v>48</v>
      </c>
      <c r="QSB2" s="205" t="s">
        <v>48</v>
      </c>
      <c r="QSF2" s="205" t="s">
        <v>48</v>
      </c>
      <c r="QSJ2" s="205" t="s">
        <v>48</v>
      </c>
      <c r="QSN2" s="205" t="s">
        <v>48</v>
      </c>
      <c r="QSR2" s="205" t="s">
        <v>48</v>
      </c>
      <c r="QSV2" s="205" t="s">
        <v>48</v>
      </c>
      <c r="QSZ2" s="205" t="s">
        <v>48</v>
      </c>
      <c r="QTD2" s="205" t="s">
        <v>48</v>
      </c>
      <c r="QTH2" s="205" t="s">
        <v>48</v>
      </c>
      <c r="QTL2" s="205" t="s">
        <v>48</v>
      </c>
      <c r="QTP2" s="205" t="s">
        <v>48</v>
      </c>
      <c r="QTT2" s="205" t="s">
        <v>48</v>
      </c>
      <c r="QTX2" s="205" t="s">
        <v>48</v>
      </c>
      <c r="QUB2" s="205" t="s">
        <v>48</v>
      </c>
      <c r="QUF2" s="205" t="s">
        <v>48</v>
      </c>
      <c r="QUJ2" s="205" t="s">
        <v>48</v>
      </c>
      <c r="QUN2" s="205" t="s">
        <v>48</v>
      </c>
      <c r="QUR2" s="205" t="s">
        <v>48</v>
      </c>
      <c r="QUV2" s="205" t="s">
        <v>48</v>
      </c>
      <c r="QUZ2" s="205" t="s">
        <v>48</v>
      </c>
      <c r="QVD2" s="205" t="s">
        <v>48</v>
      </c>
      <c r="QVH2" s="205" t="s">
        <v>48</v>
      </c>
      <c r="QVL2" s="205" t="s">
        <v>48</v>
      </c>
      <c r="QVP2" s="205" t="s">
        <v>48</v>
      </c>
      <c r="QVT2" s="205" t="s">
        <v>48</v>
      </c>
      <c r="QVX2" s="205" t="s">
        <v>48</v>
      </c>
      <c r="QWB2" s="205" t="s">
        <v>48</v>
      </c>
      <c r="QWF2" s="205" t="s">
        <v>48</v>
      </c>
      <c r="QWJ2" s="205" t="s">
        <v>48</v>
      </c>
      <c r="QWN2" s="205" t="s">
        <v>48</v>
      </c>
      <c r="QWR2" s="205" t="s">
        <v>48</v>
      </c>
      <c r="QWV2" s="205" t="s">
        <v>48</v>
      </c>
      <c r="QWZ2" s="205" t="s">
        <v>48</v>
      </c>
      <c r="QXD2" s="205" t="s">
        <v>48</v>
      </c>
      <c r="QXH2" s="205" t="s">
        <v>48</v>
      </c>
      <c r="QXL2" s="205" t="s">
        <v>48</v>
      </c>
      <c r="QXP2" s="205" t="s">
        <v>48</v>
      </c>
      <c r="QXT2" s="205" t="s">
        <v>48</v>
      </c>
      <c r="QXX2" s="205" t="s">
        <v>48</v>
      </c>
      <c r="QYB2" s="205" t="s">
        <v>48</v>
      </c>
      <c r="QYF2" s="205" t="s">
        <v>48</v>
      </c>
      <c r="QYJ2" s="205" t="s">
        <v>48</v>
      </c>
      <c r="QYN2" s="205" t="s">
        <v>48</v>
      </c>
      <c r="QYR2" s="205" t="s">
        <v>48</v>
      </c>
      <c r="QYV2" s="205" t="s">
        <v>48</v>
      </c>
      <c r="QYZ2" s="205" t="s">
        <v>48</v>
      </c>
      <c r="QZD2" s="205" t="s">
        <v>48</v>
      </c>
      <c r="QZH2" s="205" t="s">
        <v>48</v>
      </c>
      <c r="QZL2" s="205" t="s">
        <v>48</v>
      </c>
      <c r="QZP2" s="205" t="s">
        <v>48</v>
      </c>
      <c r="QZT2" s="205" t="s">
        <v>48</v>
      </c>
      <c r="QZX2" s="205" t="s">
        <v>48</v>
      </c>
      <c r="RAB2" s="205" t="s">
        <v>48</v>
      </c>
      <c r="RAF2" s="205" t="s">
        <v>48</v>
      </c>
      <c r="RAJ2" s="205" t="s">
        <v>48</v>
      </c>
      <c r="RAN2" s="205" t="s">
        <v>48</v>
      </c>
      <c r="RAR2" s="205" t="s">
        <v>48</v>
      </c>
      <c r="RAV2" s="205" t="s">
        <v>48</v>
      </c>
      <c r="RAZ2" s="205" t="s">
        <v>48</v>
      </c>
      <c r="RBD2" s="205" t="s">
        <v>48</v>
      </c>
      <c r="RBH2" s="205" t="s">
        <v>48</v>
      </c>
      <c r="RBL2" s="205" t="s">
        <v>48</v>
      </c>
      <c r="RBP2" s="205" t="s">
        <v>48</v>
      </c>
      <c r="RBT2" s="205" t="s">
        <v>48</v>
      </c>
      <c r="RBX2" s="205" t="s">
        <v>48</v>
      </c>
      <c r="RCB2" s="205" t="s">
        <v>48</v>
      </c>
      <c r="RCF2" s="205" t="s">
        <v>48</v>
      </c>
      <c r="RCJ2" s="205" t="s">
        <v>48</v>
      </c>
      <c r="RCN2" s="205" t="s">
        <v>48</v>
      </c>
      <c r="RCR2" s="205" t="s">
        <v>48</v>
      </c>
      <c r="RCV2" s="205" t="s">
        <v>48</v>
      </c>
      <c r="RCZ2" s="205" t="s">
        <v>48</v>
      </c>
      <c r="RDD2" s="205" t="s">
        <v>48</v>
      </c>
      <c r="RDH2" s="205" t="s">
        <v>48</v>
      </c>
      <c r="RDL2" s="205" t="s">
        <v>48</v>
      </c>
      <c r="RDP2" s="205" t="s">
        <v>48</v>
      </c>
      <c r="RDT2" s="205" t="s">
        <v>48</v>
      </c>
      <c r="RDX2" s="205" t="s">
        <v>48</v>
      </c>
      <c r="REB2" s="205" t="s">
        <v>48</v>
      </c>
      <c r="REF2" s="205" t="s">
        <v>48</v>
      </c>
      <c r="REJ2" s="205" t="s">
        <v>48</v>
      </c>
      <c r="REN2" s="205" t="s">
        <v>48</v>
      </c>
      <c r="RER2" s="205" t="s">
        <v>48</v>
      </c>
      <c r="REV2" s="205" t="s">
        <v>48</v>
      </c>
      <c r="REZ2" s="205" t="s">
        <v>48</v>
      </c>
      <c r="RFD2" s="205" t="s">
        <v>48</v>
      </c>
      <c r="RFH2" s="205" t="s">
        <v>48</v>
      </c>
      <c r="RFL2" s="205" t="s">
        <v>48</v>
      </c>
      <c r="RFP2" s="205" t="s">
        <v>48</v>
      </c>
      <c r="RFT2" s="205" t="s">
        <v>48</v>
      </c>
      <c r="RFX2" s="205" t="s">
        <v>48</v>
      </c>
      <c r="RGB2" s="205" t="s">
        <v>48</v>
      </c>
      <c r="RGF2" s="205" t="s">
        <v>48</v>
      </c>
      <c r="RGJ2" s="205" t="s">
        <v>48</v>
      </c>
      <c r="RGN2" s="205" t="s">
        <v>48</v>
      </c>
      <c r="RGR2" s="205" t="s">
        <v>48</v>
      </c>
      <c r="RGV2" s="205" t="s">
        <v>48</v>
      </c>
      <c r="RGZ2" s="205" t="s">
        <v>48</v>
      </c>
      <c r="RHD2" s="205" t="s">
        <v>48</v>
      </c>
      <c r="RHH2" s="205" t="s">
        <v>48</v>
      </c>
      <c r="RHL2" s="205" t="s">
        <v>48</v>
      </c>
      <c r="RHP2" s="205" t="s">
        <v>48</v>
      </c>
      <c r="RHT2" s="205" t="s">
        <v>48</v>
      </c>
      <c r="RHX2" s="205" t="s">
        <v>48</v>
      </c>
      <c r="RIB2" s="205" t="s">
        <v>48</v>
      </c>
      <c r="RIF2" s="205" t="s">
        <v>48</v>
      </c>
      <c r="RIJ2" s="205" t="s">
        <v>48</v>
      </c>
      <c r="RIN2" s="205" t="s">
        <v>48</v>
      </c>
      <c r="RIR2" s="205" t="s">
        <v>48</v>
      </c>
      <c r="RIV2" s="205" t="s">
        <v>48</v>
      </c>
      <c r="RIZ2" s="205" t="s">
        <v>48</v>
      </c>
      <c r="RJD2" s="205" t="s">
        <v>48</v>
      </c>
      <c r="RJH2" s="205" t="s">
        <v>48</v>
      </c>
      <c r="RJL2" s="205" t="s">
        <v>48</v>
      </c>
      <c r="RJP2" s="205" t="s">
        <v>48</v>
      </c>
      <c r="RJT2" s="205" t="s">
        <v>48</v>
      </c>
      <c r="RJX2" s="205" t="s">
        <v>48</v>
      </c>
      <c r="RKB2" s="205" t="s">
        <v>48</v>
      </c>
      <c r="RKF2" s="205" t="s">
        <v>48</v>
      </c>
      <c r="RKJ2" s="205" t="s">
        <v>48</v>
      </c>
      <c r="RKN2" s="205" t="s">
        <v>48</v>
      </c>
      <c r="RKR2" s="205" t="s">
        <v>48</v>
      </c>
      <c r="RKV2" s="205" t="s">
        <v>48</v>
      </c>
      <c r="RKZ2" s="205" t="s">
        <v>48</v>
      </c>
      <c r="RLD2" s="205" t="s">
        <v>48</v>
      </c>
      <c r="RLH2" s="205" t="s">
        <v>48</v>
      </c>
      <c r="RLL2" s="205" t="s">
        <v>48</v>
      </c>
      <c r="RLP2" s="205" t="s">
        <v>48</v>
      </c>
      <c r="RLT2" s="205" t="s">
        <v>48</v>
      </c>
      <c r="RLX2" s="205" t="s">
        <v>48</v>
      </c>
      <c r="RMB2" s="205" t="s">
        <v>48</v>
      </c>
      <c r="RMF2" s="205" t="s">
        <v>48</v>
      </c>
      <c r="RMJ2" s="205" t="s">
        <v>48</v>
      </c>
      <c r="RMN2" s="205" t="s">
        <v>48</v>
      </c>
      <c r="RMR2" s="205" t="s">
        <v>48</v>
      </c>
      <c r="RMV2" s="205" t="s">
        <v>48</v>
      </c>
      <c r="RMZ2" s="205" t="s">
        <v>48</v>
      </c>
      <c r="RND2" s="205" t="s">
        <v>48</v>
      </c>
      <c r="RNH2" s="205" t="s">
        <v>48</v>
      </c>
      <c r="RNL2" s="205" t="s">
        <v>48</v>
      </c>
      <c r="RNP2" s="205" t="s">
        <v>48</v>
      </c>
      <c r="RNT2" s="205" t="s">
        <v>48</v>
      </c>
      <c r="RNX2" s="205" t="s">
        <v>48</v>
      </c>
      <c r="ROB2" s="205" t="s">
        <v>48</v>
      </c>
      <c r="ROF2" s="205" t="s">
        <v>48</v>
      </c>
      <c r="ROJ2" s="205" t="s">
        <v>48</v>
      </c>
      <c r="RON2" s="205" t="s">
        <v>48</v>
      </c>
      <c r="ROR2" s="205" t="s">
        <v>48</v>
      </c>
      <c r="ROV2" s="205" t="s">
        <v>48</v>
      </c>
      <c r="ROZ2" s="205" t="s">
        <v>48</v>
      </c>
      <c r="RPD2" s="205" t="s">
        <v>48</v>
      </c>
      <c r="RPH2" s="205" t="s">
        <v>48</v>
      </c>
      <c r="RPL2" s="205" t="s">
        <v>48</v>
      </c>
      <c r="RPP2" s="205" t="s">
        <v>48</v>
      </c>
      <c r="RPT2" s="205" t="s">
        <v>48</v>
      </c>
      <c r="RPX2" s="205" t="s">
        <v>48</v>
      </c>
      <c r="RQB2" s="205" t="s">
        <v>48</v>
      </c>
      <c r="RQF2" s="205" t="s">
        <v>48</v>
      </c>
      <c r="RQJ2" s="205" t="s">
        <v>48</v>
      </c>
      <c r="RQN2" s="205" t="s">
        <v>48</v>
      </c>
      <c r="RQR2" s="205" t="s">
        <v>48</v>
      </c>
      <c r="RQV2" s="205" t="s">
        <v>48</v>
      </c>
      <c r="RQZ2" s="205" t="s">
        <v>48</v>
      </c>
      <c r="RRD2" s="205" t="s">
        <v>48</v>
      </c>
      <c r="RRH2" s="205" t="s">
        <v>48</v>
      </c>
      <c r="RRL2" s="205" t="s">
        <v>48</v>
      </c>
      <c r="RRP2" s="205" t="s">
        <v>48</v>
      </c>
      <c r="RRT2" s="205" t="s">
        <v>48</v>
      </c>
      <c r="RRX2" s="205" t="s">
        <v>48</v>
      </c>
      <c r="RSB2" s="205" t="s">
        <v>48</v>
      </c>
      <c r="RSF2" s="205" t="s">
        <v>48</v>
      </c>
      <c r="RSJ2" s="205" t="s">
        <v>48</v>
      </c>
      <c r="RSN2" s="205" t="s">
        <v>48</v>
      </c>
      <c r="RSR2" s="205" t="s">
        <v>48</v>
      </c>
      <c r="RSV2" s="205" t="s">
        <v>48</v>
      </c>
      <c r="RSZ2" s="205" t="s">
        <v>48</v>
      </c>
      <c r="RTD2" s="205" t="s">
        <v>48</v>
      </c>
      <c r="RTH2" s="205" t="s">
        <v>48</v>
      </c>
      <c r="RTL2" s="205" t="s">
        <v>48</v>
      </c>
      <c r="RTP2" s="205" t="s">
        <v>48</v>
      </c>
      <c r="RTT2" s="205" t="s">
        <v>48</v>
      </c>
      <c r="RTX2" s="205" t="s">
        <v>48</v>
      </c>
      <c r="RUB2" s="205" t="s">
        <v>48</v>
      </c>
      <c r="RUF2" s="205" t="s">
        <v>48</v>
      </c>
      <c r="RUJ2" s="205" t="s">
        <v>48</v>
      </c>
      <c r="RUN2" s="205" t="s">
        <v>48</v>
      </c>
      <c r="RUR2" s="205" t="s">
        <v>48</v>
      </c>
      <c r="RUV2" s="205" t="s">
        <v>48</v>
      </c>
      <c r="RUZ2" s="205" t="s">
        <v>48</v>
      </c>
      <c r="RVD2" s="205" t="s">
        <v>48</v>
      </c>
      <c r="RVH2" s="205" t="s">
        <v>48</v>
      </c>
      <c r="RVL2" s="205" t="s">
        <v>48</v>
      </c>
      <c r="RVP2" s="205" t="s">
        <v>48</v>
      </c>
      <c r="RVT2" s="205" t="s">
        <v>48</v>
      </c>
      <c r="RVX2" s="205" t="s">
        <v>48</v>
      </c>
      <c r="RWB2" s="205" t="s">
        <v>48</v>
      </c>
      <c r="RWF2" s="205" t="s">
        <v>48</v>
      </c>
      <c r="RWJ2" s="205" t="s">
        <v>48</v>
      </c>
      <c r="RWN2" s="205" t="s">
        <v>48</v>
      </c>
      <c r="RWR2" s="205" t="s">
        <v>48</v>
      </c>
      <c r="RWV2" s="205" t="s">
        <v>48</v>
      </c>
      <c r="RWZ2" s="205" t="s">
        <v>48</v>
      </c>
      <c r="RXD2" s="205" t="s">
        <v>48</v>
      </c>
      <c r="RXH2" s="205" t="s">
        <v>48</v>
      </c>
      <c r="RXL2" s="205" t="s">
        <v>48</v>
      </c>
      <c r="RXP2" s="205" t="s">
        <v>48</v>
      </c>
      <c r="RXT2" s="205" t="s">
        <v>48</v>
      </c>
      <c r="RXX2" s="205" t="s">
        <v>48</v>
      </c>
      <c r="RYB2" s="205" t="s">
        <v>48</v>
      </c>
      <c r="RYF2" s="205" t="s">
        <v>48</v>
      </c>
      <c r="RYJ2" s="205" t="s">
        <v>48</v>
      </c>
      <c r="RYN2" s="205" t="s">
        <v>48</v>
      </c>
      <c r="RYR2" s="205" t="s">
        <v>48</v>
      </c>
      <c r="RYV2" s="205" t="s">
        <v>48</v>
      </c>
      <c r="RYZ2" s="205" t="s">
        <v>48</v>
      </c>
      <c r="RZD2" s="205" t="s">
        <v>48</v>
      </c>
      <c r="RZH2" s="205" t="s">
        <v>48</v>
      </c>
      <c r="RZL2" s="205" t="s">
        <v>48</v>
      </c>
      <c r="RZP2" s="205" t="s">
        <v>48</v>
      </c>
      <c r="RZT2" s="205" t="s">
        <v>48</v>
      </c>
      <c r="RZX2" s="205" t="s">
        <v>48</v>
      </c>
      <c r="SAB2" s="205" t="s">
        <v>48</v>
      </c>
      <c r="SAF2" s="205" t="s">
        <v>48</v>
      </c>
      <c r="SAJ2" s="205" t="s">
        <v>48</v>
      </c>
      <c r="SAN2" s="205" t="s">
        <v>48</v>
      </c>
      <c r="SAR2" s="205" t="s">
        <v>48</v>
      </c>
      <c r="SAV2" s="205" t="s">
        <v>48</v>
      </c>
      <c r="SAZ2" s="205" t="s">
        <v>48</v>
      </c>
      <c r="SBD2" s="205" t="s">
        <v>48</v>
      </c>
      <c r="SBH2" s="205" t="s">
        <v>48</v>
      </c>
      <c r="SBL2" s="205" t="s">
        <v>48</v>
      </c>
      <c r="SBP2" s="205" t="s">
        <v>48</v>
      </c>
      <c r="SBT2" s="205" t="s">
        <v>48</v>
      </c>
      <c r="SBX2" s="205" t="s">
        <v>48</v>
      </c>
      <c r="SCB2" s="205" t="s">
        <v>48</v>
      </c>
      <c r="SCF2" s="205" t="s">
        <v>48</v>
      </c>
      <c r="SCJ2" s="205" t="s">
        <v>48</v>
      </c>
      <c r="SCN2" s="205" t="s">
        <v>48</v>
      </c>
      <c r="SCR2" s="205" t="s">
        <v>48</v>
      </c>
      <c r="SCV2" s="205" t="s">
        <v>48</v>
      </c>
      <c r="SCZ2" s="205" t="s">
        <v>48</v>
      </c>
      <c r="SDD2" s="205" t="s">
        <v>48</v>
      </c>
      <c r="SDH2" s="205" t="s">
        <v>48</v>
      </c>
      <c r="SDL2" s="205" t="s">
        <v>48</v>
      </c>
      <c r="SDP2" s="205" t="s">
        <v>48</v>
      </c>
      <c r="SDT2" s="205" t="s">
        <v>48</v>
      </c>
      <c r="SDX2" s="205" t="s">
        <v>48</v>
      </c>
      <c r="SEB2" s="205" t="s">
        <v>48</v>
      </c>
      <c r="SEF2" s="205" t="s">
        <v>48</v>
      </c>
      <c r="SEJ2" s="205" t="s">
        <v>48</v>
      </c>
      <c r="SEN2" s="205" t="s">
        <v>48</v>
      </c>
      <c r="SER2" s="205" t="s">
        <v>48</v>
      </c>
      <c r="SEV2" s="205" t="s">
        <v>48</v>
      </c>
      <c r="SEZ2" s="205" t="s">
        <v>48</v>
      </c>
      <c r="SFD2" s="205" t="s">
        <v>48</v>
      </c>
      <c r="SFH2" s="205" t="s">
        <v>48</v>
      </c>
      <c r="SFL2" s="205" t="s">
        <v>48</v>
      </c>
      <c r="SFP2" s="205" t="s">
        <v>48</v>
      </c>
      <c r="SFT2" s="205" t="s">
        <v>48</v>
      </c>
      <c r="SFX2" s="205" t="s">
        <v>48</v>
      </c>
      <c r="SGB2" s="205" t="s">
        <v>48</v>
      </c>
      <c r="SGF2" s="205" t="s">
        <v>48</v>
      </c>
      <c r="SGJ2" s="205" t="s">
        <v>48</v>
      </c>
      <c r="SGN2" s="205" t="s">
        <v>48</v>
      </c>
      <c r="SGR2" s="205" t="s">
        <v>48</v>
      </c>
      <c r="SGV2" s="205" t="s">
        <v>48</v>
      </c>
      <c r="SGZ2" s="205" t="s">
        <v>48</v>
      </c>
      <c r="SHD2" s="205" t="s">
        <v>48</v>
      </c>
      <c r="SHH2" s="205" t="s">
        <v>48</v>
      </c>
      <c r="SHL2" s="205" t="s">
        <v>48</v>
      </c>
      <c r="SHP2" s="205" t="s">
        <v>48</v>
      </c>
      <c r="SHT2" s="205" t="s">
        <v>48</v>
      </c>
      <c r="SHX2" s="205" t="s">
        <v>48</v>
      </c>
      <c r="SIB2" s="205" t="s">
        <v>48</v>
      </c>
      <c r="SIF2" s="205" t="s">
        <v>48</v>
      </c>
      <c r="SIJ2" s="205" t="s">
        <v>48</v>
      </c>
      <c r="SIN2" s="205" t="s">
        <v>48</v>
      </c>
      <c r="SIR2" s="205" t="s">
        <v>48</v>
      </c>
      <c r="SIV2" s="205" t="s">
        <v>48</v>
      </c>
      <c r="SIZ2" s="205" t="s">
        <v>48</v>
      </c>
      <c r="SJD2" s="205" t="s">
        <v>48</v>
      </c>
      <c r="SJH2" s="205" t="s">
        <v>48</v>
      </c>
      <c r="SJL2" s="205" t="s">
        <v>48</v>
      </c>
      <c r="SJP2" s="205" t="s">
        <v>48</v>
      </c>
      <c r="SJT2" s="205" t="s">
        <v>48</v>
      </c>
      <c r="SJX2" s="205" t="s">
        <v>48</v>
      </c>
      <c r="SKB2" s="205" t="s">
        <v>48</v>
      </c>
      <c r="SKF2" s="205" t="s">
        <v>48</v>
      </c>
      <c r="SKJ2" s="205" t="s">
        <v>48</v>
      </c>
      <c r="SKN2" s="205" t="s">
        <v>48</v>
      </c>
      <c r="SKR2" s="205" t="s">
        <v>48</v>
      </c>
      <c r="SKV2" s="205" t="s">
        <v>48</v>
      </c>
      <c r="SKZ2" s="205" t="s">
        <v>48</v>
      </c>
      <c r="SLD2" s="205" t="s">
        <v>48</v>
      </c>
      <c r="SLH2" s="205" t="s">
        <v>48</v>
      </c>
      <c r="SLL2" s="205" t="s">
        <v>48</v>
      </c>
      <c r="SLP2" s="205" t="s">
        <v>48</v>
      </c>
      <c r="SLT2" s="205" t="s">
        <v>48</v>
      </c>
      <c r="SLX2" s="205" t="s">
        <v>48</v>
      </c>
      <c r="SMB2" s="205" t="s">
        <v>48</v>
      </c>
      <c r="SMF2" s="205" t="s">
        <v>48</v>
      </c>
      <c r="SMJ2" s="205" t="s">
        <v>48</v>
      </c>
      <c r="SMN2" s="205" t="s">
        <v>48</v>
      </c>
      <c r="SMR2" s="205" t="s">
        <v>48</v>
      </c>
      <c r="SMV2" s="205" t="s">
        <v>48</v>
      </c>
      <c r="SMZ2" s="205" t="s">
        <v>48</v>
      </c>
      <c r="SND2" s="205" t="s">
        <v>48</v>
      </c>
      <c r="SNH2" s="205" t="s">
        <v>48</v>
      </c>
      <c r="SNL2" s="205" t="s">
        <v>48</v>
      </c>
      <c r="SNP2" s="205" t="s">
        <v>48</v>
      </c>
      <c r="SNT2" s="205" t="s">
        <v>48</v>
      </c>
      <c r="SNX2" s="205" t="s">
        <v>48</v>
      </c>
      <c r="SOB2" s="205" t="s">
        <v>48</v>
      </c>
      <c r="SOF2" s="205" t="s">
        <v>48</v>
      </c>
      <c r="SOJ2" s="205" t="s">
        <v>48</v>
      </c>
      <c r="SON2" s="205" t="s">
        <v>48</v>
      </c>
      <c r="SOR2" s="205" t="s">
        <v>48</v>
      </c>
      <c r="SOV2" s="205" t="s">
        <v>48</v>
      </c>
      <c r="SOZ2" s="205" t="s">
        <v>48</v>
      </c>
      <c r="SPD2" s="205" t="s">
        <v>48</v>
      </c>
      <c r="SPH2" s="205" t="s">
        <v>48</v>
      </c>
      <c r="SPL2" s="205" t="s">
        <v>48</v>
      </c>
      <c r="SPP2" s="205" t="s">
        <v>48</v>
      </c>
      <c r="SPT2" s="205" t="s">
        <v>48</v>
      </c>
      <c r="SPX2" s="205" t="s">
        <v>48</v>
      </c>
      <c r="SQB2" s="205" t="s">
        <v>48</v>
      </c>
      <c r="SQF2" s="205" t="s">
        <v>48</v>
      </c>
      <c r="SQJ2" s="205" t="s">
        <v>48</v>
      </c>
      <c r="SQN2" s="205" t="s">
        <v>48</v>
      </c>
      <c r="SQR2" s="205" t="s">
        <v>48</v>
      </c>
      <c r="SQV2" s="205" t="s">
        <v>48</v>
      </c>
      <c r="SQZ2" s="205" t="s">
        <v>48</v>
      </c>
      <c r="SRD2" s="205" t="s">
        <v>48</v>
      </c>
      <c r="SRH2" s="205" t="s">
        <v>48</v>
      </c>
      <c r="SRL2" s="205" t="s">
        <v>48</v>
      </c>
      <c r="SRP2" s="205" t="s">
        <v>48</v>
      </c>
      <c r="SRT2" s="205" t="s">
        <v>48</v>
      </c>
      <c r="SRX2" s="205" t="s">
        <v>48</v>
      </c>
      <c r="SSB2" s="205" t="s">
        <v>48</v>
      </c>
      <c r="SSF2" s="205" t="s">
        <v>48</v>
      </c>
      <c r="SSJ2" s="205" t="s">
        <v>48</v>
      </c>
      <c r="SSN2" s="205" t="s">
        <v>48</v>
      </c>
      <c r="SSR2" s="205" t="s">
        <v>48</v>
      </c>
      <c r="SSV2" s="205" t="s">
        <v>48</v>
      </c>
      <c r="SSZ2" s="205" t="s">
        <v>48</v>
      </c>
      <c r="STD2" s="205" t="s">
        <v>48</v>
      </c>
      <c r="STH2" s="205" t="s">
        <v>48</v>
      </c>
      <c r="STL2" s="205" t="s">
        <v>48</v>
      </c>
      <c r="STP2" s="205" t="s">
        <v>48</v>
      </c>
      <c r="STT2" s="205" t="s">
        <v>48</v>
      </c>
      <c r="STX2" s="205" t="s">
        <v>48</v>
      </c>
      <c r="SUB2" s="205" t="s">
        <v>48</v>
      </c>
      <c r="SUF2" s="205" t="s">
        <v>48</v>
      </c>
      <c r="SUJ2" s="205" t="s">
        <v>48</v>
      </c>
      <c r="SUN2" s="205" t="s">
        <v>48</v>
      </c>
      <c r="SUR2" s="205" t="s">
        <v>48</v>
      </c>
      <c r="SUV2" s="205" t="s">
        <v>48</v>
      </c>
      <c r="SUZ2" s="205" t="s">
        <v>48</v>
      </c>
      <c r="SVD2" s="205" t="s">
        <v>48</v>
      </c>
      <c r="SVH2" s="205" t="s">
        <v>48</v>
      </c>
      <c r="SVL2" s="205" t="s">
        <v>48</v>
      </c>
      <c r="SVP2" s="205" t="s">
        <v>48</v>
      </c>
      <c r="SVT2" s="205" t="s">
        <v>48</v>
      </c>
      <c r="SVX2" s="205" t="s">
        <v>48</v>
      </c>
      <c r="SWB2" s="205" t="s">
        <v>48</v>
      </c>
      <c r="SWF2" s="205" t="s">
        <v>48</v>
      </c>
      <c r="SWJ2" s="205" t="s">
        <v>48</v>
      </c>
      <c r="SWN2" s="205" t="s">
        <v>48</v>
      </c>
      <c r="SWR2" s="205" t="s">
        <v>48</v>
      </c>
      <c r="SWV2" s="205" t="s">
        <v>48</v>
      </c>
      <c r="SWZ2" s="205" t="s">
        <v>48</v>
      </c>
      <c r="SXD2" s="205" t="s">
        <v>48</v>
      </c>
      <c r="SXH2" s="205" t="s">
        <v>48</v>
      </c>
      <c r="SXL2" s="205" t="s">
        <v>48</v>
      </c>
      <c r="SXP2" s="205" t="s">
        <v>48</v>
      </c>
      <c r="SXT2" s="205" t="s">
        <v>48</v>
      </c>
      <c r="SXX2" s="205" t="s">
        <v>48</v>
      </c>
      <c r="SYB2" s="205" t="s">
        <v>48</v>
      </c>
      <c r="SYF2" s="205" t="s">
        <v>48</v>
      </c>
      <c r="SYJ2" s="205" t="s">
        <v>48</v>
      </c>
      <c r="SYN2" s="205" t="s">
        <v>48</v>
      </c>
      <c r="SYR2" s="205" t="s">
        <v>48</v>
      </c>
      <c r="SYV2" s="205" t="s">
        <v>48</v>
      </c>
      <c r="SYZ2" s="205" t="s">
        <v>48</v>
      </c>
      <c r="SZD2" s="205" t="s">
        <v>48</v>
      </c>
      <c r="SZH2" s="205" t="s">
        <v>48</v>
      </c>
      <c r="SZL2" s="205" t="s">
        <v>48</v>
      </c>
      <c r="SZP2" s="205" t="s">
        <v>48</v>
      </c>
      <c r="SZT2" s="205" t="s">
        <v>48</v>
      </c>
      <c r="SZX2" s="205" t="s">
        <v>48</v>
      </c>
      <c r="TAB2" s="205" t="s">
        <v>48</v>
      </c>
      <c r="TAF2" s="205" t="s">
        <v>48</v>
      </c>
      <c r="TAJ2" s="205" t="s">
        <v>48</v>
      </c>
      <c r="TAN2" s="205" t="s">
        <v>48</v>
      </c>
      <c r="TAR2" s="205" t="s">
        <v>48</v>
      </c>
      <c r="TAV2" s="205" t="s">
        <v>48</v>
      </c>
      <c r="TAZ2" s="205" t="s">
        <v>48</v>
      </c>
      <c r="TBD2" s="205" t="s">
        <v>48</v>
      </c>
      <c r="TBH2" s="205" t="s">
        <v>48</v>
      </c>
      <c r="TBL2" s="205" t="s">
        <v>48</v>
      </c>
      <c r="TBP2" s="205" t="s">
        <v>48</v>
      </c>
      <c r="TBT2" s="205" t="s">
        <v>48</v>
      </c>
      <c r="TBX2" s="205" t="s">
        <v>48</v>
      </c>
      <c r="TCB2" s="205" t="s">
        <v>48</v>
      </c>
      <c r="TCF2" s="205" t="s">
        <v>48</v>
      </c>
      <c r="TCJ2" s="205" t="s">
        <v>48</v>
      </c>
      <c r="TCN2" s="205" t="s">
        <v>48</v>
      </c>
      <c r="TCR2" s="205" t="s">
        <v>48</v>
      </c>
      <c r="TCV2" s="205" t="s">
        <v>48</v>
      </c>
      <c r="TCZ2" s="205" t="s">
        <v>48</v>
      </c>
      <c r="TDD2" s="205" t="s">
        <v>48</v>
      </c>
      <c r="TDH2" s="205" t="s">
        <v>48</v>
      </c>
      <c r="TDL2" s="205" t="s">
        <v>48</v>
      </c>
      <c r="TDP2" s="205" t="s">
        <v>48</v>
      </c>
      <c r="TDT2" s="205" t="s">
        <v>48</v>
      </c>
      <c r="TDX2" s="205" t="s">
        <v>48</v>
      </c>
      <c r="TEB2" s="205" t="s">
        <v>48</v>
      </c>
      <c r="TEF2" s="205" t="s">
        <v>48</v>
      </c>
      <c r="TEJ2" s="205" t="s">
        <v>48</v>
      </c>
      <c r="TEN2" s="205" t="s">
        <v>48</v>
      </c>
      <c r="TER2" s="205" t="s">
        <v>48</v>
      </c>
      <c r="TEV2" s="205" t="s">
        <v>48</v>
      </c>
      <c r="TEZ2" s="205" t="s">
        <v>48</v>
      </c>
      <c r="TFD2" s="205" t="s">
        <v>48</v>
      </c>
      <c r="TFH2" s="205" t="s">
        <v>48</v>
      </c>
      <c r="TFL2" s="205" t="s">
        <v>48</v>
      </c>
      <c r="TFP2" s="205" t="s">
        <v>48</v>
      </c>
      <c r="TFT2" s="205" t="s">
        <v>48</v>
      </c>
      <c r="TFX2" s="205" t="s">
        <v>48</v>
      </c>
      <c r="TGB2" s="205" t="s">
        <v>48</v>
      </c>
      <c r="TGF2" s="205" t="s">
        <v>48</v>
      </c>
      <c r="TGJ2" s="205" t="s">
        <v>48</v>
      </c>
      <c r="TGN2" s="205" t="s">
        <v>48</v>
      </c>
      <c r="TGR2" s="205" t="s">
        <v>48</v>
      </c>
      <c r="TGV2" s="205" t="s">
        <v>48</v>
      </c>
      <c r="TGZ2" s="205" t="s">
        <v>48</v>
      </c>
      <c r="THD2" s="205" t="s">
        <v>48</v>
      </c>
      <c r="THH2" s="205" t="s">
        <v>48</v>
      </c>
      <c r="THL2" s="205" t="s">
        <v>48</v>
      </c>
      <c r="THP2" s="205" t="s">
        <v>48</v>
      </c>
      <c r="THT2" s="205" t="s">
        <v>48</v>
      </c>
      <c r="THX2" s="205" t="s">
        <v>48</v>
      </c>
      <c r="TIB2" s="205" t="s">
        <v>48</v>
      </c>
      <c r="TIF2" s="205" t="s">
        <v>48</v>
      </c>
      <c r="TIJ2" s="205" t="s">
        <v>48</v>
      </c>
      <c r="TIN2" s="205" t="s">
        <v>48</v>
      </c>
      <c r="TIR2" s="205" t="s">
        <v>48</v>
      </c>
      <c r="TIV2" s="205" t="s">
        <v>48</v>
      </c>
      <c r="TIZ2" s="205" t="s">
        <v>48</v>
      </c>
      <c r="TJD2" s="205" t="s">
        <v>48</v>
      </c>
      <c r="TJH2" s="205" t="s">
        <v>48</v>
      </c>
      <c r="TJL2" s="205" t="s">
        <v>48</v>
      </c>
      <c r="TJP2" s="205" t="s">
        <v>48</v>
      </c>
      <c r="TJT2" s="205" t="s">
        <v>48</v>
      </c>
      <c r="TJX2" s="205" t="s">
        <v>48</v>
      </c>
      <c r="TKB2" s="205" t="s">
        <v>48</v>
      </c>
      <c r="TKF2" s="205" t="s">
        <v>48</v>
      </c>
      <c r="TKJ2" s="205" t="s">
        <v>48</v>
      </c>
      <c r="TKN2" s="205" t="s">
        <v>48</v>
      </c>
      <c r="TKR2" s="205" t="s">
        <v>48</v>
      </c>
      <c r="TKV2" s="205" t="s">
        <v>48</v>
      </c>
      <c r="TKZ2" s="205" t="s">
        <v>48</v>
      </c>
      <c r="TLD2" s="205" t="s">
        <v>48</v>
      </c>
      <c r="TLH2" s="205" t="s">
        <v>48</v>
      </c>
      <c r="TLL2" s="205" t="s">
        <v>48</v>
      </c>
      <c r="TLP2" s="205" t="s">
        <v>48</v>
      </c>
      <c r="TLT2" s="205" t="s">
        <v>48</v>
      </c>
      <c r="TLX2" s="205" t="s">
        <v>48</v>
      </c>
      <c r="TMB2" s="205" t="s">
        <v>48</v>
      </c>
      <c r="TMF2" s="205" t="s">
        <v>48</v>
      </c>
      <c r="TMJ2" s="205" t="s">
        <v>48</v>
      </c>
      <c r="TMN2" s="205" t="s">
        <v>48</v>
      </c>
      <c r="TMR2" s="205" t="s">
        <v>48</v>
      </c>
      <c r="TMV2" s="205" t="s">
        <v>48</v>
      </c>
      <c r="TMZ2" s="205" t="s">
        <v>48</v>
      </c>
      <c r="TND2" s="205" t="s">
        <v>48</v>
      </c>
      <c r="TNH2" s="205" t="s">
        <v>48</v>
      </c>
      <c r="TNL2" s="205" t="s">
        <v>48</v>
      </c>
      <c r="TNP2" s="205" t="s">
        <v>48</v>
      </c>
      <c r="TNT2" s="205" t="s">
        <v>48</v>
      </c>
      <c r="TNX2" s="205" t="s">
        <v>48</v>
      </c>
      <c r="TOB2" s="205" t="s">
        <v>48</v>
      </c>
      <c r="TOF2" s="205" t="s">
        <v>48</v>
      </c>
      <c r="TOJ2" s="205" t="s">
        <v>48</v>
      </c>
      <c r="TON2" s="205" t="s">
        <v>48</v>
      </c>
      <c r="TOR2" s="205" t="s">
        <v>48</v>
      </c>
      <c r="TOV2" s="205" t="s">
        <v>48</v>
      </c>
      <c r="TOZ2" s="205" t="s">
        <v>48</v>
      </c>
      <c r="TPD2" s="205" t="s">
        <v>48</v>
      </c>
      <c r="TPH2" s="205" t="s">
        <v>48</v>
      </c>
      <c r="TPL2" s="205" t="s">
        <v>48</v>
      </c>
      <c r="TPP2" s="205" t="s">
        <v>48</v>
      </c>
      <c r="TPT2" s="205" t="s">
        <v>48</v>
      </c>
      <c r="TPX2" s="205" t="s">
        <v>48</v>
      </c>
      <c r="TQB2" s="205" t="s">
        <v>48</v>
      </c>
      <c r="TQF2" s="205" t="s">
        <v>48</v>
      </c>
      <c r="TQJ2" s="205" t="s">
        <v>48</v>
      </c>
      <c r="TQN2" s="205" t="s">
        <v>48</v>
      </c>
      <c r="TQR2" s="205" t="s">
        <v>48</v>
      </c>
      <c r="TQV2" s="205" t="s">
        <v>48</v>
      </c>
      <c r="TQZ2" s="205" t="s">
        <v>48</v>
      </c>
      <c r="TRD2" s="205" t="s">
        <v>48</v>
      </c>
      <c r="TRH2" s="205" t="s">
        <v>48</v>
      </c>
      <c r="TRL2" s="205" t="s">
        <v>48</v>
      </c>
      <c r="TRP2" s="205" t="s">
        <v>48</v>
      </c>
      <c r="TRT2" s="205" t="s">
        <v>48</v>
      </c>
      <c r="TRX2" s="205" t="s">
        <v>48</v>
      </c>
      <c r="TSB2" s="205" t="s">
        <v>48</v>
      </c>
      <c r="TSF2" s="205" t="s">
        <v>48</v>
      </c>
      <c r="TSJ2" s="205" t="s">
        <v>48</v>
      </c>
      <c r="TSN2" s="205" t="s">
        <v>48</v>
      </c>
      <c r="TSR2" s="205" t="s">
        <v>48</v>
      </c>
      <c r="TSV2" s="205" t="s">
        <v>48</v>
      </c>
      <c r="TSZ2" s="205" t="s">
        <v>48</v>
      </c>
      <c r="TTD2" s="205" t="s">
        <v>48</v>
      </c>
      <c r="TTH2" s="205" t="s">
        <v>48</v>
      </c>
      <c r="TTL2" s="205" t="s">
        <v>48</v>
      </c>
      <c r="TTP2" s="205" t="s">
        <v>48</v>
      </c>
      <c r="TTT2" s="205" t="s">
        <v>48</v>
      </c>
      <c r="TTX2" s="205" t="s">
        <v>48</v>
      </c>
      <c r="TUB2" s="205" t="s">
        <v>48</v>
      </c>
      <c r="TUF2" s="205" t="s">
        <v>48</v>
      </c>
      <c r="TUJ2" s="205" t="s">
        <v>48</v>
      </c>
      <c r="TUN2" s="205" t="s">
        <v>48</v>
      </c>
      <c r="TUR2" s="205" t="s">
        <v>48</v>
      </c>
      <c r="TUV2" s="205" t="s">
        <v>48</v>
      </c>
      <c r="TUZ2" s="205" t="s">
        <v>48</v>
      </c>
      <c r="TVD2" s="205" t="s">
        <v>48</v>
      </c>
      <c r="TVH2" s="205" t="s">
        <v>48</v>
      </c>
      <c r="TVL2" s="205" t="s">
        <v>48</v>
      </c>
      <c r="TVP2" s="205" t="s">
        <v>48</v>
      </c>
      <c r="TVT2" s="205" t="s">
        <v>48</v>
      </c>
      <c r="TVX2" s="205" t="s">
        <v>48</v>
      </c>
      <c r="TWB2" s="205" t="s">
        <v>48</v>
      </c>
      <c r="TWF2" s="205" t="s">
        <v>48</v>
      </c>
      <c r="TWJ2" s="205" t="s">
        <v>48</v>
      </c>
      <c r="TWN2" s="205" t="s">
        <v>48</v>
      </c>
      <c r="TWR2" s="205" t="s">
        <v>48</v>
      </c>
      <c r="TWV2" s="205" t="s">
        <v>48</v>
      </c>
      <c r="TWZ2" s="205" t="s">
        <v>48</v>
      </c>
      <c r="TXD2" s="205" t="s">
        <v>48</v>
      </c>
      <c r="TXH2" s="205" t="s">
        <v>48</v>
      </c>
      <c r="TXL2" s="205" t="s">
        <v>48</v>
      </c>
      <c r="TXP2" s="205" t="s">
        <v>48</v>
      </c>
      <c r="TXT2" s="205" t="s">
        <v>48</v>
      </c>
      <c r="TXX2" s="205" t="s">
        <v>48</v>
      </c>
      <c r="TYB2" s="205" t="s">
        <v>48</v>
      </c>
      <c r="TYF2" s="205" t="s">
        <v>48</v>
      </c>
      <c r="TYJ2" s="205" t="s">
        <v>48</v>
      </c>
      <c r="TYN2" s="205" t="s">
        <v>48</v>
      </c>
      <c r="TYR2" s="205" t="s">
        <v>48</v>
      </c>
      <c r="TYV2" s="205" t="s">
        <v>48</v>
      </c>
      <c r="TYZ2" s="205" t="s">
        <v>48</v>
      </c>
      <c r="TZD2" s="205" t="s">
        <v>48</v>
      </c>
      <c r="TZH2" s="205" t="s">
        <v>48</v>
      </c>
      <c r="TZL2" s="205" t="s">
        <v>48</v>
      </c>
      <c r="TZP2" s="205" t="s">
        <v>48</v>
      </c>
      <c r="TZT2" s="205" t="s">
        <v>48</v>
      </c>
      <c r="TZX2" s="205" t="s">
        <v>48</v>
      </c>
      <c r="UAB2" s="205" t="s">
        <v>48</v>
      </c>
      <c r="UAF2" s="205" t="s">
        <v>48</v>
      </c>
      <c r="UAJ2" s="205" t="s">
        <v>48</v>
      </c>
      <c r="UAN2" s="205" t="s">
        <v>48</v>
      </c>
      <c r="UAR2" s="205" t="s">
        <v>48</v>
      </c>
      <c r="UAV2" s="205" t="s">
        <v>48</v>
      </c>
      <c r="UAZ2" s="205" t="s">
        <v>48</v>
      </c>
      <c r="UBD2" s="205" t="s">
        <v>48</v>
      </c>
      <c r="UBH2" s="205" t="s">
        <v>48</v>
      </c>
      <c r="UBL2" s="205" t="s">
        <v>48</v>
      </c>
      <c r="UBP2" s="205" t="s">
        <v>48</v>
      </c>
      <c r="UBT2" s="205" t="s">
        <v>48</v>
      </c>
      <c r="UBX2" s="205" t="s">
        <v>48</v>
      </c>
      <c r="UCB2" s="205" t="s">
        <v>48</v>
      </c>
      <c r="UCF2" s="205" t="s">
        <v>48</v>
      </c>
      <c r="UCJ2" s="205" t="s">
        <v>48</v>
      </c>
      <c r="UCN2" s="205" t="s">
        <v>48</v>
      </c>
      <c r="UCR2" s="205" t="s">
        <v>48</v>
      </c>
      <c r="UCV2" s="205" t="s">
        <v>48</v>
      </c>
      <c r="UCZ2" s="205" t="s">
        <v>48</v>
      </c>
      <c r="UDD2" s="205" t="s">
        <v>48</v>
      </c>
      <c r="UDH2" s="205" t="s">
        <v>48</v>
      </c>
      <c r="UDL2" s="205" t="s">
        <v>48</v>
      </c>
      <c r="UDP2" s="205" t="s">
        <v>48</v>
      </c>
      <c r="UDT2" s="205" t="s">
        <v>48</v>
      </c>
      <c r="UDX2" s="205" t="s">
        <v>48</v>
      </c>
      <c r="UEB2" s="205" t="s">
        <v>48</v>
      </c>
      <c r="UEF2" s="205" t="s">
        <v>48</v>
      </c>
      <c r="UEJ2" s="205" t="s">
        <v>48</v>
      </c>
      <c r="UEN2" s="205" t="s">
        <v>48</v>
      </c>
      <c r="UER2" s="205" t="s">
        <v>48</v>
      </c>
      <c r="UEV2" s="205" t="s">
        <v>48</v>
      </c>
      <c r="UEZ2" s="205" t="s">
        <v>48</v>
      </c>
      <c r="UFD2" s="205" t="s">
        <v>48</v>
      </c>
      <c r="UFH2" s="205" t="s">
        <v>48</v>
      </c>
      <c r="UFL2" s="205" t="s">
        <v>48</v>
      </c>
      <c r="UFP2" s="205" t="s">
        <v>48</v>
      </c>
      <c r="UFT2" s="205" t="s">
        <v>48</v>
      </c>
      <c r="UFX2" s="205" t="s">
        <v>48</v>
      </c>
      <c r="UGB2" s="205" t="s">
        <v>48</v>
      </c>
      <c r="UGF2" s="205" t="s">
        <v>48</v>
      </c>
      <c r="UGJ2" s="205" t="s">
        <v>48</v>
      </c>
      <c r="UGN2" s="205" t="s">
        <v>48</v>
      </c>
      <c r="UGR2" s="205" t="s">
        <v>48</v>
      </c>
      <c r="UGV2" s="205" t="s">
        <v>48</v>
      </c>
      <c r="UGZ2" s="205" t="s">
        <v>48</v>
      </c>
      <c r="UHD2" s="205" t="s">
        <v>48</v>
      </c>
      <c r="UHH2" s="205" t="s">
        <v>48</v>
      </c>
      <c r="UHL2" s="205" t="s">
        <v>48</v>
      </c>
      <c r="UHP2" s="205" t="s">
        <v>48</v>
      </c>
      <c r="UHT2" s="205" t="s">
        <v>48</v>
      </c>
      <c r="UHX2" s="205" t="s">
        <v>48</v>
      </c>
      <c r="UIB2" s="205" t="s">
        <v>48</v>
      </c>
      <c r="UIF2" s="205" t="s">
        <v>48</v>
      </c>
      <c r="UIJ2" s="205" t="s">
        <v>48</v>
      </c>
      <c r="UIN2" s="205" t="s">
        <v>48</v>
      </c>
      <c r="UIR2" s="205" t="s">
        <v>48</v>
      </c>
      <c r="UIV2" s="205" t="s">
        <v>48</v>
      </c>
      <c r="UIZ2" s="205" t="s">
        <v>48</v>
      </c>
      <c r="UJD2" s="205" t="s">
        <v>48</v>
      </c>
      <c r="UJH2" s="205" t="s">
        <v>48</v>
      </c>
      <c r="UJL2" s="205" t="s">
        <v>48</v>
      </c>
      <c r="UJP2" s="205" t="s">
        <v>48</v>
      </c>
      <c r="UJT2" s="205" t="s">
        <v>48</v>
      </c>
      <c r="UJX2" s="205" t="s">
        <v>48</v>
      </c>
      <c r="UKB2" s="205" t="s">
        <v>48</v>
      </c>
      <c r="UKF2" s="205" t="s">
        <v>48</v>
      </c>
      <c r="UKJ2" s="205" t="s">
        <v>48</v>
      </c>
      <c r="UKN2" s="205" t="s">
        <v>48</v>
      </c>
      <c r="UKR2" s="205" t="s">
        <v>48</v>
      </c>
      <c r="UKV2" s="205" t="s">
        <v>48</v>
      </c>
      <c r="UKZ2" s="205" t="s">
        <v>48</v>
      </c>
      <c r="ULD2" s="205" t="s">
        <v>48</v>
      </c>
      <c r="ULH2" s="205" t="s">
        <v>48</v>
      </c>
      <c r="ULL2" s="205" t="s">
        <v>48</v>
      </c>
      <c r="ULP2" s="205" t="s">
        <v>48</v>
      </c>
      <c r="ULT2" s="205" t="s">
        <v>48</v>
      </c>
      <c r="ULX2" s="205" t="s">
        <v>48</v>
      </c>
      <c r="UMB2" s="205" t="s">
        <v>48</v>
      </c>
      <c r="UMF2" s="205" t="s">
        <v>48</v>
      </c>
      <c r="UMJ2" s="205" t="s">
        <v>48</v>
      </c>
      <c r="UMN2" s="205" t="s">
        <v>48</v>
      </c>
      <c r="UMR2" s="205" t="s">
        <v>48</v>
      </c>
      <c r="UMV2" s="205" t="s">
        <v>48</v>
      </c>
      <c r="UMZ2" s="205" t="s">
        <v>48</v>
      </c>
      <c r="UND2" s="205" t="s">
        <v>48</v>
      </c>
      <c r="UNH2" s="205" t="s">
        <v>48</v>
      </c>
      <c r="UNL2" s="205" t="s">
        <v>48</v>
      </c>
      <c r="UNP2" s="205" t="s">
        <v>48</v>
      </c>
      <c r="UNT2" s="205" t="s">
        <v>48</v>
      </c>
      <c r="UNX2" s="205" t="s">
        <v>48</v>
      </c>
      <c r="UOB2" s="205" t="s">
        <v>48</v>
      </c>
      <c r="UOF2" s="205" t="s">
        <v>48</v>
      </c>
      <c r="UOJ2" s="205" t="s">
        <v>48</v>
      </c>
      <c r="UON2" s="205" t="s">
        <v>48</v>
      </c>
      <c r="UOR2" s="205" t="s">
        <v>48</v>
      </c>
      <c r="UOV2" s="205" t="s">
        <v>48</v>
      </c>
      <c r="UOZ2" s="205" t="s">
        <v>48</v>
      </c>
      <c r="UPD2" s="205" t="s">
        <v>48</v>
      </c>
      <c r="UPH2" s="205" t="s">
        <v>48</v>
      </c>
      <c r="UPL2" s="205" t="s">
        <v>48</v>
      </c>
      <c r="UPP2" s="205" t="s">
        <v>48</v>
      </c>
      <c r="UPT2" s="205" t="s">
        <v>48</v>
      </c>
      <c r="UPX2" s="205" t="s">
        <v>48</v>
      </c>
      <c r="UQB2" s="205" t="s">
        <v>48</v>
      </c>
      <c r="UQF2" s="205" t="s">
        <v>48</v>
      </c>
      <c r="UQJ2" s="205" t="s">
        <v>48</v>
      </c>
      <c r="UQN2" s="205" t="s">
        <v>48</v>
      </c>
      <c r="UQR2" s="205" t="s">
        <v>48</v>
      </c>
      <c r="UQV2" s="205" t="s">
        <v>48</v>
      </c>
      <c r="UQZ2" s="205" t="s">
        <v>48</v>
      </c>
      <c r="URD2" s="205" t="s">
        <v>48</v>
      </c>
      <c r="URH2" s="205" t="s">
        <v>48</v>
      </c>
      <c r="URL2" s="205" t="s">
        <v>48</v>
      </c>
      <c r="URP2" s="205" t="s">
        <v>48</v>
      </c>
      <c r="URT2" s="205" t="s">
        <v>48</v>
      </c>
      <c r="URX2" s="205" t="s">
        <v>48</v>
      </c>
      <c r="USB2" s="205" t="s">
        <v>48</v>
      </c>
      <c r="USF2" s="205" t="s">
        <v>48</v>
      </c>
      <c r="USJ2" s="205" t="s">
        <v>48</v>
      </c>
      <c r="USN2" s="205" t="s">
        <v>48</v>
      </c>
      <c r="USR2" s="205" t="s">
        <v>48</v>
      </c>
      <c r="USV2" s="205" t="s">
        <v>48</v>
      </c>
      <c r="USZ2" s="205" t="s">
        <v>48</v>
      </c>
      <c r="UTD2" s="205" t="s">
        <v>48</v>
      </c>
      <c r="UTH2" s="205" t="s">
        <v>48</v>
      </c>
      <c r="UTL2" s="205" t="s">
        <v>48</v>
      </c>
      <c r="UTP2" s="205" t="s">
        <v>48</v>
      </c>
      <c r="UTT2" s="205" t="s">
        <v>48</v>
      </c>
      <c r="UTX2" s="205" t="s">
        <v>48</v>
      </c>
      <c r="UUB2" s="205" t="s">
        <v>48</v>
      </c>
      <c r="UUF2" s="205" t="s">
        <v>48</v>
      </c>
      <c r="UUJ2" s="205" t="s">
        <v>48</v>
      </c>
      <c r="UUN2" s="205" t="s">
        <v>48</v>
      </c>
      <c r="UUR2" s="205" t="s">
        <v>48</v>
      </c>
      <c r="UUV2" s="205" t="s">
        <v>48</v>
      </c>
      <c r="UUZ2" s="205" t="s">
        <v>48</v>
      </c>
      <c r="UVD2" s="205" t="s">
        <v>48</v>
      </c>
      <c r="UVH2" s="205" t="s">
        <v>48</v>
      </c>
      <c r="UVL2" s="205" t="s">
        <v>48</v>
      </c>
      <c r="UVP2" s="205" t="s">
        <v>48</v>
      </c>
      <c r="UVT2" s="205" t="s">
        <v>48</v>
      </c>
      <c r="UVX2" s="205" t="s">
        <v>48</v>
      </c>
      <c r="UWB2" s="205" t="s">
        <v>48</v>
      </c>
      <c r="UWF2" s="205" t="s">
        <v>48</v>
      </c>
      <c r="UWJ2" s="205" t="s">
        <v>48</v>
      </c>
      <c r="UWN2" s="205" t="s">
        <v>48</v>
      </c>
      <c r="UWR2" s="205" t="s">
        <v>48</v>
      </c>
      <c r="UWV2" s="205" t="s">
        <v>48</v>
      </c>
      <c r="UWZ2" s="205" t="s">
        <v>48</v>
      </c>
      <c r="UXD2" s="205" t="s">
        <v>48</v>
      </c>
      <c r="UXH2" s="205" t="s">
        <v>48</v>
      </c>
      <c r="UXL2" s="205" t="s">
        <v>48</v>
      </c>
      <c r="UXP2" s="205" t="s">
        <v>48</v>
      </c>
      <c r="UXT2" s="205" t="s">
        <v>48</v>
      </c>
      <c r="UXX2" s="205" t="s">
        <v>48</v>
      </c>
      <c r="UYB2" s="205" t="s">
        <v>48</v>
      </c>
      <c r="UYF2" s="205" t="s">
        <v>48</v>
      </c>
      <c r="UYJ2" s="205" t="s">
        <v>48</v>
      </c>
      <c r="UYN2" s="205" t="s">
        <v>48</v>
      </c>
      <c r="UYR2" s="205" t="s">
        <v>48</v>
      </c>
      <c r="UYV2" s="205" t="s">
        <v>48</v>
      </c>
      <c r="UYZ2" s="205" t="s">
        <v>48</v>
      </c>
      <c r="UZD2" s="205" t="s">
        <v>48</v>
      </c>
      <c r="UZH2" s="205" t="s">
        <v>48</v>
      </c>
      <c r="UZL2" s="205" t="s">
        <v>48</v>
      </c>
      <c r="UZP2" s="205" t="s">
        <v>48</v>
      </c>
      <c r="UZT2" s="205" t="s">
        <v>48</v>
      </c>
      <c r="UZX2" s="205" t="s">
        <v>48</v>
      </c>
      <c r="VAB2" s="205" t="s">
        <v>48</v>
      </c>
      <c r="VAF2" s="205" t="s">
        <v>48</v>
      </c>
      <c r="VAJ2" s="205" t="s">
        <v>48</v>
      </c>
      <c r="VAN2" s="205" t="s">
        <v>48</v>
      </c>
      <c r="VAR2" s="205" t="s">
        <v>48</v>
      </c>
      <c r="VAV2" s="205" t="s">
        <v>48</v>
      </c>
      <c r="VAZ2" s="205" t="s">
        <v>48</v>
      </c>
      <c r="VBD2" s="205" t="s">
        <v>48</v>
      </c>
      <c r="VBH2" s="205" t="s">
        <v>48</v>
      </c>
      <c r="VBL2" s="205" t="s">
        <v>48</v>
      </c>
      <c r="VBP2" s="205" t="s">
        <v>48</v>
      </c>
      <c r="VBT2" s="205" t="s">
        <v>48</v>
      </c>
      <c r="VBX2" s="205" t="s">
        <v>48</v>
      </c>
      <c r="VCB2" s="205" t="s">
        <v>48</v>
      </c>
      <c r="VCF2" s="205" t="s">
        <v>48</v>
      </c>
      <c r="VCJ2" s="205" t="s">
        <v>48</v>
      </c>
      <c r="VCN2" s="205" t="s">
        <v>48</v>
      </c>
      <c r="VCR2" s="205" t="s">
        <v>48</v>
      </c>
      <c r="VCV2" s="205" t="s">
        <v>48</v>
      </c>
      <c r="VCZ2" s="205" t="s">
        <v>48</v>
      </c>
      <c r="VDD2" s="205" t="s">
        <v>48</v>
      </c>
      <c r="VDH2" s="205" t="s">
        <v>48</v>
      </c>
      <c r="VDL2" s="205" t="s">
        <v>48</v>
      </c>
      <c r="VDP2" s="205" t="s">
        <v>48</v>
      </c>
      <c r="VDT2" s="205" t="s">
        <v>48</v>
      </c>
      <c r="VDX2" s="205" t="s">
        <v>48</v>
      </c>
      <c r="VEB2" s="205" t="s">
        <v>48</v>
      </c>
      <c r="VEF2" s="205" t="s">
        <v>48</v>
      </c>
      <c r="VEJ2" s="205" t="s">
        <v>48</v>
      </c>
      <c r="VEN2" s="205" t="s">
        <v>48</v>
      </c>
      <c r="VER2" s="205" t="s">
        <v>48</v>
      </c>
      <c r="VEV2" s="205" t="s">
        <v>48</v>
      </c>
      <c r="VEZ2" s="205" t="s">
        <v>48</v>
      </c>
      <c r="VFD2" s="205" t="s">
        <v>48</v>
      </c>
      <c r="VFH2" s="205" t="s">
        <v>48</v>
      </c>
      <c r="VFL2" s="205" t="s">
        <v>48</v>
      </c>
      <c r="VFP2" s="205" t="s">
        <v>48</v>
      </c>
      <c r="VFT2" s="205" t="s">
        <v>48</v>
      </c>
      <c r="VFX2" s="205" t="s">
        <v>48</v>
      </c>
      <c r="VGB2" s="205" t="s">
        <v>48</v>
      </c>
      <c r="VGF2" s="205" t="s">
        <v>48</v>
      </c>
      <c r="VGJ2" s="205" t="s">
        <v>48</v>
      </c>
      <c r="VGN2" s="205" t="s">
        <v>48</v>
      </c>
      <c r="VGR2" s="205" t="s">
        <v>48</v>
      </c>
      <c r="VGV2" s="205" t="s">
        <v>48</v>
      </c>
      <c r="VGZ2" s="205" t="s">
        <v>48</v>
      </c>
      <c r="VHD2" s="205" t="s">
        <v>48</v>
      </c>
      <c r="VHH2" s="205" t="s">
        <v>48</v>
      </c>
      <c r="VHL2" s="205" t="s">
        <v>48</v>
      </c>
      <c r="VHP2" s="205" t="s">
        <v>48</v>
      </c>
      <c r="VHT2" s="205" t="s">
        <v>48</v>
      </c>
      <c r="VHX2" s="205" t="s">
        <v>48</v>
      </c>
      <c r="VIB2" s="205" t="s">
        <v>48</v>
      </c>
      <c r="VIF2" s="205" t="s">
        <v>48</v>
      </c>
      <c r="VIJ2" s="205" t="s">
        <v>48</v>
      </c>
      <c r="VIN2" s="205" t="s">
        <v>48</v>
      </c>
      <c r="VIR2" s="205" t="s">
        <v>48</v>
      </c>
      <c r="VIV2" s="205" t="s">
        <v>48</v>
      </c>
      <c r="VIZ2" s="205" t="s">
        <v>48</v>
      </c>
      <c r="VJD2" s="205" t="s">
        <v>48</v>
      </c>
      <c r="VJH2" s="205" t="s">
        <v>48</v>
      </c>
      <c r="VJL2" s="205" t="s">
        <v>48</v>
      </c>
      <c r="VJP2" s="205" t="s">
        <v>48</v>
      </c>
      <c r="VJT2" s="205" t="s">
        <v>48</v>
      </c>
      <c r="VJX2" s="205" t="s">
        <v>48</v>
      </c>
      <c r="VKB2" s="205" t="s">
        <v>48</v>
      </c>
      <c r="VKF2" s="205" t="s">
        <v>48</v>
      </c>
      <c r="VKJ2" s="205" t="s">
        <v>48</v>
      </c>
      <c r="VKN2" s="205" t="s">
        <v>48</v>
      </c>
      <c r="VKR2" s="205" t="s">
        <v>48</v>
      </c>
      <c r="VKV2" s="205" t="s">
        <v>48</v>
      </c>
      <c r="VKZ2" s="205" t="s">
        <v>48</v>
      </c>
      <c r="VLD2" s="205" t="s">
        <v>48</v>
      </c>
      <c r="VLH2" s="205" t="s">
        <v>48</v>
      </c>
      <c r="VLL2" s="205" t="s">
        <v>48</v>
      </c>
      <c r="VLP2" s="205" t="s">
        <v>48</v>
      </c>
      <c r="VLT2" s="205" t="s">
        <v>48</v>
      </c>
      <c r="VLX2" s="205" t="s">
        <v>48</v>
      </c>
      <c r="VMB2" s="205" t="s">
        <v>48</v>
      </c>
      <c r="VMF2" s="205" t="s">
        <v>48</v>
      </c>
      <c r="VMJ2" s="205" t="s">
        <v>48</v>
      </c>
      <c r="VMN2" s="205" t="s">
        <v>48</v>
      </c>
      <c r="VMR2" s="205" t="s">
        <v>48</v>
      </c>
      <c r="VMV2" s="205" t="s">
        <v>48</v>
      </c>
      <c r="VMZ2" s="205" t="s">
        <v>48</v>
      </c>
      <c r="VND2" s="205" t="s">
        <v>48</v>
      </c>
      <c r="VNH2" s="205" t="s">
        <v>48</v>
      </c>
      <c r="VNL2" s="205" t="s">
        <v>48</v>
      </c>
      <c r="VNP2" s="205" t="s">
        <v>48</v>
      </c>
      <c r="VNT2" s="205" t="s">
        <v>48</v>
      </c>
      <c r="VNX2" s="205" t="s">
        <v>48</v>
      </c>
      <c r="VOB2" s="205" t="s">
        <v>48</v>
      </c>
      <c r="VOF2" s="205" t="s">
        <v>48</v>
      </c>
      <c r="VOJ2" s="205" t="s">
        <v>48</v>
      </c>
      <c r="VON2" s="205" t="s">
        <v>48</v>
      </c>
      <c r="VOR2" s="205" t="s">
        <v>48</v>
      </c>
      <c r="VOV2" s="205" t="s">
        <v>48</v>
      </c>
      <c r="VOZ2" s="205" t="s">
        <v>48</v>
      </c>
      <c r="VPD2" s="205" t="s">
        <v>48</v>
      </c>
      <c r="VPH2" s="205" t="s">
        <v>48</v>
      </c>
      <c r="VPL2" s="205" t="s">
        <v>48</v>
      </c>
      <c r="VPP2" s="205" t="s">
        <v>48</v>
      </c>
      <c r="VPT2" s="205" t="s">
        <v>48</v>
      </c>
      <c r="VPX2" s="205" t="s">
        <v>48</v>
      </c>
      <c r="VQB2" s="205" t="s">
        <v>48</v>
      </c>
      <c r="VQF2" s="205" t="s">
        <v>48</v>
      </c>
      <c r="VQJ2" s="205" t="s">
        <v>48</v>
      </c>
      <c r="VQN2" s="205" t="s">
        <v>48</v>
      </c>
      <c r="VQR2" s="205" t="s">
        <v>48</v>
      </c>
      <c r="VQV2" s="205" t="s">
        <v>48</v>
      </c>
      <c r="VQZ2" s="205" t="s">
        <v>48</v>
      </c>
      <c r="VRD2" s="205" t="s">
        <v>48</v>
      </c>
      <c r="VRH2" s="205" t="s">
        <v>48</v>
      </c>
      <c r="VRL2" s="205" t="s">
        <v>48</v>
      </c>
      <c r="VRP2" s="205" t="s">
        <v>48</v>
      </c>
      <c r="VRT2" s="205" t="s">
        <v>48</v>
      </c>
      <c r="VRX2" s="205" t="s">
        <v>48</v>
      </c>
      <c r="VSB2" s="205" t="s">
        <v>48</v>
      </c>
      <c r="VSF2" s="205" t="s">
        <v>48</v>
      </c>
      <c r="VSJ2" s="205" t="s">
        <v>48</v>
      </c>
      <c r="VSN2" s="205" t="s">
        <v>48</v>
      </c>
      <c r="VSR2" s="205" t="s">
        <v>48</v>
      </c>
      <c r="VSV2" s="205" t="s">
        <v>48</v>
      </c>
      <c r="VSZ2" s="205" t="s">
        <v>48</v>
      </c>
      <c r="VTD2" s="205" t="s">
        <v>48</v>
      </c>
      <c r="VTH2" s="205" t="s">
        <v>48</v>
      </c>
      <c r="VTL2" s="205" t="s">
        <v>48</v>
      </c>
      <c r="VTP2" s="205" t="s">
        <v>48</v>
      </c>
      <c r="VTT2" s="205" t="s">
        <v>48</v>
      </c>
      <c r="VTX2" s="205" t="s">
        <v>48</v>
      </c>
      <c r="VUB2" s="205" t="s">
        <v>48</v>
      </c>
      <c r="VUF2" s="205" t="s">
        <v>48</v>
      </c>
      <c r="VUJ2" s="205" t="s">
        <v>48</v>
      </c>
      <c r="VUN2" s="205" t="s">
        <v>48</v>
      </c>
      <c r="VUR2" s="205" t="s">
        <v>48</v>
      </c>
      <c r="VUV2" s="205" t="s">
        <v>48</v>
      </c>
      <c r="VUZ2" s="205" t="s">
        <v>48</v>
      </c>
      <c r="VVD2" s="205" t="s">
        <v>48</v>
      </c>
      <c r="VVH2" s="205" t="s">
        <v>48</v>
      </c>
      <c r="VVL2" s="205" t="s">
        <v>48</v>
      </c>
      <c r="VVP2" s="205" t="s">
        <v>48</v>
      </c>
      <c r="VVT2" s="205" t="s">
        <v>48</v>
      </c>
      <c r="VVX2" s="205" t="s">
        <v>48</v>
      </c>
      <c r="VWB2" s="205" t="s">
        <v>48</v>
      </c>
      <c r="VWF2" s="205" t="s">
        <v>48</v>
      </c>
      <c r="VWJ2" s="205" t="s">
        <v>48</v>
      </c>
      <c r="VWN2" s="205" t="s">
        <v>48</v>
      </c>
      <c r="VWR2" s="205" t="s">
        <v>48</v>
      </c>
      <c r="VWV2" s="205" t="s">
        <v>48</v>
      </c>
      <c r="VWZ2" s="205" t="s">
        <v>48</v>
      </c>
      <c r="VXD2" s="205" t="s">
        <v>48</v>
      </c>
      <c r="VXH2" s="205" t="s">
        <v>48</v>
      </c>
      <c r="VXL2" s="205" t="s">
        <v>48</v>
      </c>
      <c r="VXP2" s="205" t="s">
        <v>48</v>
      </c>
      <c r="VXT2" s="205" t="s">
        <v>48</v>
      </c>
      <c r="VXX2" s="205" t="s">
        <v>48</v>
      </c>
      <c r="VYB2" s="205" t="s">
        <v>48</v>
      </c>
      <c r="VYF2" s="205" t="s">
        <v>48</v>
      </c>
      <c r="VYJ2" s="205" t="s">
        <v>48</v>
      </c>
      <c r="VYN2" s="205" t="s">
        <v>48</v>
      </c>
      <c r="VYR2" s="205" t="s">
        <v>48</v>
      </c>
      <c r="VYV2" s="205" t="s">
        <v>48</v>
      </c>
      <c r="VYZ2" s="205" t="s">
        <v>48</v>
      </c>
      <c r="VZD2" s="205" t="s">
        <v>48</v>
      </c>
      <c r="VZH2" s="205" t="s">
        <v>48</v>
      </c>
      <c r="VZL2" s="205" t="s">
        <v>48</v>
      </c>
      <c r="VZP2" s="205" t="s">
        <v>48</v>
      </c>
      <c r="VZT2" s="205" t="s">
        <v>48</v>
      </c>
      <c r="VZX2" s="205" t="s">
        <v>48</v>
      </c>
      <c r="WAB2" s="205" t="s">
        <v>48</v>
      </c>
      <c r="WAF2" s="205" t="s">
        <v>48</v>
      </c>
      <c r="WAJ2" s="205" t="s">
        <v>48</v>
      </c>
      <c r="WAN2" s="205" t="s">
        <v>48</v>
      </c>
      <c r="WAR2" s="205" t="s">
        <v>48</v>
      </c>
      <c r="WAV2" s="205" t="s">
        <v>48</v>
      </c>
      <c r="WAZ2" s="205" t="s">
        <v>48</v>
      </c>
      <c r="WBD2" s="205" t="s">
        <v>48</v>
      </c>
      <c r="WBH2" s="205" t="s">
        <v>48</v>
      </c>
      <c r="WBL2" s="205" t="s">
        <v>48</v>
      </c>
      <c r="WBP2" s="205" t="s">
        <v>48</v>
      </c>
      <c r="WBT2" s="205" t="s">
        <v>48</v>
      </c>
      <c r="WBX2" s="205" t="s">
        <v>48</v>
      </c>
      <c r="WCB2" s="205" t="s">
        <v>48</v>
      </c>
      <c r="WCF2" s="205" t="s">
        <v>48</v>
      </c>
      <c r="WCJ2" s="205" t="s">
        <v>48</v>
      </c>
      <c r="WCN2" s="205" t="s">
        <v>48</v>
      </c>
      <c r="WCR2" s="205" t="s">
        <v>48</v>
      </c>
      <c r="WCV2" s="205" t="s">
        <v>48</v>
      </c>
      <c r="WCZ2" s="205" t="s">
        <v>48</v>
      </c>
      <c r="WDD2" s="205" t="s">
        <v>48</v>
      </c>
      <c r="WDH2" s="205" t="s">
        <v>48</v>
      </c>
      <c r="WDL2" s="205" t="s">
        <v>48</v>
      </c>
      <c r="WDP2" s="205" t="s">
        <v>48</v>
      </c>
      <c r="WDT2" s="205" t="s">
        <v>48</v>
      </c>
      <c r="WDX2" s="205" t="s">
        <v>48</v>
      </c>
      <c r="WEB2" s="205" t="s">
        <v>48</v>
      </c>
      <c r="WEF2" s="205" t="s">
        <v>48</v>
      </c>
      <c r="WEJ2" s="205" t="s">
        <v>48</v>
      </c>
      <c r="WEN2" s="205" t="s">
        <v>48</v>
      </c>
      <c r="WER2" s="205" t="s">
        <v>48</v>
      </c>
      <c r="WEV2" s="205" t="s">
        <v>48</v>
      </c>
      <c r="WEZ2" s="205" t="s">
        <v>48</v>
      </c>
      <c r="WFD2" s="205" t="s">
        <v>48</v>
      </c>
      <c r="WFH2" s="205" t="s">
        <v>48</v>
      </c>
      <c r="WFL2" s="205" t="s">
        <v>48</v>
      </c>
      <c r="WFP2" s="205" t="s">
        <v>48</v>
      </c>
      <c r="WFT2" s="205" t="s">
        <v>48</v>
      </c>
      <c r="WFX2" s="205" t="s">
        <v>48</v>
      </c>
      <c r="WGB2" s="205" t="s">
        <v>48</v>
      </c>
      <c r="WGF2" s="205" t="s">
        <v>48</v>
      </c>
      <c r="WGJ2" s="205" t="s">
        <v>48</v>
      </c>
      <c r="WGN2" s="205" t="s">
        <v>48</v>
      </c>
      <c r="WGR2" s="205" t="s">
        <v>48</v>
      </c>
      <c r="WGV2" s="205" t="s">
        <v>48</v>
      </c>
      <c r="WGZ2" s="205" t="s">
        <v>48</v>
      </c>
      <c r="WHD2" s="205" t="s">
        <v>48</v>
      </c>
      <c r="WHH2" s="205" t="s">
        <v>48</v>
      </c>
      <c r="WHL2" s="205" t="s">
        <v>48</v>
      </c>
      <c r="WHP2" s="205" t="s">
        <v>48</v>
      </c>
      <c r="WHT2" s="205" t="s">
        <v>48</v>
      </c>
      <c r="WHX2" s="205" t="s">
        <v>48</v>
      </c>
      <c r="WIB2" s="205" t="s">
        <v>48</v>
      </c>
      <c r="WIF2" s="205" t="s">
        <v>48</v>
      </c>
      <c r="WIJ2" s="205" t="s">
        <v>48</v>
      </c>
      <c r="WIN2" s="205" t="s">
        <v>48</v>
      </c>
      <c r="WIR2" s="205" t="s">
        <v>48</v>
      </c>
      <c r="WIV2" s="205" t="s">
        <v>48</v>
      </c>
      <c r="WIZ2" s="205" t="s">
        <v>48</v>
      </c>
      <c r="WJD2" s="205" t="s">
        <v>48</v>
      </c>
      <c r="WJH2" s="205" t="s">
        <v>48</v>
      </c>
      <c r="WJL2" s="205" t="s">
        <v>48</v>
      </c>
      <c r="WJP2" s="205" t="s">
        <v>48</v>
      </c>
      <c r="WJT2" s="205" t="s">
        <v>48</v>
      </c>
      <c r="WJX2" s="205" t="s">
        <v>48</v>
      </c>
      <c r="WKB2" s="205" t="s">
        <v>48</v>
      </c>
      <c r="WKF2" s="205" t="s">
        <v>48</v>
      </c>
      <c r="WKJ2" s="205" t="s">
        <v>48</v>
      </c>
      <c r="WKN2" s="205" t="s">
        <v>48</v>
      </c>
      <c r="WKR2" s="205" t="s">
        <v>48</v>
      </c>
      <c r="WKV2" s="205" t="s">
        <v>48</v>
      </c>
      <c r="WKZ2" s="205" t="s">
        <v>48</v>
      </c>
      <c r="WLD2" s="205" t="s">
        <v>48</v>
      </c>
      <c r="WLH2" s="205" t="s">
        <v>48</v>
      </c>
      <c r="WLL2" s="205" t="s">
        <v>48</v>
      </c>
      <c r="WLP2" s="205" t="s">
        <v>48</v>
      </c>
      <c r="WLT2" s="205" t="s">
        <v>48</v>
      </c>
      <c r="WLX2" s="205" t="s">
        <v>48</v>
      </c>
      <c r="WMB2" s="205" t="s">
        <v>48</v>
      </c>
      <c r="WMF2" s="205" t="s">
        <v>48</v>
      </c>
      <c r="WMJ2" s="205" t="s">
        <v>48</v>
      </c>
      <c r="WMN2" s="205" t="s">
        <v>48</v>
      </c>
      <c r="WMR2" s="205" t="s">
        <v>48</v>
      </c>
      <c r="WMV2" s="205" t="s">
        <v>48</v>
      </c>
      <c r="WMZ2" s="205" t="s">
        <v>48</v>
      </c>
      <c r="WND2" s="205" t="s">
        <v>48</v>
      </c>
      <c r="WNH2" s="205" t="s">
        <v>48</v>
      </c>
      <c r="WNL2" s="205" t="s">
        <v>48</v>
      </c>
      <c r="WNP2" s="205" t="s">
        <v>48</v>
      </c>
      <c r="WNT2" s="205" t="s">
        <v>48</v>
      </c>
      <c r="WNX2" s="205" t="s">
        <v>48</v>
      </c>
      <c r="WOB2" s="205" t="s">
        <v>48</v>
      </c>
      <c r="WOF2" s="205" t="s">
        <v>48</v>
      </c>
      <c r="WOJ2" s="205" t="s">
        <v>48</v>
      </c>
      <c r="WON2" s="205" t="s">
        <v>48</v>
      </c>
      <c r="WOR2" s="205" t="s">
        <v>48</v>
      </c>
      <c r="WOV2" s="205" t="s">
        <v>48</v>
      </c>
      <c r="WOZ2" s="205" t="s">
        <v>48</v>
      </c>
      <c r="WPD2" s="205" t="s">
        <v>48</v>
      </c>
      <c r="WPH2" s="205" t="s">
        <v>48</v>
      </c>
      <c r="WPL2" s="205" t="s">
        <v>48</v>
      </c>
      <c r="WPP2" s="205" t="s">
        <v>48</v>
      </c>
      <c r="WPT2" s="205" t="s">
        <v>48</v>
      </c>
      <c r="WPX2" s="205" t="s">
        <v>48</v>
      </c>
      <c r="WQB2" s="205" t="s">
        <v>48</v>
      </c>
      <c r="WQF2" s="205" t="s">
        <v>48</v>
      </c>
      <c r="WQJ2" s="205" t="s">
        <v>48</v>
      </c>
      <c r="WQN2" s="205" t="s">
        <v>48</v>
      </c>
      <c r="WQR2" s="205" t="s">
        <v>48</v>
      </c>
      <c r="WQV2" s="205" t="s">
        <v>48</v>
      </c>
      <c r="WQZ2" s="205" t="s">
        <v>48</v>
      </c>
      <c r="WRD2" s="205" t="s">
        <v>48</v>
      </c>
      <c r="WRH2" s="205" t="s">
        <v>48</v>
      </c>
      <c r="WRL2" s="205" t="s">
        <v>48</v>
      </c>
      <c r="WRP2" s="205" t="s">
        <v>48</v>
      </c>
      <c r="WRT2" s="205" t="s">
        <v>48</v>
      </c>
      <c r="WRX2" s="205" t="s">
        <v>48</v>
      </c>
      <c r="WSB2" s="205" t="s">
        <v>48</v>
      </c>
      <c r="WSF2" s="205" t="s">
        <v>48</v>
      </c>
      <c r="WSJ2" s="205" t="s">
        <v>48</v>
      </c>
      <c r="WSN2" s="205" t="s">
        <v>48</v>
      </c>
      <c r="WSR2" s="205" t="s">
        <v>48</v>
      </c>
      <c r="WSV2" s="205" t="s">
        <v>48</v>
      </c>
      <c r="WSZ2" s="205" t="s">
        <v>48</v>
      </c>
      <c r="WTD2" s="205" t="s">
        <v>48</v>
      </c>
      <c r="WTH2" s="205" t="s">
        <v>48</v>
      </c>
      <c r="WTL2" s="205" t="s">
        <v>48</v>
      </c>
      <c r="WTP2" s="205" t="s">
        <v>48</v>
      </c>
      <c r="WTT2" s="205" t="s">
        <v>48</v>
      </c>
      <c r="WTX2" s="205" t="s">
        <v>48</v>
      </c>
      <c r="WUB2" s="205" t="s">
        <v>48</v>
      </c>
      <c r="WUF2" s="205" t="s">
        <v>48</v>
      </c>
      <c r="WUJ2" s="205" t="s">
        <v>48</v>
      </c>
      <c r="WUN2" s="205" t="s">
        <v>48</v>
      </c>
      <c r="WUR2" s="205" t="s">
        <v>48</v>
      </c>
      <c r="WUV2" s="205" t="s">
        <v>48</v>
      </c>
      <c r="WUZ2" s="205" t="s">
        <v>48</v>
      </c>
      <c r="WVD2" s="205" t="s">
        <v>48</v>
      </c>
      <c r="WVH2" s="205" t="s">
        <v>48</v>
      </c>
      <c r="WVL2" s="205" t="s">
        <v>48</v>
      </c>
      <c r="WVP2" s="205" t="s">
        <v>48</v>
      </c>
      <c r="WVT2" s="205" t="s">
        <v>48</v>
      </c>
      <c r="WVX2" s="205" t="s">
        <v>48</v>
      </c>
      <c r="WWB2" s="205" t="s">
        <v>48</v>
      </c>
      <c r="WWF2" s="205" t="s">
        <v>48</v>
      </c>
      <c r="WWJ2" s="205" t="s">
        <v>48</v>
      </c>
      <c r="WWN2" s="205" t="s">
        <v>48</v>
      </c>
      <c r="WWR2" s="205" t="s">
        <v>48</v>
      </c>
      <c r="WWV2" s="205" t="s">
        <v>48</v>
      </c>
      <c r="WWZ2" s="205" t="s">
        <v>48</v>
      </c>
      <c r="WXD2" s="205" t="s">
        <v>48</v>
      </c>
      <c r="WXH2" s="205" t="s">
        <v>48</v>
      </c>
      <c r="WXL2" s="205" t="s">
        <v>48</v>
      </c>
      <c r="WXP2" s="205" t="s">
        <v>48</v>
      </c>
      <c r="WXT2" s="205" t="s">
        <v>48</v>
      </c>
      <c r="WXX2" s="205" t="s">
        <v>48</v>
      </c>
      <c r="WYB2" s="205" t="s">
        <v>48</v>
      </c>
      <c r="WYF2" s="205" t="s">
        <v>48</v>
      </c>
      <c r="WYJ2" s="205" t="s">
        <v>48</v>
      </c>
      <c r="WYN2" s="205" t="s">
        <v>48</v>
      </c>
      <c r="WYR2" s="205" t="s">
        <v>48</v>
      </c>
      <c r="WYV2" s="205" t="s">
        <v>48</v>
      </c>
      <c r="WYZ2" s="205" t="s">
        <v>48</v>
      </c>
      <c r="WZD2" s="205" t="s">
        <v>48</v>
      </c>
      <c r="WZH2" s="205" t="s">
        <v>48</v>
      </c>
      <c r="WZL2" s="205" t="s">
        <v>48</v>
      </c>
      <c r="WZP2" s="205" t="s">
        <v>48</v>
      </c>
      <c r="WZT2" s="205" t="s">
        <v>48</v>
      </c>
      <c r="WZX2" s="205" t="s">
        <v>48</v>
      </c>
      <c r="XAB2" s="205" t="s">
        <v>48</v>
      </c>
      <c r="XAF2" s="205" t="s">
        <v>48</v>
      </c>
      <c r="XAJ2" s="205" t="s">
        <v>48</v>
      </c>
      <c r="XAN2" s="205" t="s">
        <v>48</v>
      </c>
      <c r="XAR2" s="205" t="s">
        <v>48</v>
      </c>
      <c r="XAV2" s="205" t="s">
        <v>48</v>
      </c>
      <c r="XAZ2" s="205" t="s">
        <v>48</v>
      </c>
      <c r="XBD2" s="205" t="s">
        <v>48</v>
      </c>
      <c r="XBH2" s="205" t="s">
        <v>48</v>
      </c>
      <c r="XBL2" s="205" t="s">
        <v>48</v>
      </c>
      <c r="XBP2" s="205" t="s">
        <v>48</v>
      </c>
      <c r="XBT2" s="205" t="s">
        <v>48</v>
      </c>
      <c r="XBX2" s="205" t="s">
        <v>48</v>
      </c>
      <c r="XCB2" s="205" t="s">
        <v>48</v>
      </c>
      <c r="XCF2" s="205" t="s">
        <v>48</v>
      </c>
      <c r="XCJ2" s="205" t="s">
        <v>48</v>
      </c>
      <c r="XCN2" s="205" t="s">
        <v>48</v>
      </c>
      <c r="XCR2" s="205" t="s">
        <v>48</v>
      </c>
      <c r="XCV2" s="205" t="s">
        <v>48</v>
      </c>
      <c r="XCZ2" s="205" t="s">
        <v>48</v>
      </c>
      <c r="XDD2" s="205" t="s">
        <v>48</v>
      </c>
      <c r="XDH2" s="205" t="s">
        <v>48</v>
      </c>
      <c r="XDL2" s="205" t="s">
        <v>48</v>
      </c>
      <c r="XDP2" s="205" t="s">
        <v>48</v>
      </c>
      <c r="XDT2" s="205" t="s">
        <v>48</v>
      </c>
      <c r="XDX2" s="205" t="s">
        <v>48</v>
      </c>
      <c r="XEB2" s="205" t="s">
        <v>48</v>
      </c>
      <c r="XEF2" s="205" t="s">
        <v>48</v>
      </c>
      <c r="XEJ2" s="205" t="s">
        <v>48</v>
      </c>
      <c r="XEN2" s="205" t="s">
        <v>48</v>
      </c>
      <c r="XER2" s="205" t="s">
        <v>48</v>
      </c>
      <c r="XEV2" s="205" t="s">
        <v>48</v>
      </c>
      <c r="XEZ2" s="205" t="s">
        <v>48</v>
      </c>
      <c r="XFD2" s="205" t="s">
        <v>48</v>
      </c>
    </row>
    <row r="3" spans="1:1024 1028:2048 2052:3072 3076:4096 4100:5120 5124:6144 6148:7168 7172:8192 8196:9216 9220:10240 10244:11264 11268:12288 12292:13312 13316:14336 14340:15360 15364:16384" s="205" customFormat="1" ht="15.3" customHeight="1" x14ac:dyDescent="0.45">
      <c r="D3" s="618" t="s">
        <v>464</v>
      </c>
      <c r="E3" s="619"/>
      <c r="F3" s="620"/>
    </row>
    <row r="4" spans="1:1024 1028:2048 2052:3072 3076:4096 4100:5120 5124:6144 6148:7168 7172:8192 8196:9216 9220:10240 10244:11264 11268:12288 12292:13312 13316:14336 14340:15360 15364:16384" ht="15.3" customHeight="1" x14ac:dyDescent="0.35">
      <c r="A4" s="200"/>
      <c r="B4" s="200"/>
      <c r="C4" s="197"/>
      <c r="D4" s="614" t="s">
        <v>1099</v>
      </c>
      <c r="E4" s="615"/>
      <c r="F4" s="616"/>
      <c r="I4" s="44"/>
    </row>
    <row r="5" spans="1:1024 1028:2048 2052:3072 3076:4096 4100:5120 5124:6144 6148:7168 7172:8192 8196:9216 9220:10240 10244:11264 11268:12288 12292:13312 13316:14336 14340:15360 15364:16384" customFormat="1" ht="19.5" customHeight="1" x14ac:dyDescent="0.45"/>
    <row r="6" spans="1:1024 1028:2048 2052:3072 3076:4096 4100:5120 5124:6144 6148:7168 7172:8192 8196:9216 9220:10240 10244:11264 11268:12288 12292:13312 13316:14336 14340:15360 15364:16384" s="275" customFormat="1" ht="28.5" customHeight="1" x14ac:dyDescent="0.45">
      <c r="A6" s="261"/>
      <c r="B6" s="261" t="str">
        <f>D4</f>
        <v>Entities with more than four/six members ^</v>
      </c>
      <c r="C6" s="308" t="s">
        <v>0</v>
      </c>
      <c r="D6" s="308" t="s">
        <v>1</v>
      </c>
      <c r="E6" s="308" t="s">
        <v>2</v>
      </c>
      <c r="F6" s="308" t="s">
        <v>3</v>
      </c>
      <c r="G6" s="308" t="s">
        <v>4</v>
      </c>
      <c r="H6" s="308" t="s">
        <v>307</v>
      </c>
      <c r="I6" s="308" t="s">
        <v>650</v>
      </c>
      <c r="J6" s="308" t="s">
        <v>651</v>
      </c>
      <c r="K6" s="285"/>
      <c r="L6" s="285"/>
      <c r="M6" s="285"/>
      <c r="N6" s="285"/>
      <c r="O6" s="285"/>
      <c r="P6" s="285"/>
      <c r="Q6" s="285"/>
      <c r="R6" s="285"/>
      <c r="S6" s="285"/>
      <c r="T6" s="285"/>
      <c r="U6" s="285"/>
      <c r="V6" s="285"/>
      <c r="W6" s="285"/>
      <c r="X6" s="285"/>
      <c r="Y6" s="285"/>
    </row>
    <row r="7" spans="1:1024 1028:2048 2052:3072 3076:4096 4100:5120 5124:6144 6148:7168 7172:8192 8196:9216 9220:10240 10244:11264 11268:12288 12292:13312 13316:14336 14340:15360 15364:16384" s="48" customFormat="1" ht="15" x14ac:dyDescent="0.45">
      <c r="A7" s="46" t="s">
        <v>621</v>
      </c>
      <c r="B7" s="46"/>
      <c r="C7" s="167"/>
      <c r="D7" s="167"/>
      <c r="E7" s="167"/>
      <c r="F7" s="167"/>
      <c r="G7" s="167"/>
      <c r="H7" s="167"/>
      <c r="I7" s="167"/>
      <c r="J7" s="167"/>
    </row>
    <row r="8" spans="1:1024 1028:2048 2052:3072 3076:4096 4100:5120 5124:6144 6148:7168 7172:8192 8196:9216 9220:10240 10244:11264 11268:12288 12292:13312 13316:14336 14340:15360 15364:16384" ht="15" customHeight="1" x14ac:dyDescent="0.45">
      <c r="A8" s="49"/>
      <c r="B8" t="s">
        <v>292</v>
      </c>
      <c r="C8" s="617" t="s">
        <v>241</v>
      </c>
      <c r="D8" s="617"/>
      <c r="E8" s="617"/>
      <c r="F8" s="617"/>
      <c r="G8" s="617"/>
      <c r="H8" s="617"/>
      <c r="I8" s="617"/>
      <c r="J8" s="617"/>
    </row>
    <row r="9" spans="1:1024 1028:2048 2052:3072 3076:4096 4100:5120 5124:6144 6148:7168 7172:8192 8196:9216 9220:10240 10244:11264 11268:12288 12292:13312 13316:14336 14340:15360 15364:16384" ht="15" customHeight="1" x14ac:dyDescent="0.45">
      <c r="A9" s="49"/>
      <c r="B9"/>
      <c r="C9" s="224"/>
      <c r="D9" s="224"/>
      <c r="E9" s="224"/>
      <c r="F9" s="224"/>
      <c r="G9" s="224"/>
      <c r="H9" s="224"/>
      <c r="I9" s="224"/>
      <c r="J9" s="224"/>
    </row>
    <row r="10" spans="1:1024 1028:2048 2052:3072 3076:4096 4100:5120 5124:6144 6148:7168 7172:8192 8196:9216 9220:10240 10244:11264 11268:12288 12292:13312 13316:14336 14340:15360 15364:16384" s="6" customFormat="1" ht="16.5" customHeight="1" x14ac:dyDescent="0.45">
      <c r="A10" s="51" t="s">
        <v>57</v>
      </c>
      <c r="B10" t="s">
        <v>274</v>
      </c>
      <c r="C10" s="208">
        <f>SUMIFS(Tab_RSE3_Data!G:G,Tab_RSE3_Data!$B:$B,'Table 3'!$B$6,Tab_RSE3_Data!$D:$D,'Table 3'!$B$8,Tab_RSE3_Data!$C:$C,'Table 3'!$B$10)</f>
        <v>10952</v>
      </c>
      <c r="D10" s="208">
        <f>SUMIFS(Tab_RSE3_Data!H:H,Tab_RSE3_Data!$B:$B,'Table 3'!$B$6,Tab_RSE3_Data!$D:$D,'Table 3'!$B$8,Tab_RSE3_Data!$C:$C,'Table 3'!$B$10)</f>
        <v>9846</v>
      </c>
      <c r="E10" s="208">
        <f>SUMIFS(Tab_RSE3_Data!I:I,Tab_RSE3_Data!$B:$B,'Table 3'!$B$6,Tab_RSE3_Data!$D:$D,'Table 3'!$B$8,Tab_RSE3_Data!$C:$C,'Table 3'!$B$10)</f>
        <v>13161</v>
      </c>
      <c r="F10" s="208">
        <f>SUMIFS(Tab_RSE3_Data!J:J,Tab_RSE3_Data!$B:$B,'Table 3'!$B$6,Tab_RSE3_Data!$D:$D,'Table 3'!$B$8,Tab_RSE3_Data!$C:$C,'Table 3'!$B$10)</f>
        <v>10635</v>
      </c>
      <c r="G10" s="208">
        <f>SUMIFS(Tab_RSE3_Data!K:K,Tab_RSE3_Data!$B:$B,'Table 3'!$B$6,Tab_RSE3_Data!$D:$D,'Table 3'!$B$8,Tab_RSE3_Data!$C:$C,'Table 3'!$B$10)</f>
        <v>12126</v>
      </c>
      <c r="H10" s="208">
        <f>SUMIFS(Tab_RSE3_Data!L:L,Tab_RSE3_Data!$B:$B,'Table 3'!$B$6,Tab_RSE3_Data!$D:$D,'Table 3'!$B$8,Tab_RSE3_Data!$C:$C,'Table 3'!$B$10)</f>
        <v>11309</v>
      </c>
      <c r="I10" s="208">
        <f>SUMIFS(Tab_RSE3_Data!M:M,Tab_RSE3_Data!$B:$B,'Table 3'!$B$6,Tab_RSE3_Data!$D:$D,'Table 3'!$B$8,Tab_RSE3_Data!$C:$C,'Table 3'!$B$10)</f>
        <v>10691</v>
      </c>
      <c r="J10" s="208">
        <f>SUMIFS(Tab_RSE3_Data!N:N,Tab_RSE3_Data!$B:$B,'Table 3'!$B$6,Tab_RSE3_Data!$D:$D,'Table 3'!$B$8,Tab_RSE3_Data!$C:$C,'Table 3'!$B$10)</f>
        <v>12429</v>
      </c>
    </row>
    <row r="11" spans="1:1024 1028:2048 2052:3072 3076:4096 4100:5120 5124:6144 6148:7168 7172:8192 8196:9216 9220:10240 10244:11264 11268:12288 12292:13312 13316:14336 14340:15360 15364:16384" s="6" customFormat="1" ht="16.5" customHeight="1" x14ac:dyDescent="0.45">
      <c r="A11" s="51" t="s">
        <v>58</v>
      </c>
      <c r="B11" t="s">
        <v>276</v>
      </c>
      <c r="C11" s="208">
        <f>SUMIFS(Tab_RSE3_Data!G:G,Tab_RSE3_Data!$B:$B,'Table 3'!$B$6,Tab_RSE3_Data!$D:$D,'Table 3'!$B$8,Tab_RSE3_Data!$C:$C,'Table 3'!$B$11)</f>
        <v>4149</v>
      </c>
      <c r="D11" s="208">
        <f>SUMIFS(Tab_RSE3_Data!H:H,Tab_RSE3_Data!$B:$B,'Table 3'!$B$6,Tab_RSE3_Data!$D:$D,'Table 3'!$B$8,Tab_RSE3_Data!$C:$C,'Table 3'!$B$11)</f>
        <v>3377</v>
      </c>
      <c r="E11" s="208">
        <f>SUMIFS(Tab_RSE3_Data!I:I,Tab_RSE3_Data!$B:$B,'Table 3'!$B$6,Tab_RSE3_Data!$D:$D,'Table 3'!$B$8,Tab_RSE3_Data!$C:$C,'Table 3'!$B$11)</f>
        <v>3575</v>
      </c>
      <c r="F11" s="208">
        <f>SUMIFS(Tab_RSE3_Data!J:J,Tab_RSE3_Data!$B:$B,'Table 3'!$B$6,Tab_RSE3_Data!$D:$D,'Table 3'!$B$8,Tab_RSE3_Data!$C:$C,'Table 3'!$B$11)</f>
        <v>3355</v>
      </c>
      <c r="G11" s="208">
        <f>SUMIFS(Tab_RSE3_Data!K:K,Tab_RSE3_Data!$B:$B,'Table 3'!$B$6,Tab_RSE3_Data!$D:$D,'Table 3'!$B$8,Tab_RSE3_Data!$C:$C,'Table 3'!$B$11)</f>
        <v>3950</v>
      </c>
      <c r="H11" s="208">
        <f>SUMIFS(Tab_RSE3_Data!L:L,Tab_RSE3_Data!$B:$B,'Table 3'!$B$6,Tab_RSE3_Data!$D:$D,'Table 3'!$B$8,Tab_RSE3_Data!$C:$C,'Table 3'!$B$11)</f>
        <v>4370</v>
      </c>
      <c r="I11" s="208">
        <f>SUMIFS(Tab_RSE3_Data!M:M,Tab_RSE3_Data!$B:$B,'Table 3'!$B$6,Tab_RSE3_Data!$D:$D,'Table 3'!$B$8,Tab_RSE3_Data!$C:$C,'Table 3'!$B$11)</f>
        <v>4255</v>
      </c>
      <c r="J11" s="208">
        <f>SUMIFS(Tab_RSE3_Data!N:N,Tab_RSE3_Data!$B:$B,'Table 3'!$B$6,Tab_RSE3_Data!$D:$D,'Table 3'!$B$8,Tab_RSE3_Data!$C:$C,'Table 3'!$B$11)</f>
        <v>5214</v>
      </c>
    </row>
    <row r="12" spans="1:1024 1028:2048 2052:3072 3076:4096 4100:5120 5124:6144 6148:7168 7172:8192 8196:9216 9220:10240 10244:11264 11268:12288 12292:13312 13316:14336 14340:15360 15364:16384" s="6" customFormat="1" ht="16.5" customHeight="1" x14ac:dyDescent="0.45">
      <c r="A12" s="51" t="s">
        <v>59</v>
      </c>
      <c r="B12" t="s">
        <v>277</v>
      </c>
      <c r="C12" s="208">
        <f>SUMIFS(Tab_RSE3_Data!G:G,Tab_RSE3_Data!$B:$B,'Table 3'!$B$6,Tab_RSE3_Data!$D:$D,'Table 3'!$B$8,Tab_RSE3_Data!$C:$C,'Table 3'!$B$12)</f>
        <v>2137</v>
      </c>
      <c r="D12" s="208">
        <f>SUMIFS(Tab_RSE3_Data!H:H,Tab_RSE3_Data!$B:$B,'Table 3'!$B$6,Tab_RSE3_Data!$D:$D,'Table 3'!$B$8,Tab_RSE3_Data!$C:$C,'Table 3'!$B$12)</f>
        <v>1669</v>
      </c>
      <c r="E12" s="208">
        <f>SUMIFS(Tab_RSE3_Data!I:I,Tab_RSE3_Data!$B:$B,'Table 3'!$B$6,Tab_RSE3_Data!$D:$D,'Table 3'!$B$8,Tab_RSE3_Data!$C:$C,'Table 3'!$B$12)</f>
        <v>1882</v>
      </c>
      <c r="F12" s="208">
        <f>SUMIFS(Tab_RSE3_Data!J:J,Tab_RSE3_Data!$B:$B,'Table 3'!$B$6,Tab_RSE3_Data!$D:$D,'Table 3'!$B$8,Tab_RSE3_Data!$C:$C,'Table 3'!$B$12)</f>
        <v>1047</v>
      </c>
      <c r="G12" s="208">
        <f>SUMIFS(Tab_RSE3_Data!K:K,Tab_RSE3_Data!$B:$B,'Table 3'!$B$6,Tab_RSE3_Data!$D:$D,'Table 3'!$B$8,Tab_RSE3_Data!$C:$C,'Table 3'!$B$12)</f>
        <v>1176</v>
      </c>
      <c r="H12" s="208">
        <f>SUMIFS(Tab_RSE3_Data!L:L,Tab_RSE3_Data!$B:$B,'Table 3'!$B$6,Tab_RSE3_Data!$D:$D,'Table 3'!$B$8,Tab_RSE3_Data!$C:$C,'Table 3'!$B$12)</f>
        <v>958</v>
      </c>
      <c r="I12" s="208">
        <f>SUMIFS(Tab_RSE3_Data!M:M,Tab_RSE3_Data!$B:$B,'Table 3'!$B$6,Tab_RSE3_Data!$D:$D,'Table 3'!$B$8,Tab_RSE3_Data!$C:$C,'Table 3'!$B$12)</f>
        <v>1437</v>
      </c>
      <c r="J12" s="208">
        <f>SUMIFS(Tab_RSE3_Data!N:N,Tab_RSE3_Data!$B:$B,'Table 3'!$B$6,Tab_RSE3_Data!$D:$D,'Table 3'!$B$8,Tab_RSE3_Data!$C:$C,'Table 3'!$B$12)</f>
        <v>932</v>
      </c>
    </row>
    <row r="13" spans="1:1024 1028:2048 2052:3072 3076:4096 4100:5120 5124:6144 6148:7168 7172:8192 8196:9216 9220:10240 10244:11264 11268:12288 12292:13312 13316:14336 14340:15360 15364:16384" s="6" customFormat="1" ht="16.5" customHeight="1" x14ac:dyDescent="0.45">
      <c r="A13" s="51" t="s">
        <v>60</v>
      </c>
      <c r="B13" t="s">
        <v>278</v>
      </c>
      <c r="C13" s="208">
        <f>SUMIFS(Tab_RSE3_Data!G:G,Tab_RSE3_Data!$B:$B,'Table 3'!$B$6,Tab_RSE3_Data!$D:$D,'Table 3'!$B$8,Tab_RSE3_Data!$C:$C,'Table 3'!$B$13)</f>
        <v>4427</v>
      </c>
      <c r="D13" s="208">
        <f>SUMIFS(Tab_RSE3_Data!H:H,Tab_RSE3_Data!$B:$B,'Table 3'!$B$6,Tab_RSE3_Data!$D:$D,'Table 3'!$B$8,Tab_RSE3_Data!$C:$C,'Table 3'!$B$13)</f>
        <v>4391</v>
      </c>
      <c r="E13" s="208">
        <f>SUMIFS(Tab_RSE3_Data!I:I,Tab_RSE3_Data!$B:$B,'Table 3'!$B$6,Tab_RSE3_Data!$D:$D,'Table 3'!$B$8,Tab_RSE3_Data!$C:$C,'Table 3'!$B$13)</f>
        <v>4953</v>
      </c>
      <c r="F13" s="208">
        <f>SUMIFS(Tab_RSE3_Data!J:J,Tab_RSE3_Data!$B:$B,'Table 3'!$B$6,Tab_RSE3_Data!$D:$D,'Table 3'!$B$8,Tab_RSE3_Data!$C:$C,'Table 3'!$B$13)</f>
        <v>5126</v>
      </c>
      <c r="G13" s="208">
        <f>SUMIFS(Tab_RSE3_Data!K:K,Tab_RSE3_Data!$B:$B,'Table 3'!$B$6,Tab_RSE3_Data!$D:$D,'Table 3'!$B$8,Tab_RSE3_Data!$C:$C,'Table 3'!$B$13)</f>
        <v>5072</v>
      </c>
      <c r="H13" s="208">
        <f>SUMIFS(Tab_RSE3_Data!L:L,Tab_RSE3_Data!$B:$B,'Table 3'!$B$6,Tab_RSE3_Data!$D:$D,'Table 3'!$B$8,Tab_RSE3_Data!$C:$C,'Table 3'!$B$13)</f>
        <v>5187</v>
      </c>
      <c r="I13" s="208">
        <f>SUMIFS(Tab_RSE3_Data!M:M,Tab_RSE3_Data!$B:$B,'Table 3'!$B$6,Tab_RSE3_Data!$D:$D,'Table 3'!$B$8,Tab_RSE3_Data!$C:$C,'Table 3'!$B$13)</f>
        <v>5384</v>
      </c>
      <c r="J13" s="208">
        <f>SUMIFS(Tab_RSE3_Data!N:N,Tab_RSE3_Data!$B:$B,'Table 3'!$B$6,Tab_RSE3_Data!$D:$D,'Table 3'!$B$8,Tab_RSE3_Data!$C:$C,'Table 3'!$B$13)</f>
        <v>5601</v>
      </c>
    </row>
    <row r="14" spans="1:1024 1028:2048 2052:3072 3076:4096 4100:5120 5124:6144 6148:7168 7172:8192 8196:9216 9220:10240 10244:11264 11268:12288 12292:13312 13316:14336 14340:15360 15364:16384" s="6" customFormat="1" ht="16.5" customHeight="1" x14ac:dyDescent="0.45">
      <c r="A14" s="51" t="s">
        <v>61</v>
      </c>
      <c r="B14" t="s">
        <v>279</v>
      </c>
      <c r="C14" s="208">
        <f>SUMIFS(Tab_RSE3_Data!G:G,Tab_RSE3_Data!$B:$B,'Table 3'!$B$6,Tab_RSE3_Data!$D:$D,'Table 3'!$B$8,Tab_RSE3_Data!$C:$C,'Table 3'!$B$14)</f>
        <v>318</v>
      </c>
      <c r="D14" s="208">
        <f>SUMIFS(Tab_RSE3_Data!H:H,Tab_RSE3_Data!$B:$B,'Table 3'!$B$6,Tab_RSE3_Data!$D:$D,'Table 3'!$B$8,Tab_RSE3_Data!$C:$C,'Table 3'!$B$14)</f>
        <v>358</v>
      </c>
      <c r="E14" s="208">
        <f>SUMIFS(Tab_RSE3_Data!I:I,Tab_RSE3_Data!$B:$B,'Table 3'!$B$6,Tab_RSE3_Data!$D:$D,'Table 3'!$B$8,Tab_RSE3_Data!$C:$C,'Table 3'!$B$14)</f>
        <v>510</v>
      </c>
      <c r="F14" s="208">
        <f>SUMIFS(Tab_RSE3_Data!J:J,Tab_RSE3_Data!$B:$B,'Table 3'!$B$6,Tab_RSE3_Data!$D:$D,'Table 3'!$B$8,Tab_RSE3_Data!$C:$C,'Table 3'!$B$14)</f>
        <v>684</v>
      </c>
      <c r="G14" s="208">
        <f>SUMIFS(Tab_RSE3_Data!K:K,Tab_RSE3_Data!$B:$B,'Table 3'!$B$6,Tab_RSE3_Data!$D:$D,'Table 3'!$B$8,Tab_RSE3_Data!$C:$C,'Table 3'!$B$14)</f>
        <v>662</v>
      </c>
      <c r="H14" s="208">
        <f>SUMIFS(Tab_RSE3_Data!L:L,Tab_RSE3_Data!$B:$B,'Table 3'!$B$6,Tab_RSE3_Data!$D:$D,'Table 3'!$B$8,Tab_RSE3_Data!$C:$C,'Table 3'!$B$14)</f>
        <v>664</v>
      </c>
      <c r="I14" s="208">
        <f>SUMIFS(Tab_RSE3_Data!M:M,Tab_RSE3_Data!$B:$B,'Table 3'!$B$6,Tab_RSE3_Data!$D:$D,'Table 3'!$B$8,Tab_RSE3_Data!$C:$C,'Table 3'!$B$14)</f>
        <v>630</v>
      </c>
      <c r="J14" s="208">
        <f>SUMIFS(Tab_RSE3_Data!N:N,Tab_RSE3_Data!$B:$B,'Table 3'!$B$6,Tab_RSE3_Data!$D:$D,'Table 3'!$B$8,Tab_RSE3_Data!$C:$C,'Table 3'!$B$14)</f>
        <v>620</v>
      </c>
    </row>
    <row r="15" spans="1:1024 1028:2048 2052:3072 3076:4096 4100:5120 5124:6144 6148:7168 7172:8192 8196:9216 9220:10240 10244:11264 11268:12288 12292:13312 13316:14336 14340:15360 15364:16384" s="9" customFormat="1" ht="16.5" customHeight="1" x14ac:dyDescent="0.45">
      <c r="A15" s="51" t="s">
        <v>62</v>
      </c>
      <c r="B15" t="s">
        <v>280</v>
      </c>
      <c r="C15" s="208">
        <f>SUMIFS(Tab_RSE3_Data!G:G,Tab_RSE3_Data!$B:$B,'Table 3'!$B$6,Tab_RSE3_Data!$D:$D,'Table 3'!$B$8,Tab_RSE3_Data!$C:$C,'Table 3'!$B$15)</f>
        <v>1650</v>
      </c>
      <c r="D15" s="208">
        <f>SUMIFS(Tab_RSE3_Data!H:H,Tab_RSE3_Data!$B:$B,'Table 3'!$B$6,Tab_RSE3_Data!$D:$D,'Table 3'!$B$8,Tab_RSE3_Data!$C:$C,'Table 3'!$B$15)</f>
        <v>1680</v>
      </c>
      <c r="E15" s="208">
        <f>SUMIFS(Tab_RSE3_Data!I:I,Tab_RSE3_Data!$B:$B,'Table 3'!$B$6,Tab_RSE3_Data!$D:$D,'Table 3'!$B$8,Tab_RSE3_Data!$C:$C,'Table 3'!$B$15)</f>
        <v>1975</v>
      </c>
      <c r="F15" s="208">
        <f>SUMIFS(Tab_RSE3_Data!J:J,Tab_RSE3_Data!$B:$B,'Table 3'!$B$6,Tab_RSE3_Data!$D:$D,'Table 3'!$B$8,Tab_RSE3_Data!$C:$C,'Table 3'!$B$15)</f>
        <v>2086</v>
      </c>
      <c r="G15" s="208">
        <f>SUMIFS(Tab_RSE3_Data!K:K,Tab_RSE3_Data!$B:$B,'Table 3'!$B$6,Tab_RSE3_Data!$D:$D,'Table 3'!$B$8,Tab_RSE3_Data!$C:$C,'Table 3'!$B$15)</f>
        <v>2207</v>
      </c>
      <c r="H15" s="208">
        <f>SUMIFS(Tab_RSE3_Data!L:L,Tab_RSE3_Data!$B:$B,'Table 3'!$B$6,Tab_RSE3_Data!$D:$D,'Table 3'!$B$8,Tab_RSE3_Data!$C:$C,'Table 3'!$B$15)</f>
        <v>2283</v>
      </c>
      <c r="I15" s="208">
        <f>SUMIFS(Tab_RSE3_Data!M:M,Tab_RSE3_Data!$B:$B,'Table 3'!$B$6,Tab_RSE3_Data!$D:$D,'Table 3'!$B$8,Tab_RSE3_Data!$C:$C,'Table 3'!$B$15)</f>
        <v>2276</v>
      </c>
      <c r="J15" s="208">
        <f>SUMIFS(Tab_RSE3_Data!N:N,Tab_RSE3_Data!$B:$B,'Table 3'!$B$6,Tab_RSE3_Data!$D:$D,'Table 3'!$B$8,Tab_RSE3_Data!$C:$C,'Table 3'!$B$15)</f>
        <v>2047</v>
      </c>
    </row>
    <row r="16" spans="1:1024 1028:2048 2052:3072 3076:4096 4100:5120 5124:6144 6148:7168 7172:8192 8196:9216 9220:10240 10244:11264 11268:12288 12292:13312 13316:14336 14340:15360 15364:16384" s="9" customFormat="1" ht="16.5" customHeight="1" x14ac:dyDescent="0.45">
      <c r="A16" s="51" t="s">
        <v>63</v>
      </c>
      <c r="B16" t="s">
        <v>281</v>
      </c>
      <c r="C16" s="208">
        <f>SUMIFS(Tab_RSE3_Data!G:G,Tab_RSE3_Data!$B:$B,'Table 3'!$B$6,Tab_RSE3_Data!$D:$D,'Table 3'!$B$8,Tab_RSE3_Data!$C:$C,'Table 3'!$B$16)</f>
        <v>105</v>
      </c>
      <c r="D16" s="208">
        <f>SUMIFS(Tab_RSE3_Data!H:H,Tab_RSE3_Data!$B:$B,'Table 3'!$B$6,Tab_RSE3_Data!$D:$D,'Table 3'!$B$8,Tab_RSE3_Data!$C:$C,'Table 3'!$B$16)</f>
        <v>107</v>
      </c>
      <c r="E16" s="208">
        <f>SUMIFS(Tab_RSE3_Data!I:I,Tab_RSE3_Data!$B:$B,'Table 3'!$B$6,Tab_RSE3_Data!$D:$D,'Table 3'!$B$8,Tab_RSE3_Data!$C:$C,'Table 3'!$B$16)</f>
        <v>238</v>
      </c>
      <c r="F16" s="208">
        <f>SUMIFS(Tab_RSE3_Data!J:J,Tab_RSE3_Data!$B:$B,'Table 3'!$B$6,Tab_RSE3_Data!$D:$D,'Table 3'!$B$8,Tab_RSE3_Data!$C:$C,'Table 3'!$B$16)</f>
        <v>262</v>
      </c>
      <c r="G16" s="208">
        <f>SUMIFS(Tab_RSE3_Data!K:K,Tab_RSE3_Data!$B:$B,'Table 3'!$B$6,Tab_RSE3_Data!$D:$D,'Table 3'!$B$8,Tab_RSE3_Data!$C:$C,'Table 3'!$B$16)</f>
        <v>274</v>
      </c>
      <c r="H16" s="208">
        <f>SUMIFS(Tab_RSE3_Data!L:L,Tab_RSE3_Data!$B:$B,'Table 3'!$B$6,Tab_RSE3_Data!$D:$D,'Table 3'!$B$8,Tab_RSE3_Data!$C:$C,'Table 3'!$B$16)</f>
        <v>291</v>
      </c>
      <c r="I16" s="208">
        <f>SUMIFS(Tab_RSE3_Data!M:M,Tab_RSE3_Data!$B:$B,'Table 3'!$B$6,Tab_RSE3_Data!$D:$D,'Table 3'!$B$8,Tab_RSE3_Data!$C:$C,'Table 3'!$B$16)</f>
        <v>403</v>
      </c>
      <c r="J16" s="208">
        <f>SUMIFS(Tab_RSE3_Data!N:N,Tab_RSE3_Data!$B:$B,'Table 3'!$B$6,Tab_RSE3_Data!$D:$D,'Table 3'!$B$8,Tab_RSE3_Data!$C:$C,'Table 3'!$B$16)</f>
        <v>345</v>
      </c>
    </row>
    <row r="17" spans="1:10" s="9" customFormat="1" ht="16.5" customHeight="1" x14ac:dyDescent="0.45">
      <c r="A17" s="20" t="s">
        <v>64</v>
      </c>
      <c r="B17" t="s">
        <v>282</v>
      </c>
      <c r="C17" s="208">
        <f>SUMIFS(Tab_RSE3_Data!G:G,Tab_RSE3_Data!$B:$B,'Table 3'!$B$6,Tab_RSE3_Data!$D:$D,'Table 3'!$B$8,Tab_RSE3_Data!$C:$C,'Table 3'!$B$17)</f>
        <v>367</v>
      </c>
      <c r="D17" s="208">
        <f>SUMIFS(Tab_RSE3_Data!H:H,Tab_RSE3_Data!$B:$B,'Table 3'!$B$6,Tab_RSE3_Data!$D:$D,'Table 3'!$B$8,Tab_RSE3_Data!$C:$C,'Table 3'!$B$17)</f>
        <v>417</v>
      </c>
      <c r="E17" s="208">
        <f>SUMIFS(Tab_RSE3_Data!I:I,Tab_RSE3_Data!$B:$B,'Table 3'!$B$6,Tab_RSE3_Data!$D:$D,'Table 3'!$B$8,Tab_RSE3_Data!$C:$C,'Table 3'!$B$17)</f>
        <v>406</v>
      </c>
      <c r="F17" s="208">
        <f>SUMIFS(Tab_RSE3_Data!J:J,Tab_RSE3_Data!$B:$B,'Table 3'!$B$6,Tab_RSE3_Data!$D:$D,'Table 3'!$B$8,Tab_RSE3_Data!$C:$C,'Table 3'!$B$17)</f>
        <v>273</v>
      </c>
      <c r="G17" s="208">
        <f>SUMIFS(Tab_RSE3_Data!K:K,Tab_RSE3_Data!$B:$B,'Table 3'!$B$6,Tab_RSE3_Data!$D:$D,'Table 3'!$B$8,Tab_RSE3_Data!$C:$C,'Table 3'!$B$17)</f>
        <v>408</v>
      </c>
      <c r="H17" s="208">
        <f>SUMIFS(Tab_RSE3_Data!L:L,Tab_RSE3_Data!$B:$B,'Table 3'!$B$6,Tab_RSE3_Data!$D:$D,'Table 3'!$B$8,Tab_RSE3_Data!$C:$C,'Table 3'!$B$17)</f>
        <v>726</v>
      </c>
      <c r="I17" s="208">
        <f>SUMIFS(Tab_RSE3_Data!M:M,Tab_RSE3_Data!$B:$B,'Table 3'!$B$6,Tab_RSE3_Data!$D:$D,'Table 3'!$B$8,Tab_RSE3_Data!$C:$C,'Table 3'!$B$17)</f>
        <v>533</v>
      </c>
      <c r="J17" s="208">
        <f>SUMIFS(Tab_RSE3_Data!N:N,Tab_RSE3_Data!$B:$B,'Table 3'!$B$6,Tab_RSE3_Data!$D:$D,'Table 3'!$B$8,Tab_RSE3_Data!$C:$C,'Table 3'!$B$17)</f>
        <v>453</v>
      </c>
    </row>
    <row r="18" spans="1:10" s="9" customFormat="1" ht="16.5" customHeight="1" x14ac:dyDescent="0.45">
      <c r="A18" s="20" t="s">
        <v>65</v>
      </c>
      <c r="B18" t="s">
        <v>293</v>
      </c>
      <c r="C18" s="208">
        <f>SUMIFS(Tab_RSE3_Data!G:G,Tab_RSE3_Data!$B:$B,'Table 3'!$B$6,Tab_RSE3_Data!$D:$D,'Table 3'!$B$8,Tab_RSE3_Data!$C:$C,'Table 3'!$B$18)</f>
        <v>6</v>
      </c>
      <c r="D18" s="208">
        <f>SUMIFS(Tab_RSE3_Data!H:H,Tab_RSE3_Data!$B:$B,'Table 3'!$B$6,Tab_RSE3_Data!$D:$D,'Table 3'!$B$8,Tab_RSE3_Data!$C:$C,'Table 3'!$B$18)</f>
        <v>2</v>
      </c>
      <c r="E18" s="208">
        <f>SUMIFS(Tab_RSE3_Data!I:I,Tab_RSE3_Data!$B:$B,'Table 3'!$B$6,Tab_RSE3_Data!$D:$D,'Table 3'!$B$8,Tab_RSE3_Data!$C:$C,'Table 3'!$B$18)</f>
        <v>9</v>
      </c>
      <c r="F18" s="208">
        <f>SUMIFS(Tab_RSE3_Data!J:J,Tab_RSE3_Data!$B:$B,'Table 3'!$B$6,Tab_RSE3_Data!$D:$D,'Table 3'!$B$8,Tab_RSE3_Data!$C:$C,'Table 3'!$B$18)</f>
        <v>10</v>
      </c>
      <c r="G18" s="208">
        <f>SUMIFS(Tab_RSE3_Data!K:K,Tab_RSE3_Data!$B:$B,'Table 3'!$B$6,Tab_RSE3_Data!$D:$D,'Table 3'!$B$8,Tab_RSE3_Data!$C:$C,'Table 3'!$B$18)</f>
        <v>12</v>
      </c>
      <c r="H18" s="208">
        <f>SUMIFS(Tab_RSE3_Data!L:L,Tab_RSE3_Data!$B:$B,'Table 3'!$B$6,Tab_RSE3_Data!$D:$D,'Table 3'!$B$8,Tab_RSE3_Data!$C:$C,'Table 3'!$B$18)</f>
        <v>75</v>
      </c>
      <c r="I18" s="208">
        <f>SUMIFS(Tab_RSE3_Data!M:M,Tab_RSE3_Data!$B:$B,'Table 3'!$B$6,Tab_RSE3_Data!$D:$D,'Table 3'!$B$8,Tab_RSE3_Data!$C:$C,'Table 3'!$B$18)</f>
        <v>71</v>
      </c>
      <c r="J18" s="208">
        <f>SUMIFS(Tab_RSE3_Data!N:N,Tab_RSE3_Data!$B:$B,'Table 3'!$B$6,Tab_RSE3_Data!$D:$D,'Table 3'!$B$8,Tab_RSE3_Data!$C:$C,'Table 3'!$B$18)</f>
        <v>0</v>
      </c>
    </row>
    <row r="19" spans="1:10" s="9" customFormat="1" ht="16.5" customHeight="1" x14ac:dyDescent="0.45">
      <c r="A19" s="20" t="s">
        <v>66</v>
      </c>
      <c r="B19" t="s">
        <v>283</v>
      </c>
      <c r="C19" s="208">
        <f>SUMIFS(Tab_RSE3_Data!G:G,Tab_RSE3_Data!$B:$B,'Table 3'!$B$6,Tab_RSE3_Data!$D:$D,'Table 3'!$B$8,Tab_RSE3_Data!$C:$C,'Table 3'!$B$19)</f>
        <v>129</v>
      </c>
      <c r="D19" s="208">
        <f>SUMIFS(Tab_RSE3_Data!H:H,Tab_RSE3_Data!$B:$B,'Table 3'!$B$6,Tab_RSE3_Data!$D:$D,'Table 3'!$B$8,Tab_RSE3_Data!$C:$C,'Table 3'!$B$19)</f>
        <v>346</v>
      </c>
      <c r="E19" s="208">
        <f>SUMIFS(Tab_RSE3_Data!I:I,Tab_RSE3_Data!$B:$B,'Table 3'!$B$6,Tab_RSE3_Data!$D:$D,'Table 3'!$B$8,Tab_RSE3_Data!$C:$C,'Table 3'!$B$19)</f>
        <v>569</v>
      </c>
      <c r="F19" s="208">
        <f>SUMIFS(Tab_RSE3_Data!J:J,Tab_RSE3_Data!$B:$B,'Table 3'!$B$6,Tab_RSE3_Data!$D:$D,'Table 3'!$B$8,Tab_RSE3_Data!$C:$C,'Table 3'!$B$19)</f>
        <v>396</v>
      </c>
      <c r="G19" s="208">
        <f>SUMIFS(Tab_RSE3_Data!K:K,Tab_RSE3_Data!$B:$B,'Table 3'!$B$6,Tab_RSE3_Data!$D:$D,'Table 3'!$B$8,Tab_RSE3_Data!$C:$C,'Table 3'!$B$19)</f>
        <v>343</v>
      </c>
      <c r="H19" s="208">
        <f>SUMIFS(Tab_RSE3_Data!L:L,Tab_RSE3_Data!$B:$B,'Table 3'!$B$6,Tab_RSE3_Data!$D:$D,'Table 3'!$B$8,Tab_RSE3_Data!$C:$C,'Table 3'!$B$19)</f>
        <v>2011</v>
      </c>
      <c r="I19" s="208">
        <f>SUMIFS(Tab_RSE3_Data!M:M,Tab_RSE3_Data!$B:$B,'Table 3'!$B$6,Tab_RSE3_Data!$D:$D,'Table 3'!$B$8,Tab_RSE3_Data!$C:$C,'Table 3'!$B$19)</f>
        <v>1524</v>
      </c>
      <c r="J19" s="208">
        <f>SUMIFS(Tab_RSE3_Data!N:N,Tab_RSE3_Data!$B:$B,'Table 3'!$B$6,Tab_RSE3_Data!$D:$D,'Table 3'!$B$8,Tab_RSE3_Data!$C:$C,'Table 3'!$B$19)</f>
        <v>1399</v>
      </c>
    </row>
    <row r="20" spans="1:10" s="9" customFormat="1" ht="16.5" customHeight="1" x14ac:dyDescent="0.45">
      <c r="A20" s="20" t="s">
        <v>67</v>
      </c>
      <c r="B20" t="s">
        <v>284</v>
      </c>
      <c r="C20" s="208">
        <f>SUMIFS(Tab_RSE3_Data!G:G,Tab_RSE3_Data!$B:$B,'Table 3'!$B$6,Tab_RSE3_Data!$D:$D,'Table 3'!$B$8,Tab_RSE3_Data!$C:$C,'Table 3'!$B$20)</f>
        <v>80</v>
      </c>
      <c r="D20" s="208">
        <f>SUMIFS(Tab_RSE3_Data!H:H,Tab_RSE3_Data!$B:$B,'Table 3'!$B$6,Tab_RSE3_Data!$D:$D,'Table 3'!$B$8,Tab_RSE3_Data!$C:$C,'Table 3'!$B$20)</f>
        <v>216</v>
      </c>
      <c r="E20" s="208">
        <f>SUMIFS(Tab_RSE3_Data!I:I,Tab_RSE3_Data!$B:$B,'Table 3'!$B$6,Tab_RSE3_Data!$D:$D,'Table 3'!$B$8,Tab_RSE3_Data!$C:$C,'Table 3'!$B$20)</f>
        <v>83</v>
      </c>
      <c r="F20" s="208">
        <f>SUMIFS(Tab_RSE3_Data!J:J,Tab_RSE3_Data!$B:$B,'Table 3'!$B$6,Tab_RSE3_Data!$D:$D,'Table 3'!$B$8,Tab_RSE3_Data!$C:$C,'Table 3'!$B$20)</f>
        <v>19</v>
      </c>
      <c r="G20" s="208">
        <f>SUMIFS(Tab_RSE3_Data!K:K,Tab_RSE3_Data!$B:$B,'Table 3'!$B$6,Tab_RSE3_Data!$D:$D,'Table 3'!$B$8,Tab_RSE3_Data!$C:$C,'Table 3'!$B$20)</f>
        <v>2</v>
      </c>
      <c r="H20" s="208">
        <f>SUMIFS(Tab_RSE3_Data!L:L,Tab_RSE3_Data!$B:$B,'Table 3'!$B$6,Tab_RSE3_Data!$D:$D,'Table 3'!$B$8,Tab_RSE3_Data!$C:$C,'Table 3'!$B$20)</f>
        <v>39</v>
      </c>
      <c r="I20" s="208">
        <f>SUMIFS(Tab_RSE3_Data!M:M,Tab_RSE3_Data!$B:$B,'Table 3'!$B$6,Tab_RSE3_Data!$D:$D,'Table 3'!$B$8,Tab_RSE3_Data!$C:$C,'Table 3'!$B$20)</f>
        <v>91</v>
      </c>
      <c r="J20" s="208">
        <f>SUMIFS(Tab_RSE3_Data!N:N,Tab_RSE3_Data!$B:$B,'Table 3'!$B$6,Tab_RSE3_Data!$D:$D,'Table 3'!$B$8,Tab_RSE3_Data!$C:$C,'Table 3'!$B$20)</f>
        <v>3</v>
      </c>
    </row>
    <row r="21" spans="1:10" s="9" customFormat="1" ht="16.5" customHeight="1" x14ac:dyDescent="0.45">
      <c r="A21" s="20" t="s">
        <v>68</v>
      </c>
      <c r="B21" t="s">
        <v>285</v>
      </c>
      <c r="C21" s="208">
        <f>SUMIFS(Tab_RSE3_Data!G:G,Tab_RSE3_Data!$B:$B,'Table 3'!$B$6,Tab_RSE3_Data!$D:$D,'Table 3'!$B$8,Tab_RSE3_Data!$C:$C,'Table 3'!$B$21)</f>
        <v>145</v>
      </c>
      <c r="D21" s="208">
        <f>SUMIFS(Tab_RSE3_Data!H:H,Tab_RSE3_Data!$B:$B,'Table 3'!$B$6,Tab_RSE3_Data!$D:$D,'Table 3'!$B$8,Tab_RSE3_Data!$C:$C,'Table 3'!$B$21)</f>
        <v>183</v>
      </c>
      <c r="E21" s="208">
        <f>SUMIFS(Tab_RSE3_Data!I:I,Tab_RSE3_Data!$B:$B,'Table 3'!$B$6,Tab_RSE3_Data!$D:$D,'Table 3'!$B$8,Tab_RSE3_Data!$C:$C,'Table 3'!$B$21)</f>
        <v>298</v>
      </c>
      <c r="F21" s="208">
        <f>SUMIFS(Tab_RSE3_Data!J:J,Tab_RSE3_Data!$B:$B,'Table 3'!$B$6,Tab_RSE3_Data!$D:$D,'Table 3'!$B$8,Tab_RSE3_Data!$C:$C,'Table 3'!$B$21)</f>
        <v>332</v>
      </c>
      <c r="G21" s="208">
        <f>SUMIFS(Tab_RSE3_Data!K:K,Tab_RSE3_Data!$B:$B,'Table 3'!$B$6,Tab_RSE3_Data!$D:$D,'Table 3'!$B$8,Tab_RSE3_Data!$C:$C,'Table 3'!$B$21)</f>
        <v>480</v>
      </c>
      <c r="H21" s="208">
        <f>SUMIFS(Tab_RSE3_Data!L:L,Tab_RSE3_Data!$B:$B,'Table 3'!$B$6,Tab_RSE3_Data!$D:$D,'Table 3'!$B$8,Tab_RSE3_Data!$C:$C,'Table 3'!$B$21)</f>
        <v>17130</v>
      </c>
      <c r="I21" s="208">
        <f>SUMIFS(Tab_RSE3_Data!M:M,Tab_RSE3_Data!$B:$B,'Table 3'!$B$6,Tab_RSE3_Data!$D:$D,'Table 3'!$B$8,Tab_RSE3_Data!$C:$C,'Table 3'!$B$21)</f>
        <v>16534</v>
      </c>
      <c r="J21" s="208">
        <f>SUMIFS(Tab_RSE3_Data!N:N,Tab_RSE3_Data!$B:$B,'Table 3'!$B$6,Tab_RSE3_Data!$D:$D,'Table 3'!$B$8,Tab_RSE3_Data!$C:$C,'Table 3'!$B$21)</f>
        <v>578</v>
      </c>
    </row>
    <row r="22" spans="1:10" s="9" customFormat="1" ht="16.5" customHeight="1" x14ac:dyDescent="0.45">
      <c r="A22" s="20" t="s">
        <v>69</v>
      </c>
      <c r="B22" t="s">
        <v>286</v>
      </c>
      <c r="C22" s="208">
        <f>SUMIFS(Tab_RSE3_Data!G:G,Tab_RSE3_Data!$B:$B,'Table 3'!$B$6,Tab_RSE3_Data!$D:$D,'Table 3'!$B$8,Tab_RSE3_Data!$C:$C,'Table 3'!$B$22)</f>
        <v>496</v>
      </c>
      <c r="D22" s="208">
        <f>SUMIFS(Tab_RSE3_Data!H:H,Tab_RSE3_Data!$B:$B,'Table 3'!$B$6,Tab_RSE3_Data!$D:$D,'Table 3'!$B$8,Tab_RSE3_Data!$C:$C,'Table 3'!$B$22)</f>
        <v>550</v>
      </c>
      <c r="E22" s="208">
        <f>SUMIFS(Tab_RSE3_Data!I:I,Tab_RSE3_Data!$B:$B,'Table 3'!$B$6,Tab_RSE3_Data!$D:$D,'Table 3'!$B$8,Tab_RSE3_Data!$C:$C,'Table 3'!$B$22)</f>
        <v>600</v>
      </c>
      <c r="F22" s="208">
        <f>SUMIFS(Tab_RSE3_Data!J:J,Tab_RSE3_Data!$B:$B,'Table 3'!$B$6,Tab_RSE3_Data!$D:$D,'Table 3'!$B$8,Tab_RSE3_Data!$C:$C,'Table 3'!$B$22)</f>
        <v>595</v>
      </c>
      <c r="G22" s="208">
        <f>SUMIFS(Tab_RSE3_Data!K:K,Tab_RSE3_Data!$B:$B,'Table 3'!$B$6,Tab_RSE3_Data!$D:$D,'Table 3'!$B$8,Tab_RSE3_Data!$C:$C,'Table 3'!$B$22)</f>
        <v>665</v>
      </c>
      <c r="H22" s="208">
        <f>SUMIFS(Tab_RSE3_Data!L:L,Tab_RSE3_Data!$B:$B,'Table 3'!$B$6,Tab_RSE3_Data!$D:$D,'Table 3'!$B$8,Tab_RSE3_Data!$C:$C,'Table 3'!$B$22)</f>
        <v>826</v>
      </c>
      <c r="I22" s="208">
        <f>SUMIFS(Tab_RSE3_Data!M:M,Tab_RSE3_Data!$B:$B,'Table 3'!$B$6,Tab_RSE3_Data!$D:$D,'Table 3'!$B$8,Tab_RSE3_Data!$C:$C,'Table 3'!$B$22)</f>
        <v>658</v>
      </c>
      <c r="J22" s="208">
        <f>SUMIFS(Tab_RSE3_Data!N:N,Tab_RSE3_Data!$B:$B,'Table 3'!$B$6,Tab_RSE3_Data!$D:$D,'Table 3'!$B$8,Tab_RSE3_Data!$C:$C,'Table 3'!$B$22)</f>
        <v>590</v>
      </c>
    </row>
    <row r="23" spans="1:10" s="9" customFormat="1" ht="16.5" customHeight="1" x14ac:dyDescent="0.45">
      <c r="A23" s="20" t="s">
        <v>70</v>
      </c>
      <c r="B23" t="s">
        <v>287</v>
      </c>
      <c r="C23" s="208">
        <f>SUMIFS(Tab_RSE3_Data!G:G,Tab_RSE3_Data!$B:$B,'Table 3'!$B$6,Tab_RSE3_Data!$D:$D,'Table 3'!$B$8,Tab_RSE3_Data!$C:$C,'Table 3'!$B$23)</f>
        <v>100</v>
      </c>
      <c r="D23" s="208">
        <f>SUMIFS(Tab_RSE3_Data!H:H,Tab_RSE3_Data!$B:$B,'Table 3'!$B$6,Tab_RSE3_Data!$D:$D,'Table 3'!$B$8,Tab_RSE3_Data!$C:$C,'Table 3'!$B$23)</f>
        <v>189</v>
      </c>
      <c r="E23" s="208">
        <f>SUMIFS(Tab_RSE3_Data!I:I,Tab_RSE3_Data!$B:$B,'Table 3'!$B$6,Tab_RSE3_Data!$D:$D,'Table 3'!$B$8,Tab_RSE3_Data!$C:$C,'Table 3'!$B$23)</f>
        <v>166</v>
      </c>
      <c r="F23" s="208">
        <f>SUMIFS(Tab_RSE3_Data!J:J,Tab_RSE3_Data!$B:$B,'Table 3'!$B$6,Tab_RSE3_Data!$D:$D,'Table 3'!$B$8,Tab_RSE3_Data!$C:$C,'Table 3'!$B$23)</f>
        <v>159</v>
      </c>
      <c r="G23" s="208">
        <f>SUMIFS(Tab_RSE3_Data!K:K,Tab_RSE3_Data!$B:$B,'Table 3'!$B$6,Tab_RSE3_Data!$D:$D,'Table 3'!$B$8,Tab_RSE3_Data!$C:$C,'Table 3'!$B$23)</f>
        <v>214</v>
      </c>
      <c r="H23" s="208">
        <f>SUMIFS(Tab_RSE3_Data!L:L,Tab_RSE3_Data!$B:$B,'Table 3'!$B$6,Tab_RSE3_Data!$D:$D,'Table 3'!$B$8,Tab_RSE3_Data!$C:$C,'Table 3'!$B$23)</f>
        <v>247</v>
      </c>
      <c r="I23" s="208">
        <f>SUMIFS(Tab_RSE3_Data!M:M,Tab_RSE3_Data!$B:$B,'Table 3'!$B$6,Tab_RSE3_Data!$D:$D,'Table 3'!$B$8,Tab_RSE3_Data!$C:$C,'Table 3'!$B$23)</f>
        <v>354</v>
      </c>
      <c r="J23" s="208">
        <f>SUMIFS(Tab_RSE3_Data!N:N,Tab_RSE3_Data!$B:$B,'Table 3'!$B$6,Tab_RSE3_Data!$D:$D,'Table 3'!$B$8,Tab_RSE3_Data!$C:$C,'Table 3'!$B$23)</f>
        <v>311</v>
      </c>
    </row>
    <row r="24" spans="1:10" s="9" customFormat="1" ht="16.5" customHeight="1" x14ac:dyDescent="0.45">
      <c r="A24" s="20" t="s">
        <v>71</v>
      </c>
      <c r="B24" t="s">
        <v>71</v>
      </c>
      <c r="C24" s="208">
        <f>SUMIFS(Tab_RSE3_Data!G:G,Tab_RSE3_Data!$B:$B,'Table 3'!$B$6,Tab_RSE3_Data!$D:$D,'Table 3'!$B$8,Tab_RSE3_Data!$C:$C,'Table 3'!$B$24)</f>
        <v>5712</v>
      </c>
      <c r="D24" s="208">
        <f>SUMIFS(Tab_RSE3_Data!H:H,Tab_RSE3_Data!$B:$B,'Table 3'!$B$6,Tab_RSE3_Data!$D:$D,'Table 3'!$B$8,Tab_RSE3_Data!$C:$C,'Table 3'!$B$24)</f>
        <v>3119</v>
      </c>
      <c r="E24" s="208">
        <f>SUMIFS(Tab_RSE3_Data!I:I,Tab_RSE3_Data!$B:$B,'Table 3'!$B$6,Tab_RSE3_Data!$D:$D,'Table 3'!$B$8,Tab_RSE3_Data!$C:$C,'Table 3'!$B$24)</f>
        <v>4233</v>
      </c>
      <c r="F24" s="208">
        <f>SUMIFS(Tab_RSE3_Data!J:J,Tab_RSE3_Data!$B:$B,'Table 3'!$B$6,Tab_RSE3_Data!$D:$D,'Table 3'!$B$8,Tab_RSE3_Data!$C:$C,'Table 3'!$B$24)</f>
        <v>3429</v>
      </c>
      <c r="G24" s="208">
        <f>SUMIFS(Tab_RSE3_Data!K:K,Tab_RSE3_Data!$B:$B,'Table 3'!$B$6,Tab_RSE3_Data!$D:$D,'Table 3'!$B$8,Tab_RSE3_Data!$C:$C,'Table 3'!$B$24)</f>
        <v>3797</v>
      </c>
      <c r="H24" s="208">
        <f>SUMIFS(Tab_RSE3_Data!L:L,Tab_RSE3_Data!$B:$B,'Table 3'!$B$6,Tab_RSE3_Data!$D:$D,'Table 3'!$B$8,Tab_RSE3_Data!$C:$C,'Table 3'!$B$24)</f>
        <v>5633</v>
      </c>
      <c r="I24" s="208">
        <f>SUMIFS(Tab_RSE3_Data!M:M,Tab_RSE3_Data!$B:$B,'Table 3'!$B$6,Tab_RSE3_Data!$D:$D,'Table 3'!$B$8,Tab_RSE3_Data!$C:$C,'Table 3'!$B$24)</f>
        <v>4816</v>
      </c>
      <c r="J24" s="208">
        <f>SUMIFS(Tab_RSE3_Data!N:N,Tab_RSE3_Data!$B:$B,'Table 3'!$B$6,Tab_RSE3_Data!$D:$D,'Table 3'!$B$8,Tab_RSE3_Data!$C:$C,'Table 3'!$B$24)</f>
        <v>4130</v>
      </c>
    </row>
    <row r="25" spans="1:10" s="9" customFormat="1" ht="16.5" customHeight="1" x14ac:dyDescent="0.45">
      <c r="A25" s="20" t="s">
        <v>72</v>
      </c>
      <c r="B25" t="s">
        <v>288</v>
      </c>
      <c r="C25" s="208">
        <f>SUMIFS(Tab_RSE3_Data!G:G,Tab_RSE3_Data!$B:$B,'Table 3'!$B$6,Tab_RSE3_Data!$D:$D,'Table 3'!$B$8,Tab_RSE3_Data!$C:$C,'Table 3'!$B$25)</f>
        <v>0</v>
      </c>
      <c r="D25" s="208">
        <f>SUMIFS(Tab_RSE3_Data!H:H,Tab_RSE3_Data!$B:$B,'Table 3'!$B$6,Tab_RSE3_Data!$D:$D,'Table 3'!$B$8,Tab_RSE3_Data!$C:$C,'Table 3'!$B$25)</f>
        <v>4422</v>
      </c>
      <c r="E25" s="208">
        <f>SUMIFS(Tab_RSE3_Data!I:I,Tab_RSE3_Data!$B:$B,'Table 3'!$B$6,Tab_RSE3_Data!$D:$D,'Table 3'!$B$8,Tab_RSE3_Data!$C:$C,'Table 3'!$B$25)</f>
        <v>6114</v>
      </c>
      <c r="F25" s="208">
        <f>SUMIFS(Tab_RSE3_Data!J:J,Tab_RSE3_Data!$B:$B,'Table 3'!$B$6,Tab_RSE3_Data!$D:$D,'Table 3'!$B$8,Tab_RSE3_Data!$C:$C,'Table 3'!$B$25)</f>
        <v>4379</v>
      </c>
      <c r="G25" s="208">
        <f>SUMIFS(Tab_RSE3_Data!K:K,Tab_RSE3_Data!$B:$B,'Table 3'!$B$6,Tab_RSE3_Data!$D:$D,'Table 3'!$B$8,Tab_RSE3_Data!$C:$C,'Table 3'!$B$25)</f>
        <v>4646</v>
      </c>
      <c r="H25" s="208">
        <f>SUMIFS(Tab_RSE3_Data!L:L,Tab_RSE3_Data!$B:$B,'Table 3'!$B$6,Tab_RSE3_Data!$D:$D,'Table 3'!$B$8,Tab_RSE3_Data!$C:$C,'Table 3'!$B$25)</f>
        <v>3680</v>
      </c>
      <c r="I25" s="208">
        <f>SUMIFS(Tab_RSE3_Data!M:M,Tab_RSE3_Data!$B:$B,'Table 3'!$B$6,Tab_RSE3_Data!$D:$D,'Table 3'!$B$8,Tab_RSE3_Data!$C:$C,'Table 3'!$B$25)</f>
        <v>3715</v>
      </c>
      <c r="J25" s="208">
        <f>SUMIFS(Tab_RSE3_Data!N:N,Tab_RSE3_Data!$B:$B,'Table 3'!$B$6,Tab_RSE3_Data!$D:$D,'Table 3'!$B$8,Tab_RSE3_Data!$C:$C,'Table 3'!$B$25)</f>
        <v>4629</v>
      </c>
    </row>
    <row r="26" spans="1:10" s="9" customFormat="1" ht="16.5" customHeight="1" x14ac:dyDescent="0.45">
      <c r="A26" s="228" t="s">
        <v>619</v>
      </c>
      <c r="B26" s="206" t="s">
        <v>289</v>
      </c>
      <c r="C26" s="209">
        <f>SUMIFS(Tab_RSE3_Data!G:G,Tab_RSE3_Data!$B:$B,'Table 3'!$B$6,Tab_RSE3_Data!$D:$D,'Table 3'!$B$8,Tab_RSE3_Data!$C:$C,'Table 3'!$B$26)</f>
        <v>30773</v>
      </c>
      <c r="D26" s="209">
        <f>SUMIFS(Tab_RSE3_Data!H:H,Tab_RSE3_Data!$B:$B,'Table 3'!$B$6,Tab_RSE3_Data!$D:$D,'Table 3'!$B$8,Tab_RSE3_Data!$C:$C,'Table 3'!$B$26)</f>
        <v>30872</v>
      </c>
      <c r="E26" s="209">
        <f>SUMIFS(Tab_RSE3_Data!I:I,Tab_RSE3_Data!$B:$B,'Table 3'!$B$6,Tab_RSE3_Data!$D:$D,'Table 3'!$B$8,Tab_RSE3_Data!$C:$C,'Table 3'!$B$26)</f>
        <v>38775</v>
      </c>
      <c r="F26" s="209">
        <f>SUMIFS(Tab_RSE3_Data!J:J,Tab_RSE3_Data!$B:$B,'Table 3'!$B$6,Tab_RSE3_Data!$D:$D,'Table 3'!$B$8,Tab_RSE3_Data!$C:$C,'Table 3'!$B$26)</f>
        <v>32787</v>
      </c>
      <c r="G26" s="209">
        <f>SUMIFS(Tab_RSE3_Data!K:K,Tab_RSE3_Data!$B:$B,'Table 3'!$B$6,Tab_RSE3_Data!$D:$D,'Table 3'!$B$8,Tab_RSE3_Data!$C:$C,'Table 3'!$B$26)</f>
        <v>36034</v>
      </c>
      <c r="H26" s="209">
        <f>SUMIFS(Tab_RSE3_Data!L:L,Tab_RSE3_Data!$B:$B,'Table 3'!$B$6,Tab_RSE3_Data!$D:$D,'Table 3'!$B$8,Tab_RSE3_Data!$C:$C,'Table 3'!$B$26)</f>
        <v>55428</v>
      </c>
      <c r="I26" s="209">
        <f>SUMIFS(Tab_RSE3_Data!M:M,Tab_RSE3_Data!$B:$B,'Table 3'!$B$6,Tab_RSE3_Data!$D:$D,'Table 3'!$B$8,Tab_RSE3_Data!$C:$C,'Table 3'!$B$26)</f>
        <v>53372</v>
      </c>
      <c r="J26" s="209">
        <f>SUMIFS(Tab_RSE3_Data!N:N,Tab_RSE3_Data!$B:$B,'Table 3'!$B$6,Tab_RSE3_Data!$D:$D,'Table 3'!$B$8,Tab_RSE3_Data!$C:$C,'Table 3'!$B$26)</f>
        <v>39281</v>
      </c>
    </row>
    <row r="27" spans="1:10" s="9" customFormat="1" ht="16.5" customHeight="1" x14ac:dyDescent="0.45">
      <c r="A27" s="228"/>
      <c r="B27" s="206"/>
      <c r="C27" s="209"/>
      <c r="D27" s="209"/>
      <c r="E27" s="209"/>
      <c r="F27" s="209"/>
      <c r="G27" s="209"/>
      <c r="H27" s="209"/>
      <c r="I27" s="209"/>
      <c r="J27" s="209"/>
    </row>
    <row r="28" spans="1:10" s="9" customFormat="1" ht="16.5" customHeight="1" x14ac:dyDescent="0.45">
      <c r="A28" s="228"/>
      <c r="B28" s="46"/>
      <c r="C28" s="169"/>
      <c r="D28" s="169"/>
      <c r="E28" s="169"/>
      <c r="F28" s="169"/>
      <c r="G28" s="169"/>
      <c r="H28" s="169"/>
      <c r="I28" s="169"/>
      <c r="J28" s="169"/>
    </row>
    <row r="29" spans="1:10" ht="15" customHeight="1" x14ac:dyDescent="0.45">
      <c r="A29" s="103"/>
      <c r="B29" t="s">
        <v>294</v>
      </c>
      <c r="C29" s="617" t="s">
        <v>542</v>
      </c>
      <c r="D29" s="617"/>
      <c r="E29" s="617"/>
      <c r="F29" s="617"/>
      <c r="G29" s="617"/>
      <c r="H29" s="617"/>
      <c r="I29" s="617"/>
      <c r="J29" s="617"/>
    </row>
    <row r="30" spans="1:10" s="6" customFormat="1" ht="16.5" customHeight="1" x14ac:dyDescent="0.45">
      <c r="A30" s="549"/>
      <c r="B30" s="50"/>
      <c r="C30" s="168"/>
      <c r="D30" s="168"/>
      <c r="E30" s="168"/>
      <c r="F30" s="168"/>
      <c r="G30" s="168"/>
      <c r="H30" s="168"/>
      <c r="I30" s="168"/>
      <c r="J30" s="168"/>
    </row>
    <row r="31" spans="1:10" s="6" customFormat="1" ht="16.5" customHeight="1" x14ac:dyDescent="0.45">
      <c r="A31" s="20" t="s">
        <v>57</v>
      </c>
      <c r="B31" t="s">
        <v>274</v>
      </c>
      <c r="C31" s="208">
        <f>SUMIFS(Tab_RSE3_Data!G:G,Tab_RSE3_Data!$B:$B,'Table 3'!$B$6,Tab_RSE3_Data!$D:$D,'Table 3'!$B$29,Tab_RSE3_Data!$C:$C,'Table 3'!$B$31)</f>
        <v>284</v>
      </c>
      <c r="D31" s="208">
        <f>SUMIFS(Tab_RSE3_Data!H:H,Tab_RSE3_Data!$B:$B,'Table 3'!$B$6,Tab_RSE3_Data!$D:$D,'Table 3'!$B$29,Tab_RSE3_Data!$C:$C,'Table 3'!$B$31)</f>
        <v>267</v>
      </c>
      <c r="E31" s="208">
        <f>SUMIFS(Tab_RSE3_Data!I:I,Tab_RSE3_Data!$B:$B,'Table 3'!$B$6,Tab_RSE3_Data!$D:$D,'Table 3'!$B$29,Tab_RSE3_Data!$C:$C,'Table 3'!$B$31)</f>
        <v>327</v>
      </c>
      <c r="F31" s="208">
        <f>SUMIFS(Tab_RSE3_Data!J:J,Tab_RSE3_Data!$B:$B,'Table 3'!$B$6,Tab_RSE3_Data!$D:$D,'Table 3'!$B$29,Tab_RSE3_Data!$C:$C,'Table 3'!$B$31)</f>
        <v>291</v>
      </c>
      <c r="G31" s="208">
        <f>SUMIFS(Tab_RSE3_Data!K:K,Tab_RSE3_Data!$B:$B,'Table 3'!$B$6,Tab_RSE3_Data!$D:$D,'Table 3'!$B$29,Tab_RSE3_Data!$C:$C,'Table 3'!$B$31)</f>
        <v>328</v>
      </c>
      <c r="H31" s="208">
        <f>SUMIFS(Tab_RSE3_Data!L:L,Tab_RSE3_Data!$B:$B,'Table 3'!$B$6,Tab_RSE3_Data!$D:$D,'Table 3'!$B$29,Tab_RSE3_Data!$C:$C,'Table 3'!$B$31)</f>
        <v>299</v>
      </c>
      <c r="I31" s="208">
        <f>SUMIFS(Tab_RSE3_Data!M:M,Tab_RSE3_Data!$B:$B,'Table 3'!$B$6,Tab_RSE3_Data!$D:$D,'Table 3'!$B$29,Tab_RSE3_Data!$C:$C,'Table 3'!$B$31)</f>
        <v>257</v>
      </c>
      <c r="J31" s="208">
        <f>SUMIFS(Tab_RSE3_Data!N:N,Tab_RSE3_Data!$B:$B,'Table 3'!$B$6,Tab_RSE3_Data!$D:$D,'Table 3'!$B$29,Tab_RSE3_Data!$C:$C,'Table 3'!$B$31)</f>
        <v>263</v>
      </c>
    </row>
    <row r="32" spans="1:10" s="6" customFormat="1" ht="16.5" customHeight="1" x14ac:dyDescent="0.45">
      <c r="A32" s="20" t="s">
        <v>58</v>
      </c>
      <c r="B32" t="s">
        <v>276</v>
      </c>
      <c r="C32" s="208">
        <f>SUMIFS(Tab_RSE3_Data!G:G,Tab_RSE3_Data!$B:$B,'Table 3'!$B$6,Tab_RSE3_Data!$D:$D,'Table 3'!$B$29,Tab_RSE3_Data!$C:$C,'Table 3'!$B$32)</f>
        <v>154</v>
      </c>
      <c r="D32" s="208">
        <f>SUMIFS(Tab_RSE3_Data!H:H,Tab_RSE3_Data!$B:$B,'Table 3'!$B$6,Tab_RSE3_Data!$D:$D,'Table 3'!$B$29,Tab_RSE3_Data!$C:$C,'Table 3'!$B$32)</f>
        <v>107</v>
      </c>
      <c r="E32" s="208">
        <f>SUMIFS(Tab_RSE3_Data!I:I,Tab_RSE3_Data!$B:$B,'Table 3'!$B$6,Tab_RSE3_Data!$D:$D,'Table 3'!$B$29,Tab_RSE3_Data!$C:$C,'Table 3'!$B$32)</f>
        <v>112</v>
      </c>
      <c r="F32" s="208">
        <f>SUMIFS(Tab_RSE3_Data!J:J,Tab_RSE3_Data!$B:$B,'Table 3'!$B$6,Tab_RSE3_Data!$D:$D,'Table 3'!$B$29,Tab_RSE3_Data!$C:$C,'Table 3'!$B$32)</f>
        <v>124</v>
      </c>
      <c r="G32" s="208">
        <f>SUMIFS(Tab_RSE3_Data!K:K,Tab_RSE3_Data!$B:$B,'Table 3'!$B$6,Tab_RSE3_Data!$D:$D,'Table 3'!$B$29,Tab_RSE3_Data!$C:$C,'Table 3'!$B$32)</f>
        <v>134</v>
      </c>
      <c r="H32" s="208">
        <f>SUMIFS(Tab_RSE3_Data!L:L,Tab_RSE3_Data!$B:$B,'Table 3'!$B$6,Tab_RSE3_Data!$D:$D,'Table 3'!$B$29,Tab_RSE3_Data!$C:$C,'Table 3'!$B$32)</f>
        <v>132</v>
      </c>
      <c r="I32" s="208">
        <f>SUMIFS(Tab_RSE3_Data!M:M,Tab_RSE3_Data!$B:$B,'Table 3'!$B$6,Tab_RSE3_Data!$D:$D,'Table 3'!$B$29,Tab_RSE3_Data!$C:$C,'Table 3'!$B$32)</f>
        <v>129</v>
      </c>
      <c r="J32" s="208">
        <f>SUMIFS(Tab_RSE3_Data!N:N,Tab_RSE3_Data!$B:$B,'Table 3'!$B$6,Tab_RSE3_Data!$D:$D,'Table 3'!$B$29,Tab_RSE3_Data!$C:$C,'Table 3'!$B$32)</f>
        <v>149</v>
      </c>
    </row>
    <row r="33" spans="1:10" s="6" customFormat="1" ht="16.5" customHeight="1" x14ac:dyDescent="0.45">
      <c r="A33" s="20" t="s">
        <v>59</v>
      </c>
      <c r="B33" t="s">
        <v>277</v>
      </c>
      <c r="C33" s="208">
        <f>SUMIFS(Tab_RSE3_Data!G:G,Tab_RSE3_Data!$B:$B,'Table 3'!$B$6,Tab_RSE3_Data!$D:$D,'Table 3'!$B$29,Tab_RSE3_Data!$C:$C,'Table 3'!$B$33)</f>
        <v>53</v>
      </c>
      <c r="D33" s="208">
        <f>SUMIFS(Tab_RSE3_Data!H:H,Tab_RSE3_Data!$B:$B,'Table 3'!$B$6,Tab_RSE3_Data!$D:$D,'Table 3'!$B$29,Tab_RSE3_Data!$C:$C,'Table 3'!$B$33)</f>
        <v>51</v>
      </c>
      <c r="E33" s="208">
        <f>SUMIFS(Tab_RSE3_Data!I:I,Tab_RSE3_Data!$B:$B,'Table 3'!$B$6,Tab_RSE3_Data!$D:$D,'Table 3'!$B$29,Tab_RSE3_Data!$C:$C,'Table 3'!$B$33)</f>
        <v>41</v>
      </c>
      <c r="F33" s="208">
        <f>SUMIFS(Tab_RSE3_Data!J:J,Tab_RSE3_Data!$B:$B,'Table 3'!$B$6,Tab_RSE3_Data!$D:$D,'Table 3'!$B$29,Tab_RSE3_Data!$C:$C,'Table 3'!$B$33)</f>
        <v>33</v>
      </c>
      <c r="G33" s="208">
        <f>SUMIFS(Tab_RSE3_Data!K:K,Tab_RSE3_Data!$B:$B,'Table 3'!$B$6,Tab_RSE3_Data!$D:$D,'Table 3'!$B$29,Tab_RSE3_Data!$C:$C,'Table 3'!$B$33)</f>
        <v>33</v>
      </c>
      <c r="H33" s="208">
        <f>SUMIFS(Tab_RSE3_Data!L:L,Tab_RSE3_Data!$B:$B,'Table 3'!$B$6,Tab_RSE3_Data!$D:$D,'Table 3'!$B$29,Tab_RSE3_Data!$C:$C,'Table 3'!$B$33)</f>
        <v>28</v>
      </c>
      <c r="I33" s="208">
        <f>SUMIFS(Tab_RSE3_Data!M:M,Tab_RSE3_Data!$B:$B,'Table 3'!$B$6,Tab_RSE3_Data!$D:$D,'Table 3'!$B$29,Tab_RSE3_Data!$C:$C,'Table 3'!$B$33)</f>
        <v>31</v>
      </c>
      <c r="J33" s="208">
        <f>SUMIFS(Tab_RSE3_Data!N:N,Tab_RSE3_Data!$B:$B,'Table 3'!$B$6,Tab_RSE3_Data!$D:$D,'Table 3'!$B$29,Tab_RSE3_Data!$C:$C,'Table 3'!$B$33)</f>
        <v>23</v>
      </c>
    </row>
    <row r="34" spans="1:10" s="6" customFormat="1" ht="16.5" customHeight="1" x14ac:dyDescent="0.45">
      <c r="A34" s="20" t="s">
        <v>60</v>
      </c>
      <c r="B34" t="s">
        <v>278</v>
      </c>
      <c r="C34" s="208">
        <f>SUMIFS(Tab_RSE3_Data!G:G,Tab_RSE3_Data!$B:$B,'Table 3'!$B$6,Tab_RSE3_Data!$D:$D,'Table 3'!$B$29,Tab_RSE3_Data!$C:$C,'Table 3'!$B$34)</f>
        <v>46</v>
      </c>
      <c r="D34" s="208">
        <f>SUMIFS(Tab_RSE3_Data!H:H,Tab_RSE3_Data!$B:$B,'Table 3'!$B$6,Tab_RSE3_Data!$D:$D,'Table 3'!$B$29,Tab_RSE3_Data!$C:$C,'Table 3'!$B$34)</f>
        <v>39</v>
      </c>
      <c r="E34" s="208">
        <f>SUMIFS(Tab_RSE3_Data!I:I,Tab_RSE3_Data!$B:$B,'Table 3'!$B$6,Tab_RSE3_Data!$D:$D,'Table 3'!$B$29,Tab_RSE3_Data!$C:$C,'Table 3'!$B$34)</f>
        <v>40</v>
      </c>
      <c r="F34" s="208">
        <f>SUMIFS(Tab_RSE3_Data!J:J,Tab_RSE3_Data!$B:$B,'Table 3'!$B$6,Tab_RSE3_Data!$D:$D,'Table 3'!$B$29,Tab_RSE3_Data!$C:$C,'Table 3'!$B$34)</f>
        <v>40</v>
      </c>
      <c r="G34" s="208">
        <f>SUMIFS(Tab_RSE3_Data!K:K,Tab_RSE3_Data!$B:$B,'Table 3'!$B$6,Tab_RSE3_Data!$D:$D,'Table 3'!$B$29,Tab_RSE3_Data!$C:$C,'Table 3'!$B$34)</f>
        <v>39</v>
      </c>
      <c r="H34" s="208">
        <f>SUMIFS(Tab_RSE3_Data!L:L,Tab_RSE3_Data!$B:$B,'Table 3'!$B$6,Tab_RSE3_Data!$D:$D,'Table 3'!$B$29,Tab_RSE3_Data!$C:$C,'Table 3'!$B$34)</f>
        <v>51</v>
      </c>
      <c r="I34" s="208">
        <f>SUMIFS(Tab_RSE3_Data!M:M,Tab_RSE3_Data!$B:$B,'Table 3'!$B$6,Tab_RSE3_Data!$D:$D,'Table 3'!$B$29,Tab_RSE3_Data!$C:$C,'Table 3'!$B$34)</f>
        <v>42</v>
      </c>
      <c r="J34" s="208">
        <f>SUMIFS(Tab_RSE3_Data!N:N,Tab_RSE3_Data!$B:$B,'Table 3'!$B$6,Tab_RSE3_Data!$D:$D,'Table 3'!$B$29,Tab_RSE3_Data!$C:$C,'Table 3'!$B$34)</f>
        <v>41</v>
      </c>
    </row>
    <row r="35" spans="1:10" s="6" customFormat="1" ht="16.5" customHeight="1" x14ac:dyDescent="0.45">
      <c r="A35" s="20" t="s">
        <v>61</v>
      </c>
      <c r="B35" t="s">
        <v>279</v>
      </c>
      <c r="C35" s="208">
        <f>SUMIFS(Tab_RSE3_Data!G:G,Tab_RSE3_Data!$B:$B,'Table 3'!$B$6,Tab_RSE3_Data!$D:$D,'Table 3'!$B$29,Tab_RSE3_Data!$C:$C,'Table 3'!$B$35)</f>
        <v>3</v>
      </c>
      <c r="D35" s="208">
        <f>SUMIFS(Tab_RSE3_Data!H:H,Tab_RSE3_Data!$B:$B,'Table 3'!$B$6,Tab_RSE3_Data!$D:$D,'Table 3'!$B$29,Tab_RSE3_Data!$C:$C,'Table 3'!$B$35)</f>
        <v>4</v>
      </c>
      <c r="E35" s="208">
        <f>SUMIFS(Tab_RSE3_Data!I:I,Tab_RSE3_Data!$B:$B,'Table 3'!$B$6,Tab_RSE3_Data!$D:$D,'Table 3'!$B$29,Tab_RSE3_Data!$C:$C,'Table 3'!$B$35)</f>
        <v>3</v>
      </c>
      <c r="F35" s="208">
        <f>SUMIFS(Tab_RSE3_Data!J:J,Tab_RSE3_Data!$B:$B,'Table 3'!$B$6,Tab_RSE3_Data!$D:$D,'Table 3'!$B$29,Tab_RSE3_Data!$C:$C,'Table 3'!$B$35)</f>
        <v>8</v>
      </c>
      <c r="G35" s="208">
        <f>SUMIFS(Tab_RSE3_Data!K:K,Tab_RSE3_Data!$B:$B,'Table 3'!$B$6,Tab_RSE3_Data!$D:$D,'Table 3'!$B$29,Tab_RSE3_Data!$C:$C,'Table 3'!$B$35)</f>
        <v>4</v>
      </c>
      <c r="H35" s="208">
        <f>SUMIFS(Tab_RSE3_Data!L:L,Tab_RSE3_Data!$B:$B,'Table 3'!$B$6,Tab_RSE3_Data!$D:$D,'Table 3'!$B$29,Tab_RSE3_Data!$C:$C,'Table 3'!$B$35)</f>
        <v>4</v>
      </c>
      <c r="I35" s="208">
        <f>SUMIFS(Tab_RSE3_Data!M:M,Tab_RSE3_Data!$B:$B,'Table 3'!$B$6,Tab_RSE3_Data!$D:$D,'Table 3'!$B$29,Tab_RSE3_Data!$C:$C,'Table 3'!$B$35)</f>
        <v>3</v>
      </c>
      <c r="J35" s="208">
        <f>SUMIFS(Tab_RSE3_Data!N:N,Tab_RSE3_Data!$B:$B,'Table 3'!$B$6,Tab_RSE3_Data!$D:$D,'Table 3'!$B$29,Tab_RSE3_Data!$C:$C,'Table 3'!$B$35)</f>
        <v>3</v>
      </c>
    </row>
    <row r="36" spans="1:10" s="9" customFormat="1" ht="16.5" customHeight="1" x14ac:dyDescent="0.45">
      <c r="A36" s="20" t="s">
        <v>62</v>
      </c>
      <c r="B36" t="s">
        <v>280</v>
      </c>
      <c r="C36" s="208">
        <f>SUMIFS(Tab_RSE3_Data!G:G,Tab_RSE3_Data!$B:$B,'Table 3'!$B$6,Tab_RSE3_Data!$D:$D,'Table 3'!$B$29,Tab_RSE3_Data!$C:$C,'Table 3'!$B$36)</f>
        <v>17</v>
      </c>
      <c r="D36" s="208">
        <f>SUMIFS(Tab_RSE3_Data!H:H,Tab_RSE3_Data!$B:$B,'Table 3'!$B$6,Tab_RSE3_Data!$D:$D,'Table 3'!$B$29,Tab_RSE3_Data!$C:$C,'Table 3'!$B$36)</f>
        <v>17</v>
      </c>
      <c r="E36" s="208">
        <f>SUMIFS(Tab_RSE3_Data!I:I,Tab_RSE3_Data!$B:$B,'Table 3'!$B$6,Tab_RSE3_Data!$D:$D,'Table 3'!$B$29,Tab_RSE3_Data!$C:$C,'Table 3'!$B$36)</f>
        <v>19</v>
      </c>
      <c r="F36" s="208">
        <f>SUMIFS(Tab_RSE3_Data!J:J,Tab_RSE3_Data!$B:$B,'Table 3'!$B$6,Tab_RSE3_Data!$D:$D,'Table 3'!$B$29,Tab_RSE3_Data!$C:$C,'Table 3'!$B$36)</f>
        <v>20</v>
      </c>
      <c r="G36" s="208">
        <f>SUMIFS(Tab_RSE3_Data!K:K,Tab_RSE3_Data!$B:$B,'Table 3'!$B$6,Tab_RSE3_Data!$D:$D,'Table 3'!$B$29,Tab_RSE3_Data!$C:$C,'Table 3'!$B$36)</f>
        <v>21</v>
      </c>
      <c r="H36" s="208">
        <f>SUMIFS(Tab_RSE3_Data!L:L,Tab_RSE3_Data!$B:$B,'Table 3'!$B$6,Tab_RSE3_Data!$D:$D,'Table 3'!$B$29,Tab_RSE3_Data!$C:$C,'Table 3'!$B$36)</f>
        <v>21</v>
      </c>
      <c r="I36" s="208">
        <f>SUMIFS(Tab_RSE3_Data!M:M,Tab_RSE3_Data!$B:$B,'Table 3'!$B$6,Tab_RSE3_Data!$D:$D,'Table 3'!$B$29,Tab_RSE3_Data!$C:$C,'Table 3'!$B$36)</f>
        <v>21</v>
      </c>
      <c r="J36" s="208">
        <f>SUMIFS(Tab_RSE3_Data!N:N,Tab_RSE3_Data!$B:$B,'Table 3'!$B$6,Tab_RSE3_Data!$D:$D,'Table 3'!$B$29,Tab_RSE3_Data!$C:$C,'Table 3'!$B$36)</f>
        <v>19</v>
      </c>
    </row>
    <row r="37" spans="1:10" s="9" customFormat="1" ht="16.5" customHeight="1" x14ac:dyDescent="0.45">
      <c r="A37" s="20" t="s">
        <v>63</v>
      </c>
      <c r="B37" t="s">
        <v>281</v>
      </c>
      <c r="C37" s="208">
        <f>SUMIFS(Tab_RSE3_Data!G:G,Tab_RSE3_Data!$B:$B,'Table 3'!$B$6,Tab_RSE3_Data!$D:$D,'Table 3'!$B$29,Tab_RSE3_Data!$C:$C,'Table 3'!$B$37)</f>
        <v>5</v>
      </c>
      <c r="D37" s="208">
        <f>SUMIFS(Tab_RSE3_Data!H:H,Tab_RSE3_Data!$B:$B,'Table 3'!$B$6,Tab_RSE3_Data!$D:$D,'Table 3'!$B$29,Tab_RSE3_Data!$C:$C,'Table 3'!$B$37)</f>
        <v>3</v>
      </c>
      <c r="E37" s="208">
        <f>SUMIFS(Tab_RSE3_Data!I:I,Tab_RSE3_Data!$B:$B,'Table 3'!$B$6,Tab_RSE3_Data!$D:$D,'Table 3'!$B$29,Tab_RSE3_Data!$C:$C,'Table 3'!$B$37)</f>
        <v>4</v>
      </c>
      <c r="F37" s="208">
        <f>SUMIFS(Tab_RSE3_Data!J:J,Tab_RSE3_Data!$B:$B,'Table 3'!$B$6,Tab_RSE3_Data!$D:$D,'Table 3'!$B$29,Tab_RSE3_Data!$C:$C,'Table 3'!$B$37)</f>
        <v>5</v>
      </c>
      <c r="G37" s="208">
        <f>SUMIFS(Tab_RSE3_Data!K:K,Tab_RSE3_Data!$B:$B,'Table 3'!$B$6,Tab_RSE3_Data!$D:$D,'Table 3'!$B$29,Tab_RSE3_Data!$C:$C,'Table 3'!$B$37)</f>
        <v>5</v>
      </c>
      <c r="H37" s="208">
        <f>SUMIFS(Tab_RSE3_Data!L:L,Tab_RSE3_Data!$B:$B,'Table 3'!$B$6,Tab_RSE3_Data!$D:$D,'Table 3'!$B$29,Tab_RSE3_Data!$C:$C,'Table 3'!$B$37)</f>
        <v>3</v>
      </c>
      <c r="I37" s="208">
        <f>SUMIFS(Tab_RSE3_Data!M:M,Tab_RSE3_Data!$B:$B,'Table 3'!$B$6,Tab_RSE3_Data!$D:$D,'Table 3'!$B$29,Tab_RSE3_Data!$C:$C,'Table 3'!$B$37)</f>
        <v>4</v>
      </c>
      <c r="J37" s="208">
        <f>SUMIFS(Tab_RSE3_Data!N:N,Tab_RSE3_Data!$B:$B,'Table 3'!$B$6,Tab_RSE3_Data!$D:$D,'Table 3'!$B$29,Tab_RSE3_Data!$C:$C,'Table 3'!$B$37)</f>
        <v>4</v>
      </c>
    </row>
    <row r="38" spans="1:10" s="9" customFormat="1" ht="16.5" customHeight="1" x14ac:dyDescent="0.45">
      <c r="A38" s="20" t="s">
        <v>64</v>
      </c>
      <c r="B38" t="s">
        <v>282</v>
      </c>
      <c r="C38" s="208">
        <f>SUMIFS(Tab_RSE3_Data!G:G,Tab_RSE3_Data!$B:$B,'Table 3'!$B$6,Tab_RSE3_Data!$D:$D,'Table 3'!$B$29,Tab_RSE3_Data!$C:$C,'Table 3'!$B$38)</f>
        <v>18</v>
      </c>
      <c r="D38" s="208">
        <f>SUMIFS(Tab_RSE3_Data!H:H,Tab_RSE3_Data!$B:$B,'Table 3'!$B$6,Tab_RSE3_Data!$D:$D,'Table 3'!$B$29,Tab_RSE3_Data!$C:$C,'Table 3'!$B$38)</f>
        <v>17</v>
      </c>
      <c r="E38" s="208">
        <f>SUMIFS(Tab_RSE3_Data!I:I,Tab_RSE3_Data!$B:$B,'Table 3'!$B$6,Tab_RSE3_Data!$D:$D,'Table 3'!$B$29,Tab_RSE3_Data!$C:$C,'Table 3'!$B$38)</f>
        <v>12</v>
      </c>
      <c r="F38" s="208">
        <f>SUMIFS(Tab_RSE3_Data!J:J,Tab_RSE3_Data!$B:$B,'Table 3'!$B$6,Tab_RSE3_Data!$D:$D,'Table 3'!$B$29,Tab_RSE3_Data!$C:$C,'Table 3'!$B$38)</f>
        <v>6</v>
      </c>
      <c r="G38" s="208">
        <f>SUMIFS(Tab_RSE3_Data!K:K,Tab_RSE3_Data!$B:$B,'Table 3'!$B$6,Tab_RSE3_Data!$D:$D,'Table 3'!$B$29,Tab_RSE3_Data!$C:$C,'Table 3'!$B$38)</f>
        <v>13</v>
      </c>
      <c r="H38" s="208">
        <f>SUMIFS(Tab_RSE3_Data!L:L,Tab_RSE3_Data!$B:$B,'Table 3'!$B$6,Tab_RSE3_Data!$D:$D,'Table 3'!$B$29,Tab_RSE3_Data!$C:$C,'Table 3'!$B$38)</f>
        <v>33</v>
      </c>
      <c r="I38" s="208">
        <f>SUMIFS(Tab_RSE3_Data!M:M,Tab_RSE3_Data!$B:$B,'Table 3'!$B$6,Tab_RSE3_Data!$D:$D,'Table 3'!$B$29,Tab_RSE3_Data!$C:$C,'Table 3'!$B$38)</f>
        <v>16</v>
      </c>
      <c r="J38" s="208">
        <f>SUMIFS(Tab_RSE3_Data!N:N,Tab_RSE3_Data!$B:$B,'Table 3'!$B$6,Tab_RSE3_Data!$D:$D,'Table 3'!$B$29,Tab_RSE3_Data!$C:$C,'Table 3'!$B$38)</f>
        <v>16</v>
      </c>
    </row>
    <row r="39" spans="1:10" s="9" customFormat="1" ht="16.5" customHeight="1" x14ac:dyDescent="0.45">
      <c r="A39" s="20" t="s">
        <v>65</v>
      </c>
      <c r="B39" t="s">
        <v>293</v>
      </c>
      <c r="C39" s="208">
        <f>SUMIFS(Tab_RSE3_Data!G:G,Tab_RSE3_Data!$B:$B,'Table 3'!$B$6,Tab_RSE3_Data!$D:$D,'Table 3'!$B$29,Tab_RSE3_Data!$C:$C,'Table 3'!$B$39)</f>
        <v>8</v>
      </c>
      <c r="D39" s="208">
        <f>SUMIFS(Tab_RSE3_Data!H:H,Tab_RSE3_Data!$B:$B,'Table 3'!$B$6,Tab_RSE3_Data!$D:$D,'Table 3'!$B$29,Tab_RSE3_Data!$C:$C,'Table 3'!$B$39)</f>
        <v>6</v>
      </c>
      <c r="E39" s="208">
        <f>SUMIFS(Tab_RSE3_Data!I:I,Tab_RSE3_Data!$B:$B,'Table 3'!$B$6,Tab_RSE3_Data!$D:$D,'Table 3'!$B$29,Tab_RSE3_Data!$C:$C,'Table 3'!$B$39)</f>
        <v>12</v>
      </c>
      <c r="F39" s="208">
        <f>SUMIFS(Tab_RSE3_Data!J:J,Tab_RSE3_Data!$B:$B,'Table 3'!$B$6,Tab_RSE3_Data!$D:$D,'Table 3'!$B$29,Tab_RSE3_Data!$C:$C,'Table 3'!$B$39)</f>
        <v>5</v>
      </c>
      <c r="G39" s="208">
        <f>SUMIFS(Tab_RSE3_Data!K:K,Tab_RSE3_Data!$B:$B,'Table 3'!$B$6,Tab_RSE3_Data!$D:$D,'Table 3'!$B$29,Tab_RSE3_Data!$C:$C,'Table 3'!$B$39)</f>
        <v>4</v>
      </c>
      <c r="H39" s="208">
        <f>SUMIFS(Tab_RSE3_Data!L:L,Tab_RSE3_Data!$B:$B,'Table 3'!$B$6,Tab_RSE3_Data!$D:$D,'Table 3'!$B$29,Tab_RSE3_Data!$C:$C,'Table 3'!$B$39)</f>
        <v>16</v>
      </c>
      <c r="I39" s="208">
        <f>SUMIFS(Tab_RSE3_Data!M:M,Tab_RSE3_Data!$B:$B,'Table 3'!$B$6,Tab_RSE3_Data!$D:$D,'Table 3'!$B$29,Tab_RSE3_Data!$C:$C,'Table 3'!$B$39)</f>
        <v>14</v>
      </c>
      <c r="J39" s="208">
        <f>SUMIFS(Tab_RSE3_Data!N:N,Tab_RSE3_Data!$B:$B,'Table 3'!$B$6,Tab_RSE3_Data!$D:$D,'Table 3'!$B$29,Tab_RSE3_Data!$C:$C,'Table 3'!$B$39)</f>
        <v>3</v>
      </c>
    </row>
    <row r="40" spans="1:10" s="9" customFormat="1" ht="16.5" customHeight="1" x14ac:dyDescent="0.45">
      <c r="A40" s="20" t="s">
        <v>66</v>
      </c>
      <c r="B40" t="s">
        <v>283</v>
      </c>
      <c r="C40" s="208">
        <f>SUMIFS(Tab_RSE3_Data!G:G,Tab_RSE3_Data!$B:$B,'Table 3'!$B$6,Tab_RSE3_Data!$D:$D,'Table 3'!$B$29,Tab_RSE3_Data!$C:$C,'Table 3'!$B$40)</f>
        <v>84</v>
      </c>
      <c r="D40" s="208">
        <f>SUMIFS(Tab_RSE3_Data!H:H,Tab_RSE3_Data!$B:$B,'Table 3'!$B$6,Tab_RSE3_Data!$D:$D,'Table 3'!$B$29,Tab_RSE3_Data!$C:$C,'Table 3'!$B$40)</f>
        <v>165</v>
      </c>
      <c r="E40" s="208">
        <f>SUMIFS(Tab_RSE3_Data!I:I,Tab_RSE3_Data!$B:$B,'Table 3'!$B$6,Tab_RSE3_Data!$D:$D,'Table 3'!$B$29,Tab_RSE3_Data!$C:$C,'Table 3'!$B$40)</f>
        <v>289</v>
      </c>
      <c r="F40" s="208">
        <f>SUMIFS(Tab_RSE3_Data!J:J,Tab_RSE3_Data!$B:$B,'Table 3'!$B$6,Tab_RSE3_Data!$D:$D,'Table 3'!$B$29,Tab_RSE3_Data!$C:$C,'Table 3'!$B$40)</f>
        <v>314</v>
      </c>
      <c r="G40" s="208">
        <f>SUMIFS(Tab_RSE3_Data!K:K,Tab_RSE3_Data!$B:$B,'Table 3'!$B$6,Tab_RSE3_Data!$D:$D,'Table 3'!$B$29,Tab_RSE3_Data!$C:$C,'Table 3'!$B$40)</f>
        <v>110</v>
      </c>
      <c r="H40" s="208">
        <f>SUMIFS(Tab_RSE3_Data!L:L,Tab_RSE3_Data!$B:$B,'Table 3'!$B$6,Tab_RSE3_Data!$D:$D,'Table 3'!$B$29,Tab_RSE3_Data!$C:$C,'Table 3'!$B$40)</f>
        <v>2005</v>
      </c>
      <c r="I40" s="208">
        <f>SUMIFS(Tab_RSE3_Data!M:M,Tab_RSE3_Data!$B:$B,'Table 3'!$B$6,Tab_RSE3_Data!$D:$D,'Table 3'!$B$29,Tab_RSE3_Data!$C:$C,'Table 3'!$B$40)</f>
        <v>1003</v>
      </c>
      <c r="J40" s="208">
        <f>SUMIFS(Tab_RSE3_Data!N:N,Tab_RSE3_Data!$B:$B,'Table 3'!$B$6,Tab_RSE3_Data!$D:$D,'Table 3'!$B$29,Tab_RSE3_Data!$C:$C,'Table 3'!$B$40)</f>
        <v>572</v>
      </c>
    </row>
    <row r="41" spans="1:10" s="9" customFormat="1" ht="16.5" customHeight="1" x14ac:dyDescent="0.45">
      <c r="A41" s="20" t="s">
        <v>67</v>
      </c>
      <c r="B41" t="s">
        <v>284</v>
      </c>
      <c r="C41" s="208">
        <f>SUMIFS(Tab_RSE3_Data!G:G,Tab_RSE3_Data!$B:$B,'Table 3'!$B$6,Tab_RSE3_Data!$D:$D,'Table 3'!$B$29,Tab_RSE3_Data!$C:$C,'Table 3'!$B$41)</f>
        <v>115</v>
      </c>
      <c r="D41" s="208">
        <f>SUMIFS(Tab_RSE3_Data!H:H,Tab_RSE3_Data!$B:$B,'Table 3'!$B$6,Tab_RSE3_Data!$D:$D,'Table 3'!$B$29,Tab_RSE3_Data!$C:$C,'Table 3'!$B$41)</f>
        <v>168</v>
      </c>
      <c r="E41" s="208">
        <f>SUMIFS(Tab_RSE3_Data!I:I,Tab_RSE3_Data!$B:$B,'Table 3'!$B$6,Tab_RSE3_Data!$D:$D,'Table 3'!$B$29,Tab_RSE3_Data!$C:$C,'Table 3'!$B$41)</f>
        <v>36</v>
      </c>
      <c r="F41" s="208">
        <f>SUMIFS(Tab_RSE3_Data!J:J,Tab_RSE3_Data!$B:$B,'Table 3'!$B$6,Tab_RSE3_Data!$D:$D,'Table 3'!$B$29,Tab_RSE3_Data!$C:$C,'Table 3'!$B$41)</f>
        <v>16</v>
      </c>
      <c r="G41" s="208">
        <f>SUMIFS(Tab_RSE3_Data!K:K,Tab_RSE3_Data!$B:$B,'Table 3'!$B$6,Tab_RSE3_Data!$D:$D,'Table 3'!$B$29,Tab_RSE3_Data!$C:$C,'Table 3'!$B$41)</f>
        <v>5</v>
      </c>
      <c r="H41" s="208">
        <f>SUMIFS(Tab_RSE3_Data!L:L,Tab_RSE3_Data!$B:$B,'Table 3'!$B$6,Tab_RSE3_Data!$D:$D,'Table 3'!$B$29,Tab_RSE3_Data!$C:$C,'Table 3'!$B$41)</f>
        <v>90</v>
      </c>
      <c r="I41" s="208">
        <f>SUMIFS(Tab_RSE3_Data!M:M,Tab_RSE3_Data!$B:$B,'Table 3'!$B$6,Tab_RSE3_Data!$D:$D,'Table 3'!$B$29,Tab_RSE3_Data!$C:$C,'Table 3'!$B$41)</f>
        <v>100</v>
      </c>
      <c r="J41" s="208">
        <f>SUMIFS(Tab_RSE3_Data!N:N,Tab_RSE3_Data!$B:$B,'Table 3'!$B$6,Tab_RSE3_Data!$D:$D,'Table 3'!$B$29,Tab_RSE3_Data!$C:$C,'Table 3'!$B$41)</f>
        <v>28</v>
      </c>
    </row>
    <row r="42" spans="1:10" s="9" customFormat="1" ht="16.5" customHeight="1" x14ac:dyDescent="0.45">
      <c r="A42" s="20" t="s">
        <v>68</v>
      </c>
      <c r="B42" t="s">
        <v>285</v>
      </c>
      <c r="C42" s="208">
        <f>SUMIFS(Tab_RSE3_Data!G:G,Tab_RSE3_Data!$B:$B,'Table 3'!$B$6,Tab_RSE3_Data!$D:$D,'Table 3'!$B$29,Tab_RSE3_Data!$C:$C,'Table 3'!$B$42)</f>
        <v>10</v>
      </c>
      <c r="D42" s="208">
        <f>SUMIFS(Tab_RSE3_Data!H:H,Tab_RSE3_Data!$B:$B,'Table 3'!$B$6,Tab_RSE3_Data!$D:$D,'Table 3'!$B$29,Tab_RSE3_Data!$C:$C,'Table 3'!$B$42)</f>
        <v>12</v>
      </c>
      <c r="E42" s="208">
        <f>SUMIFS(Tab_RSE3_Data!I:I,Tab_RSE3_Data!$B:$B,'Table 3'!$B$6,Tab_RSE3_Data!$D:$D,'Table 3'!$B$29,Tab_RSE3_Data!$C:$C,'Table 3'!$B$42)</f>
        <v>18</v>
      </c>
      <c r="F42" s="208">
        <f>SUMIFS(Tab_RSE3_Data!J:J,Tab_RSE3_Data!$B:$B,'Table 3'!$B$6,Tab_RSE3_Data!$D:$D,'Table 3'!$B$29,Tab_RSE3_Data!$C:$C,'Table 3'!$B$42)</f>
        <v>19</v>
      </c>
      <c r="G42" s="208">
        <f>SUMIFS(Tab_RSE3_Data!K:K,Tab_RSE3_Data!$B:$B,'Table 3'!$B$6,Tab_RSE3_Data!$D:$D,'Table 3'!$B$29,Tab_RSE3_Data!$C:$C,'Table 3'!$B$42)</f>
        <v>25</v>
      </c>
      <c r="H42" s="208">
        <f>SUMIFS(Tab_RSE3_Data!L:L,Tab_RSE3_Data!$B:$B,'Table 3'!$B$6,Tab_RSE3_Data!$D:$D,'Table 3'!$B$29,Tab_RSE3_Data!$C:$C,'Table 3'!$B$42)</f>
        <v>2237</v>
      </c>
      <c r="I42" s="208">
        <f>SUMIFS(Tab_RSE3_Data!M:M,Tab_RSE3_Data!$B:$B,'Table 3'!$B$6,Tab_RSE3_Data!$D:$D,'Table 3'!$B$29,Tab_RSE3_Data!$C:$C,'Table 3'!$B$42)</f>
        <v>2028</v>
      </c>
      <c r="J42" s="208">
        <f>SUMIFS(Tab_RSE3_Data!N:N,Tab_RSE3_Data!$B:$B,'Table 3'!$B$6,Tab_RSE3_Data!$D:$D,'Table 3'!$B$29,Tab_RSE3_Data!$C:$C,'Table 3'!$B$42)</f>
        <v>54</v>
      </c>
    </row>
    <row r="43" spans="1:10" s="9" customFormat="1" ht="16.5" customHeight="1" x14ac:dyDescent="0.45">
      <c r="A43" s="20" t="s">
        <v>69</v>
      </c>
      <c r="B43" t="s">
        <v>286</v>
      </c>
      <c r="C43" s="208">
        <f>SUMIFS(Tab_RSE3_Data!G:G,Tab_RSE3_Data!$B:$B,'Table 3'!$B$6,Tab_RSE3_Data!$D:$D,'Table 3'!$B$29,Tab_RSE3_Data!$C:$C,'Table 3'!$B$43)</f>
        <v>65</v>
      </c>
      <c r="D43" s="208">
        <f>SUMIFS(Tab_RSE3_Data!H:H,Tab_RSE3_Data!$B:$B,'Table 3'!$B$6,Tab_RSE3_Data!$D:$D,'Table 3'!$B$29,Tab_RSE3_Data!$C:$C,'Table 3'!$B$43)</f>
        <v>68</v>
      </c>
      <c r="E43" s="208">
        <f>SUMIFS(Tab_RSE3_Data!I:I,Tab_RSE3_Data!$B:$B,'Table 3'!$B$6,Tab_RSE3_Data!$D:$D,'Table 3'!$B$29,Tab_RSE3_Data!$C:$C,'Table 3'!$B$43)</f>
        <v>75</v>
      </c>
      <c r="F43" s="208">
        <f>SUMIFS(Tab_RSE3_Data!J:J,Tab_RSE3_Data!$B:$B,'Table 3'!$B$6,Tab_RSE3_Data!$D:$D,'Table 3'!$B$29,Tab_RSE3_Data!$C:$C,'Table 3'!$B$43)</f>
        <v>72</v>
      </c>
      <c r="G43" s="208">
        <f>SUMIFS(Tab_RSE3_Data!K:K,Tab_RSE3_Data!$B:$B,'Table 3'!$B$6,Tab_RSE3_Data!$D:$D,'Table 3'!$B$29,Tab_RSE3_Data!$C:$C,'Table 3'!$B$43)</f>
        <v>81</v>
      </c>
      <c r="H43" s="208">
        <f>SUMIFS(Tab_RSE3_Data!L:L,Tab_RSE3_Data!$B:$B,'Table 3'!$B$6,Tab_RSE3_Data!$D:$D,'Table 3'!$B$29,Tab_RSE3_Data!$C:$C,'Table 3'!$B$43)</f>
        <v>99</v>
      </c>
      <c r="I43" s="208">
        <f>SUMIFS(Tab_RSE3_Data!M:M,Tab_RSE3_Data!$B:$B,'Table 3'!$B$6,Tab_RSE3_Data!$D:$D,'Table 3'!$B$29,Tab_RSE3_Data!$C:$C,'Table 3'!$B$43)</f>
        <v>79</v>
      </c>
      <c r="J43" s="208">
        <f>SUMIFS(Tab_RSE3_Data!N:N,Tab_RSE3_Data!$B:$B,'Table 3'!$B$6,Tab_RSE3_Data!$D:$D,'Table 3'!$B$29,Tab_RSE3_Data!$C:$C,'Table 3'!$B$43)</f>
        <v>73</v>
      </c>
    </row>
    <row r="44" spans="1:10" s="9" customFormat="1" ht="16.5" customHeight="1" x14ac:dyDescent="0.45">
      <c r="A44" s="20" t="s">
        <v>70</v>
      </c>
      <c r="B44" t="s">
        <v>287</v>
      </c>
      <c r="C44" s="208">
        <f>SUMIFS(Tab_RSE3_Data!G:G,Tab_RSE3_Data!$B:$B,'Table 3'!$B$6,Tab_RSE3_Data!$D:$D,'Table 3'!$B$29,Tab_RSE3_Data!$C:$C,'Table 3'!$B$44)</f>
        <v>25</v>
      </c>
      <c r="D44" s="208">
        <f>SUMIFS(Tab_RSE3_Data!H:H,Tab_RSE3_Data!$B:$B,'Table 3'!$B$6,Tab_RSE3_Data!$D:$D,'Table 3'!$B$29,Tab_RSE3_Data!$C:$C,'Table 3'!$B$44)</f>
        <v>30</v>
      </c>
      <c r="E44" s="208">
        <f>SUMIFS(Tab_RSE3_Data!I:I,Tab_RSE3_Data!$B:$B,'Table 3'!$B$6,Tab_RSE3_Data!$D:$D,'Table 3'!$B$29,Tab_RSE3_Data!$C:$C,'Table 3'!$B$44)</f>
        <v>26</v>
      </c>
      <c r="F44" s="208">
        <f>SUMIFS(Tab_RSE3_Data!J:J,Tab_RSE3_Data!$B:$B,'Table 3'!$B$6,Tab_RSE3_Data!$D:$D,'Table 3'!$B$29,Tab_RSE3_Data!$C:$C,'Table 3'!$B$44)</f>
        <v>21</v>
      </c>
      <c r="G44" s="208">
        <f>SUMIFS(Tab_RSE3_Data!K:K,Tab_RSE3_Data!$B:$B,'Table 3'!$B$6,Tab_RSE3_Data!$D:$D,'Table 3'!$B$29,Tab_RSE3_Data!$C:$C,'Table 3'!$B$44)</f>
        <v>34</v>
      </c>
      <c r="H44" s="208">
        <f>SUMIFS(Tab_RSE3_Data!L:L,Tab_RSE3_Data!$B:$B,'Table 3'!$B$6,Tab_RSE3_Data!$D:$D,'Table 3'!$B$29,Tab_RSE3_Data!$C:$C,'Table 3'!$B$44)</f>
        <v>31</v>
      </c>
      <c r="I44" s="208">
        <f>SUMIFS(Tab_RSE3_Data!M:M,Tab_RSE3_Data!$B:$B,'Table 3'!$B$6,Tab_RSE3_Data!$D:$D,'Table 3'!$B$29,Tab_RSE3_Data!$C:$C,'Table 3'!$B$44)</f>
        <v>36</v>
      </c>
      <c r="J44" s="208">
        <f>SUMIFS(Tab_RSE3_Data!N:N,Tab_RSE3_Data!$B:$B,'Table 3'!$B$6,Tab_RSE3_Data!$D:$D,'Table 3'!$B$29,Tab_RSE3_Data!$C:$C,'Table 3'!$B$44)</f>
        <v>26</v>
      </c>
    </row>
    <row r="45" spans="1:10" s="9" customFormat="1" ht="16.5" customHeight="1" x14ac:dyDescent="0.45">
      <c r="A45" s="20" t="s">
        <v>71</v>
      </c>
      <c r="B45" t="s">
        <v>71</v>
      </c>
      <c r="C45" s="208">
        <f>SUMIFS(Tab_RSE3_Data!G:G,Tab_RSE3_Data!$B:$B,'Table 3'!$B$6,Tab_RSE3_Data!$D:$D,'Table 3'!$B$29,Tab_RSE3_Data!$C:$C,'Table 3'!$B$45)</f>
        <v>275</v>
      </c>
      <c r="D45" s="208">
        <f>SUMIFS(Tab_RSE3_Data!H:H,Tab_RSE3_Data!$B:$B,'Table 3'!$B$6,Tab_RSE3_Data!$D:$D,'Table 3'!$B$29,Tab_RSE3_Data!$C:$C,'Table 3'!$B$45)</f>
        <v>219</v>
      </c>
      <c r="E45" s="208">
        <f>SUMIFS(Tab_RSE3_Data!I:I,Tab_RSE3_Data!$B:$B,'Table 3'!$B$6,Tab_RSE3_Data!$D:$D,'Table 3'!$B$29,Tab_RSE3_Data!$C:$C,'Table 3'!$B$45)</f>
        <v>241</v>
      </c>
      <c r="F45" s="208">
        <f>SUMIFS(Tab_RSE3_Data!J:J,Tab_RSE3_Data!$B:$B,'Table 3'!$B$6,Tab_RSE3_Data!$D:$D,'Table 3'!$B$29,Tab_RSE3_Data!$C:$C,'Table 3'!$B$45)</f>
        <v>221</v>
      </c>
      <c r="G45" s="208">
        <f>SUMIFS(Tab_RSE3_Data!K:K,Tab_RSE3_Data!$B:$B,'Table 3'!$B$6,Tab_RSE3_Data!$D:$D,'Table 3'!$B$29,Tab_RSE3_Data!$C:$C,'Table 3'!$B$45)</f>
        <v>258</v>
      </c>
      <c r="H45" s="208">
        <f>SUMIFS(Tab_RSE3_Data!L:L,Tab_RSE3_Data!$B:$B,'Table 3'!$B$6,Tab_RSE3_Data!$D:$D,'Table 3'!$B$29,Tab_RSE3_Data!$C:$C,'Table 3'!$B$45)</f>
        <v>475</v>
      </c>
      <c r="I45" s="208">
        <f>SUMIFS(Tab_RSE3_Data!M:M,Tab_RSE3_Data!$B:$B,'Table 3'!$B$6,Tab_RSE3_Data!$D:$D,'Table 3'!$B$29,Tab_RSE3_Data!$C:$C,'Table 3'!$B$45)</f>
        <v>423</v>
      </c>
      <c r="J45" s="208">
        <f>SUMIFS(Tab_RSE3_Data!N:N,Tab_RSE3_Data!$B:$B,'Table 3'!$B$6,Tab_RSE3_Data!$D:$D,'Table 3'!$B$29,Tab_RSE3_Data!$C:$C,'Table 3'!$B$45)</f>
        <v>242</v>
      </c>
    </row>
    <row r="46" spans="1:10" s="9" customFormat="1" ht="16.5" customHeight="1" x14ac:dyDescent="0.45">
      <c r="A46" s="20" t="s">
        <v>72</v>
      </c>
      <c r="B46" t="s">
        <v>288</v>
      </c>
      <c r="C46" s="208">
        <f>SUMIFS(Tab_RSE3_Data!G:G,Tab_RSE3_Data!$B:$B,'Table 3'!$B$6,Tab_RSE3_Data!$D:$D,'Table 3'!$B$29,Tab_RSE3_Data!$C:$C,'Table 3'!$B$46)</f>
        <v>0</v>
      </c>
      <c r="D46" s="208">
        <f>SUMIFS(Tab_RSE3_Data!H:H,Tab_RSE3_Data!$B:$B,'Table 3'!$B$6,Tab_RSE3_Data!$D:$D,'Table 3'!$B$29,Tab_RSE3_Data!$C:$C,'Table 3'!$B$46)</f>
        <v>130</v>
      </c>
      <c r="E46" s="208">
        <f>SUMIFS(Tab_RSE3_Data!I:I,Tab_RSE3_Data!$B:$B,'Table 3'!$B$6,Tab_RSE3_Data!$D:$D,'Table 3'!$B$29,Tab_RSE3_Data!$C:$C,'Table 3'!$B$46)</f>
        <v>152</v>
      </c>
      <c r="F46" s="208">
        <f>SUMIFS(Tab_RSE3_Data!J:J,Tab_RSE3_Data!$B:$B,'Table 3'!$B$6,Tab_RSE3_Data!$D:$D,'Table 3'!$B$29,Tab_RSE3_Data!$C:$C,'Table 3'!$B$46)</f>
        <v>125</v>
      </c>
      <c r="G46" s="208">
        <f>SUMIFS(Tab_RSE3_Data!K:K,Tab_RSE3_Data!$B:$B,'Table 3'!$B$6,Tab_RSE3_Data!$D:$D,'Table 3'!$B$29,Tab_RSE3_Data!$C:$C,'Table 3'!$B$46)</f>
        <v>138</v>
      </c>
      <c r="H46" s="208">
        <f>SUMIFS(Tab_RSE3_Data!L:L,Tab_RSE3_Data!$B:$B,'Table 3'!$B$6,Tab_RSE3_Data!$D:$D,'Table 3'!$B$29,Tab_RSE3_Data!$C:$C,'Table 3'!$B$46)</f>
        <v>125</v>
      </c>
      <c r="I46" s="208">
        <f>SUMIFS(Tab_RSE3_Data!M:M,Tab_RSE3_Data!$B:$B,'Table 3'!$B$6,Tab_RSE3_Data!$D:$D,'Table 3'!$B$29,Tab_RSE3_Data!$C:$C,'Table 3'!$B$46)</f>
        <v>105</v>
      </c>
      <c r="J46" s="208">
        <f>SUMIFS(Tab_RSE3_Data!N:N,Tab_RSE3_Data!$B:$B,'Table 3'!$B$6,Tab_RSE3_Data!$D:$D,'Table 3'!$B$29,Tab_RSE3_Data!$C:$C,'Table 3'!$B$46)</f>
        <v>119</v>
      </c>
    </row>
    <row r="47" spans="1:10" s="9" customFormat="1" ht="16.5" customHeight="1" x14ac:dyDescent="0.45">
      <c r="A47" s="228" t="s">
        <v>73</v>
      </c>
      <c r="B47" s="206" t="s">
        <v>289</v>
      </c>
      <c r="C47" s="209">
        <f>SUMIFS(Tab_RSE3_Data!G:G,Tab_RSE3_Data!$B:$B,'Table 3'!$B$6,Tab_RSE3_Data!$D:$D,'Table 3'!$B$29,Tab_RSE3_Data!$C:$C,'Table 3'!$B$47)</f>
        <v>1163</v>
      </c>
      <c r="D47" s="209">
        <f>SUMIFS(Tab_RSE3_Data!H:H,Tab_RSE3_Data!$B:$B,'Table 3'!$B$6,Tab_RSE3_Data!$D:$D,'Table 3'!$B$29,Tab_RSE3_Data!$C:$C,'Table 3'!$B$47)</f>
        <v>1305</v>
      </c>
      <c r="E47" s="209">
        <f>SUMIFS(Tab_RSE3_Data!I:I,Tab_RSE3_Data!$B:$B,'Table 3'!$B$6,Tab_RSE3_Data!$D:$D,'Table 3'!$B$29,Tab_RSE3_Data!$C:$C,'Table 3'!$B$47)</f>
        <v>1408</v>
      </c>
      <c r="F47" s="209">
        <f>SUMIFS(Tab_RSE3_Data!J:J,Tab_RSE3_Data!$B:$B,'Table 3'!$B$6,Tab_RSE3_Data!$D:$D,'Table 3'!$B$29,Tab_RSE3_Data!$C:$C,'Table 3'!$B$47)</f>
        <v>1319</v>
      </c>
      <c r="G47" s="209">
        <f>SUMIFS(Tab_RSE3_Data!K:K,Tab_RSE3_Data!$B:$B,'Table 3'!$B$6,Tab_RSE3_Data!$D:$D,'Table 3'!$B$29,Tab_RSE3_Data!$C:$C,'Table 3'!$B$47)</f>
        <v>1230</v>
      </c>
      <c r="H47" s="209">
        <f>SUMIFS(Tab_RSE3_Data!L:L,Tab_RSE3_Data!$B:$B,'Table 3'!$B$6,Tab_RSE3_Data!$D:$D,'Table 3'!$B$29,Tab_RSE3_Data!$C:$C,'Table 3'!$B$47)</f>
        <v>5649</v>
      </c>
      <c r="I47" s="209">
        <f>SUMIFS(Tab_RSE3_Data!M:M,Tab_RSE3_Data!$B:$B,'Table 3'!$B$6,Tab_RSE3_Data!$D:$D,'Table 3'!$B$29,Tab_RSE3_Data!$C:$C,'Table 3'!$B$47)</f>
        <v>4290</v>
      </c>
      <c r="J47" s="209">
        <f>SUMIFS(Tab_RSE3_Data!N:N,Tab_RSE3_Data!$B:$B,'Table 3'!$B$6,Tab_RSE3_Data!$D:$D,'Table 3'!$B$29,Tab_RSE3_Data!$C:$C,'Table 3'!$B$47)</f>
        <v>1635</v>
      </c>
    </row>
    <row r="48" spans="1:10" s="9" customFormat="1" ht="16.5" customHeight="1" x14ac:dyDescent="0.45">
      <c r="A48" s="228"/>
      <c r="B48" s="206"/>
      <c r="C48" s="207"/>
      <c r="D48" s="207"/>
      <c r="E48" s="207"/>
      <c r="F48" s="207"/>
      <c r="G48" s="207"/>
      <c r="H48" s="207"/>
      <c r="I48" s="207"/>
      <c r="J48" s="207"/>
    </row>
    <row r="49" spans="1:11" s="9" customFormat="1" ht="16.5" customHeight="1" x14ac:dyDescent="0.45">
      <c r="A49" s="228"/>
      <c r="B49" s="46"/>
      <c r="C49" s="169"/>
      <c r="D49" s="169"/>
      <c r="E49" s="169"/>
      <c r="F49" s="169"/>
      <c r="G49" s="169"/>
      <c r="H49" s="169"/>
      <c r="I49" s="169"/>
      <c r="J49" s="169"/>
    </row>
    <row r="50" spans="1:11" ht="15" customHeight="1" x14ac:dyDescent="0.45">
      <c r="A50" s="103"/>
      <c r="B50" t="s">
        <v>295</v>
      </c>
      <c r="C50" s="613" t="s">
        <v>242</v>
      </c>
      <c r="D50" s="613"/>
      <c r="E50" s="613"/>
      <c r="F50" s="613"/>
      <c r="G50" s="613"/>
      <c r="H50" s="613"/>
      <c r="I50" s="613"/>
      <c r="J50" s="613"/>
    </row>
    <row r="51" spans="1:11" s="6" customFormat="1" ht="16.5" customHeight="1" x14ac:dyDescent="0.45">
      <c r="A51" s="549"/>
      <c r="B51" s="50"/>
      <c r="C51" s="168"/>
      <c r="D51" s="168"/>
      <c r="E51" s="168"/>
      <c r="F51" s="168"/>
      <c r="G51" s="168"/>
      <c r="H51" s="168"/>
      <c r="I51" s="168"/>
      <c r="J51" s="168"/>
    </row>
    <row r="52" spans="1:11" s="6" customFormat="1" ht="16.5" customHeight="1" x14ac:dyDescent="0.45">
      <c r="A52" s="20" t="s">
        <v>57</v>
      </c>
      <c r="B52" t="s">
        <v>274</v>
      </c>
      <c r="C52" s="208">
        <f>SUMIFS(Tab_RSE3_Data!G:G,Tab_RSE3_Data!$B:$B,'Table 3'!$B$6,Tab_RSE3_Data!$D:$D,'Table 3'!$B$50,Tab_RSE3_Data!$C:$C,'Table 3'!$B$52)</f>
        <v>38581</v>
      </c>
      <c r="D52" s="208">
        <f>SUMIFS(Tab_RSE3_Data!H:H,Tab_RSE3_Data!$B:$B,'Table 3'!$B$6,Tab_RSE3_Data!$D:$D,'Table 3'!$B$50,Tab_RSE3_Data!$C:$C,'Table 3'!$B$52)</f>
        <v>36856</v>
      </c>
      <c r="E52" s="208">
        <f>SUMIFS(Tab_RSE3_Data!I:I,Tab_RSE3_Data!$B:$B,'Table 3'!$B$6,Tab_RSE3_Data!$D:$D,'Table 3'!$B$50,Tab_RSE3_Data!$C:$C,'Table 3'!$B$52)</f>
        <v>40230</v>
      </c>
      <c r="F52" s="208">
        <f>SUMIFS(Tab_RSE3_Data!J:J,Tab_RSE3_Data!$B:$B,'Table 3'!$B$6,Tab_RSE3_Data!$D:$D,'Table 3'!$B$50,Tab_RSE3_Data!$C:$C,'Table 3'!$B$52)</f>
        <v>36554</v>
      </c>
      <c r="G52" s="208">
        <f>SUMIFS(Tab_RSE3_Data!K:K,Tab_RSE3_Data!$B:$B,'Table 3'!$B$6,Tab_RSE3_Data!$D:$D,'Table 3'!$B$50,Tab_RSE3_Data!$C:$C,'Table 3'!$B$52)</f>
        <v>37017</v>
      </c>
      <c r="H52" s="208">
        <f>SUMIFS(Tab_RSE3_Data!L:L,Tab_RSE3_Data!$B:$B,'Table 3'!$B$6,Tab_RSE3_Data!$D:$D,'Table 3'!$B$50,Tab_RSE3_Data!$C:$C,'Table 3'!$B$52)</f>
        <v>37804</v>
      </c>
      <c r="I52" s="208">
        <f>SUMIFS(Tab_RSE3_Data!M:M,Tab_RSE3_Data!$B:$B,'Table 3'!$B$6,Tab_RSE3_Data!$D:$D,'Table 3'!$B$50,Tab_RSE3_Data!$C:$C,'Table 3'!$B$52)</f>
        <v>41592</v>
      </c>
      <c r="J52" s="208">
        <f>SUMIFS(Tab_RSE3_Data!N:N,Tab_RSE3_Data!$B:$B,'Table 3'!$B$6,Tab_RSE3_Data!$D:$D,'Table 3'!$B$50,Tab_RSE3_Data!$C:$C,'Table 3'!$B$52)</f>
        <v>47202</v>
      </c>
    </row>
    <row r="53" spans="1:11" s="6" customFormat="1" ht="16.5" customHeight="1" x14ac:dyDescent="0.45">
      <c r="A53" s="20" t="s">
        <v>58</v>
      </c>
      <c r="B53" t="s">
        <v>276</v>
      </c>
      <c r="C53" s="208">
        <f>SUMIFS(Tab_RSE3_Data!G:G,Tab_RSE3_Data!$B:$B,'Table 3'!$B$6,Tab_RSE3_Data!$D:$D,'Table 3'!$B$50,Tab_RSE3_Data!$C:$C,'Table 3'!$B$53)</f>
        <v>26938</v>
      </c>
      <c r="D53" s="208">
        <f>SUMIFS(Tab_RSE3_Data!H:H,Tab_RSE3_Data!$B:$B,'Table 3'!$B$6,Tab_RSE3_Data!$D:$D,'Table 3'!$B$50,Tab_RSE3_Data!$C:$C,'Table 3'!$B$53)</f>
        <v>31582</v>
      </c>
      <c r="E53" s="208">
        <f>SUMIFS(Tab_RSE3_Data!I:I,Tab_RSE3_Data!$B:$B,'Table 3'!$B$6,Tab_RSE3_Data!$D:$D,'Table 3'!$B$50,Tab_RSE3_Data!$C:$C,'Table 3'!$B$53)</f>
        <v>31909</v>
      </c>
      <c r="F53" s="208">
        <f>SUMIFS(Tab_RSE3_Data!J:J,Tab_RSE3_Data!$B:$B,'Table 3'!$B$6,Tab_RSE3_Data!$D:$D,'Table 3'!$B$50,Tab_RSE3_Data!$C:$C,'Table 3'!$B$53)</f>
        <v>27167</v>
      </c>
      <c r="G53" s="208">
        <f>SUMIFS(Tab_RSE3_Data!K:K,Tab_RSE3_Data!$B:$B,'Table 3'!$B$6,Tab_RSE3_Data!$D:$D,'Table 3'!$B$50,Tab_RSE3_Data!$C:$C,'Table 3'!$B$53)</f>
        <v>29419</v>
      </c>
      <c r="H53" s="208">
        <f>SUMIFS(Tab_RSE3_Data!L:L,Tab_RSE3_Data!$B:$B,'Table 3'!$B$6,Tab_RSE3_Data!$D:$D,'Table 3'!$B$50,Tab_RSE3_Data!$C:$C,'Table 3'!$B$53)</f>
        <v>33023</v>
      </c>
      <c r="I53" s="208">
        <f>SUMIFS(Tab_RSE3_Data!M:M,Tab_RSE3_Data!$B:$B,'Table 3'!$B$6,Tab_RSE3_Data!$D:$D,'Table 3'!$B$50,Tab_RSE3_Data!$C:$C,'Table 3'!$B$53)</f>
        <v>33093</v>
      </c>
      <c r="J53" s="208">
        <f>SUMIFS(Tab_RSE3_Data!N:N,Tab_RSE3_Data!$B:$B,'Table 3'!$B$6,Tab_RSE3_Data!$D:$D,'Table 3'!$B$50,Tab_RSE3_Data!$C:$C,'Table 3'!$B$53)</f>
        <v>35029</v>
      </c>
    </row>
    <row r="54" spans="1:11" s="6" customFormat="1" ht="16.5" customHeight="1" x14ac:dyDescent="0.45">
      <c r="A54" s="20" t="s">
        <v>59</v>
      </c>
      <c r="B54" t="s">
        <v>277</v>
      </c>
      <c r="C54" s="208">
        <f>SUMIFS(Tab_RSE3_Data!G:G,Tab_RSE3_Data!$B:$B,'Table 3'!$B$6,Tab_RSE3_Data!$D:$D,'Table 3'!$B$50,Tab_RSE3_Data!$C:$C,'Table 3'!$B$54)</f>
        <v>40555</v>
      </c>
      <c r="D54" s="208">
        <f>SUMIFS(Tab_RSE3_Data!H:H,Tab_RSE3_Data!$B:$B,'Table 3'!$B$6,Tab_RSE3_Data!$D:$D,'Table 3'!$B$50,Tab_RSE3_Data!$C:$C,'Table 3'!$B$54)</f>
        <v>32408</v>
      </c>
      <c r="E54" s="208">
        <f>SUMIFS(Tab_RSE3_Data!I:I,Tab_RSE3_Data!$B:$B,'Table 3'!$B$6,Tab_RSE3_Data!$D:$D,'Table 3'!$B$50,Tab_RSE3_Data!$C:$C,'Table 3'!$B$54)</f>
        <v>46112</v>
      </c>
      <c r="F54" s="208">
        <f>SUMIFS(Tab_RSE3_Data!J:J,Tab_RSE3_Data!$B:$B,'Table 3'!$B$6,Tab_RSE3_Data!$D:$D,'Table 3'!$B$50,Tab_RSE3_Data!$C:$C,'Table 3'!$B$54)</f>
        <v>31775</v>
      </c>
      <c r="G54" s="208">
        <f>SUMIFS(Tab_RSE3_Data!K:K,Tab_RSE3_Data!$B:$B,'Table 3'!$B$6,Tab_RSE3_Data!$D:$D,'Table 3'!$B$50,Tab_RSE3_Data!$C:$C,'Table 3'!$B$54)</f>
        <v>35144</v>
      </c>
      <c r="H54" s="208">
        <f>SUMIFS(Tab_RSE3_Data!L:L,Tab_RSE3_Data!$B:$B,'Table 3'!$B$6,Tab_RSE3_Data!$D:$D,'Table 3'!$B$50,Tab_RSE3_Data!$C:$C,'Table 3'!$B$54)</f>
        <v>34376</v>
      </c>
      <c r="I54" s="208">
        <f>SUMIFS(Tab_RSE3_Data!M:M,Tab_RSE3_Data!$B:$B,'Table 3'!$B$6,Tab_RSE3_Data!$D:$D,'Table 3'!$B$50,Tab_RSE3_Data!$C:$C,'Table 3'!$B$54)</f>
        <v>45850</v>
      </c>
      <c r="J54" s="208">
        <f>SUMIFS(Tab_RSE3_Data!N:N,Tab_RSE3_Data!$B:$B,'Table 3'!$B$6,Tab_RSE3_Data!$D:$D,'Table 3'!$B$50,Tab_RSE3_Data!$C:$C,'Table 3'!$B$54)</f>
        <v>39922</v>
      </c>
    </row>
    <row r="55" spans="1:11" s="6" customFormat="1" ht="16.5" customHeight="1" x14ac:dyDescent="0.45">
      <c r="A55" s="20" t="s">
        <v>60</v>
      </c>
      <c r="B55" t="s">
        <v>278</v>
      </c>
      <c r="C55" s="208">
        <f>SUMIFS(Tab_RSE3_Data!G:G,Tab_RSE3_Data!$B:$B,'Table 3'!$B$6,Tab_RSE3_Data!$D:$D,'Table 3'!$B$50,Tab_RSE3_Data!$C:$C,'Table 3'!$B$55)</f>
        <v>95802</v>
      </c>
      <c r="D55" s="208">
        <f>SUMIFS(Tab_RSE3_Data!H:H,Tab_RSE3_Data!$B:$B,'Table 3'!$B$6,Tab_RSE3_Data!$D:$D,'Table 3'!$B$50,Tab_RSE3_Data!$C:$C,'Table 3'!$B$55)</f>
        <v>111401</v>
      </c>
      <c r="E55" s="208">
        <f>SUMIFS(Tab_RSE3_Data!I:I,Tab_RSE3_Data!$B:$B,'Table 3'!$B$6,Tab_RSE3_Data!$D:$D,'Table 3'!$B$50,Tab_RSE3_Data!$C:$C,'Table 3'!$B$55)</f>
        <v>124530</v>
      </c>
      <c r="F55" s="208">
        <f>SUMIFS(Tab_RSE3_Data!J:J,Tab_RSE3_Data!$B:$B,'Table 3'!$B$6,Tab_RSE3_Data!$D:$D,'Table 3'!$B$50,Tab_RSE3_Data!$C:$C,'Table 3'!$B$55)</f>
        <v>127962</v>
      </c>
      <c r="G55" s="208">
        <f>SUMIFS(Tab_RSE3_Data!K:K,Tab_RSE3_Data!$B:$B,'Table 3'!$B$6,Tab_RSE3_Data!$D:$D,'Table 3'!$B$50,Tab_RSE3_Data!$C:$C,'Table 3'!$B$55)</f>
        <v>130830</v>
      </c>
      <c r="H55" s="208">
        <f>SUMIFS(Tab_RSE3_Data!L:L,Tab_RSE3_Data!$B:$B,'Table 3'!$B$6,Tab_RSE3_Data!$D:$D,'Table 3'!$B$50,Tab_RSE3_Data!$C:$C,'Table 3'!$B$55)</f>
        <v>102692</v>
      </c>
      <c r="I55" s="208">
        <f>SUMIFS(Tab_RSE3_Data!M:M,Tab_RSE3_Data!$B:$B,'Table 3'!$B$6,Tab_RSE3_Data!$D:$D,'Table 3'!$B$50,Tab_RSE3_Data!$C:$C,'Table 3'!$B$55)</f>
        <v>127883</v>
      </c>
      <c r="J55" s="208">
        <f>SUMIFS(Tab_RSE3_Data!N:N,Tab_RSE3_Data!$B:$B,'Table 3'!$B$6,Tab_RSE3_Data!$D:$D,'Table 3'!$B$50,Tab_RSE3_Data!$C:$C,'Table 3'!$B$55)</f>
        <v>138095</v>
      </c>
    </row>
    <row r="56" spans="1:11" s="6" customFormat="1" ht="16.5" customHeight="1" x14ac:dyDescent="0.45">
      <c r="A56" s="20" t="s">
        <v>61</v>
      </c>
      <c r="B56" t="s">
        <v>279</v>
      </c>
      <c r="C56" s="208">
        <f>SUMIFS(Tab_RSE3_Data!G:G,Tab_RSE3_Data!$B:$B,'Table 3'!$B$6,Tab_RSE3_Data!$D:$D,'Table 3'!$B$50,Tab_RSE3_Data!$C:$C,'Table 3'!$B$56)</f>
        <v>114231</v>
      </c>
      <c r="D56" s="208">
        <f>SUMIFS(Tab_RSE3_Data!H:H,Tab_RSE3_Data!$B:$B,'Table 3'!$B$6,Tab_RSE3_Data!$D:$D,'Table 3'!$B$50,Tab_RSE3_Data!$C:$C,'Table 3'!$B$56)</f>
        <v>97166</v>
      </c>
      <c r="E56" s="208">
        <f>SUMIFS(Tab_RSE3_Data!I:I,Tab_RSE3_Data!$B:$B,'Table 3'!$B$6,Tab_RSE3_Data!$D:$D,'Table 3'!$B$50,Tab_RSE3_Data!$C:$C,'Table 3'!$B$56)</f>
        <v>154370</v>
      </c>
      <c r="F56" s="208">
        <f>SUMIFS(Tab_RSE3_Data!J:J,Tab_RSE3_Data!$B:$B,'Table 3'!$B$6,Tab_RSE3_Data!$D:$D,'Table 3'!$B$50,Tab_RSE3_Data!$C:$C,'Table 3'!$B$56)</f>
        <v>89237</v>
      </c>
      <c r="G56" s="208">
        <f>SUMIFS(Tab_RSE3_Data!K:K,Tab_RSE3_Data!$B:$B,'Table 3'!$B$6,Tab_RSE3_Data!$D:$D,'Table 3'!$B$50,Tab_RSE3_Data!$C:$C,'Table 3'!$B$56)</f>
        <v>172959</v>
      </c>
      <c r="H56" s="208">
        <f>SUMIFS(Tab_RSE3_Data!L:L,Tab_RSE3_Data!$B:$B,'Table 3'!$B$6,Tab_RSE3_Data!$D:$D,'Table 3'!$B$50,Tab_RSE3_Data!$C:$C,'Table 3'!$B$56)</f>
        <v>171827</v>
      </c>
      <c r="I56" s="208">
        <f>SUMIFS(Tab_RSE3_Data!M:M,Tab_RSE3_Data!$B:$B,'Table 3'!$B$6,Tab_RSE3_Data!$D:$D,'Table 3'!$B$50,Tab_RSE3_Data!$C:$C,'Table 3'!$B$56)</f>
        <v>193770</v>
      </c>
      <c r="J56" s="208">
        <f>SUMIFS(Tab_RSE3_Data!N:N,Tab_RSE3_Data!$B:$B,'Table 3'!$B$6,Tab_RSE3_Data!$D:$D,'Table 3'!$B$50,Tab_RSE3_Data!$C:$C,'Table 3'!$B$56)</f>
        <v>207655</v>
      </c>
    </row>
    <row r="57" spans="1:11" s="9" customFormat="1" ht="16.5" customHeight="1" x14ac:dyDescent="0.45">
      <c r="A57" s="20" t="s">
        <v>62</v>
      </c>
      <c r="B57" t="s">
        <v>280</v>
      </c>
      <c r="C57" s="208">
        <f>SUMIFS(Tab_RSE3_Data!G:G,Tab_RSE3_Data!$B:$B,'Table 3'!$B$6,Tab_RSE3_Data!$D:$D,'Table 3'!$B$50,Tab_RSE3_Data!$C:$C,'Table 3'!$B$57)</f>
        <v>95257</v>
      </c>
      <c r="D57" s="208">
        <f>SUMIFS(Tab_RSE3_Data!H:H,Tab_RSE3_Data!$B:$B,'Table 3'!$B$6,Tab_RSE3_Data!$D:$D,'Table 3'!$B$50,Tab_RSE3_Data!$C:$C,'Table 3'!$B$57)</f>
        <v>97297</v>
      </c>
      <c r="E57" s="208">
        <f>SUMIFS(Tab_RSE3_Data!I:I,Tab_RSE3_Data!$B:$B,'Table 3'!$B$6,Tab_RSE3_Data!$D:$D,'Table 3'!$B$50,Tab_RSE3_Data!$C:$C,'Table 3'!$B$57)</f>
        <v>101430</v>
      </c>
      <c r="F57" s="208">
        <f>SUMIFS(Tab_RSE3_Data!J:J,Tab_RSE3_Data!$B:$B,'Table 3'!$B$6,Tab_RSE3_Data!$D:$D,'Table 3'!$B$50,Tab_RSE3_Data!$C:$C,'Table 3'!$B$57)</f>
        <v>105518</v>
      </c>
      <c r="G57" s="208">
        <f>SUMIFS(Tab_RSE3_Data!K:K,Tab_RSE3_Data!$B:$B,'Table 3'!$B$6,Tab_RSE3_Data!$D:$D,'Table 3'!$B$50,Tab_RSE3_Data!$C:$C,'Table 3'!$B$57)</f>
        <v>106923</v>
      </c>
      <c r="H57" s="208">
        <f>SUMIFS(Tab_RSE3_Data!L:L,Tab_RSE3_Data!$B:$B,'Table 3'!$B$6,Tab_RSE3_Data!$D:$D,'Table 3'!$B$50,Tab_RSE3_Data!$C:$C,'Table 3'!$B$57)</f>
        <v>106965</v>
      </c>
      <c r="I57" s="208">
        <f>SUMIFS(Tab_RSE3_Data!M:M,Tab_RSE3_Data!$B:$B,'Table 3'!$B$6,Tab_RSE3_Data!$D:$D,'Table 3'!$B$50,Tab_RSE3_Data!$C:$C,'Table 3'!$B$57)</f>
        <v>109850</v>
      </c>
      <c r="J57" s="208">
        <f>SUMIFS(Tab_RSE3_Data!N:N,Tab_RSE3_Data!$B:$B,'Table 3'!$B$6,Tab_RSE3_Data!$D:$D,'Table 3'!$B$50,Tab_RSE3_Data!$C:$C,'Table 3'!$B$57)</f>
        <v>108700</v>
      </c>
    </row>
    <row r="58" spans="1:11" s="9" customFormat="1" ht="16.5" customHeight="1" x14ac:dyDescent="0.45">
      <c r="A58" s="20" t="s">
        <v>63</v>
      </c>
      <c r="B58" t="s">
        <v>281</v>
      </c>
      <c r="C58" s="208">
        <f>SUMIFS(Tab_RSE3_Data!G:G,Tab_RSE3_Data!$B:$B,'Table 3'!$B$6,Tab_RSE3_Data!$D:$D,'Table 3'!$B$50,Tab_RSE3_Data!$C:$C,'Table 3'!$B$58)</f>
        <v>22711</v>
      </c>
      <c r="D58" s="208">
        <f>SUMIFS(Tab_RSE3_Data!H:H,Tab_RSE3_Data!$B:$B,'Table 3'!$B$6,Tab_RSE3_Data!$D:$D,'Table 3'!$B$50,Tab_RSE3_Data!$C:$C,'Table 3'!$B$58)</f>
        <v>34399</v>
      </c>
      <c r="E58" s="208">
        <f>SUMIFS(Tab_RSE3_Data!I:I,Tab_RSE3_Data!$B:$B,'Table 3'!$B$6,Tab_RSE3_Data!$D:$D,'Table 3'!$B$50,Tab_RSE3_Data!$C:$C,'Table 3'!$B$58)</f>
        <v>61761</v>
      </c>
      <c r="F58" s="208">
        <f>SUMIFS(Tab_RSE3_Data!J:J,Tab_RSE3_Data!$B:$B,'Table 3'!$B$6,Tab_RSE3_Data!$D:$D,'Table 3'!$B$50,Tab_RSE3_Data!$C:$C,'Table 3'!$B$58)</f>
        <v>56083</v>
      </c>
      <c r="G58" s="208">
        <f>SUMIFS(Tab_RSE3_Data!K:K,Tab_RSE3_Data!$B:$B,'Table 3'!$B$6,Tab_RSE3_Data!$D:$D,'Table 3'!$B$50,Tab_RSE3_Data!$C:$C,'Table 3'!$B$58)</f>
        <v>58947</v>
      </c>
      <c r="H58" s="208">
        <f>SUMIFS(Tab_RSE3_Data!L:L,Tab_RSE3_Data!$B:$B,'Table 3'!$B$6,Tab_RSE3_Data!$D:$D,'Table 3'!$B$50,Tab_RSE3_Data!$C:$C,'Table 3'!$B$58)</f>
        <v>97657</v>
      </c>
      <c r="I58" s="208">
        <f>SUMIFS(Tab_RSE3_Data!M:M,Tab_RSE3_Data!$B:$B,'Table 3'!$B$6,Tab_RSE3_Data!$D:$D,'Table 3'!$B$50,Tab_RSE3_Data!$C:$C,'Table 3'!$B$58)</f>
        <v>98338</v>
      </c>
      <c r="J58" s="208">
        <f>SUMIFS(Tab_RSE3_Data!N:N,Tab_RSE3_Data!$B:$B,'Table 3'!$B$6,Tab_RSE3_Data!$D:$D,'Table 3'!$B$50,Tab_RSE3_Data!$C:$C,'Table 3'!$B$58)</f>
        <v>78685</v>
      </c>
    </row>
    <row r="59" spans="1:11" s="9" customFormat="1" ht="16.5" customHeight="1" x14ac:dyDescent="0.45">
      <c r="A59" s="20" t="s">
        <v>64</v>
      </c>
      <c r="B59" t="s">
        <v>282</v>
      </c>
      <c r="C59" s="208">
        <f>SUMIFS(Tab_RSE3_Data!G:G,Tab_RSE3_Data!$B:$B,'Table 3'!$B$6,Tab_RSE3_Data!$D:$D,'Table 3'!$B$50,Tab_RSE3_Data!$C:$C,'Table 3'!$B$59)</f>
        <v>20128</v>
      </c>
      <c r="D59" s="208">
        <f>SUMIFS(Tab_RSE3_Data!H:H,Tab_RSE3_Data!$B:$B,'Table 3'!$B$6,Tab_RSE3_Data!$D:$D,'Table 3'!$B$50,Tab_RSE3_Data!$C:$C,'Table 3'!$B$59)</f>
        <v>23840</v>
      </c>
      <c r="E59" s="208">
        <f>SUMIFS(Tab_RSE3_Data!I:I,Tab_RSE3_Data!$B:$B,'Table 3'!$B$6,Tab_RSE3_Data!$D:$D,'Table 3'!$B$50,Tab_RSE3_Data!$C:$C,'Table 3'!$B$59)</f>
        <v>35013</v>
      </c>
      <c r="F59" s="208">
        <f>SUMIFS(Tab_RSE3_Data!J:J,Tab_RSE3_Data!$B:$B,'Table 3'!$B$6,Tab_RSE3_Data!$D:$D,'Table 3'!$B$50,Tab_RSE3_Data!$C:$C,'Table 3'!$B$59)</f>
        <v>47212</v>
      </c>
      <c r="G59" s="208">
        <f>SUMIFS(Tab_RSE3_Data!K:K,Tab_RSE3_Data!$B:$B,'Table 3'!$B$6,Tab_RSE3_Data!$D:$D,'Table 3'!$B$50,Tab_RSE3_Data!$C:$C,'Table 3'!$B$59)</f>
        <v>31999</v>
      </c>
      <c r="H59" s="208">
        <f>SUMIFS(Tab_RSE3_Data!L:L,Tab_RSE3_Data!$B:$B,'Table 3'!$B$6,Tab_RSE3_Data!$D:$D,'Table 3'!$B$50,Tab_RSE3_Data!$C:$C,'Table 3'!$B$59)</f>
        <v>21825</v>
      </c>
      <c r="I59" s="208">
        <f>SUMIFS(Tab_RSE3_Data!M:M,Tab_RSE3_Data!$B:$B,'Table 3'!$B$6,Tab_RSE3_Data!$D:$D,'Table 3'!$B$50,Tab_RSE3_Data!$C:$C,'Table 3'!$B$59)</f>
        <v>34365</v>
      </c>
      <c r="J59" s="208">
        <f>SUMIFS(Tab_RSE3_Data!N:N,Tab_RSE3_Data!$B:$B,'Table 3'!$B$6,Tab_RSE3_Data!$D:$D,'Table 3'!$B$50,Tab_RSE3_Data!$C:$C,'Table 3'!$B$59)</f>
        <v>28373</v>
      </c>
    </row>
    <row r="60" spans="1:11" s="9" customFormat="1" ht="16.5" customHeight="1" x14ac:dyDescent="0.45">
      <c r="A60" s="20" t="s">
        <v>65</v>
      </c>
      <c r="B60" t="s">
        <v>293</v>
      </c>
      <c r="C60" s="208">
        <f>SUMIFS(Tab_RSE3_Data!G:G,Tab_RSE3_Data!$B:$B,'Table 3'!$B$6,Tab_RSE3_Data!$D:$D,'Table 3'!$B$50,Tab_RSE3_Data!$C:$C,'Table 3'!$B$60)</f>
        <v>751</v>
      </c>
      <c r="D60" s="208">
        <f>SUMIFS(Tab_RSE3_Data!H:H,Tab_RSE3_Data!$B:$B,'Table 3'!$B$6,Tab_RSE3_Data!$D:$D,'Table 3'!$B$50,Tab_RSE3_Data!$C:$C,'Table 3'!$B$60)</f>
        <v>295</v>
      </c>
      <c r="E60" s="208">
        <f>SUMIFS(Tab_RSE3_Data!I:I,Tab_RSE3_Data!$B:$B,'Table 3'!$B$6,Tab_RSE3_Data!$D:$D,'Table 3'!$B$50,Tab_RSE3_Data!$C:$C,'Table 3'!$B$60)</f>
        <v>755</v>
      </c>
      <c r="F60" s="208">
        <f>SUMIFS(Tab_RSE3_Data!J:J,Tab_RSE3_Data!$B:$B,'Table 3'!$B$6,Tab_RSE3_Data!$D:$D,'Table 3'!$B$50,Tab_RSE3_Data!$C:$C,'Table 3'!$B$60)</f>
        <v>2158</v>
      </c>
      <c r="G60" s="208">
        <f>SUMIFS(Tab_RSE3_Data!K:K,Tab_RSE3_Data!$B:$B,'Table 3'!$B$6,Tab_RSE3_Data!$D:$D,'Table 3'!$B$50,Tab_RSE3_Data!$C:$C,'Table 3'!$B$60)</f>
        <v>2836</v>
      </c>
      <c r="H60" s="208">
        <f>SUMIFS(Tab_RSE3_Data!L:L,Tab_RSE3_Data!$B:$B,'Table 3'!$B$6,Tab_RSE3_Data!$D:$D,'Table 3'!$B$50,Tab_RSE3_Data!$C:$C,'Table 3'!$B$60)</f>
        <v>4803</v>
      </c>
      <c r="I60" s="208">
        <f>SUMIFS(Tab_RSE3_Data!M:M,Tab_RSE3_Data!$B:$B,'Table 3'!$B$6,Tab_RSE3_Data!$D:$D,'Table 3'!$B$50,Tab_RSE3_Data!$C:$C,'Table 3'!$B$60)</f>
        <v>5092</v>
      </c>
      <c r="J60" s="208">
        <f>SUMIFS(Tab_RSE3_Data!N:N,Tab_RSE3_Data!$B:$B,'Table 3'!$B$6,Tab_RSE3_Data!$D:$D,'Table 3'!$B$50,Tab_RSE3_Data!$C:$C,'Table 3'!$B$60)</f>
        <v>115</v>
      </c>
      <c r="K60" s="548"/>
    </row>
    <row r="61" spans="1:11" s="9" customFormat="1" ht="16.5" customHeight="1" x14ac:dyDescent="0.45">
      <c r="A61" s="20" t="s">
        <v>66</v>
      </c>
      <c r="B61" t="s">
        <v>283</v>
      </c>
      <c r="C61" s="208">
        <f>SUMIFS(Tab_RSE3_Data!G:G,Tab_RSE3_Data!$B:$B,'Table 3'!$B$6,Tab_RSE3_Data!$D:$D,'Table 3'!$B$50,Tab_RSE3_Data!$C:$C,'Table 3'!$B$61)</f>
        <v>1535</v>
      </c>
      <c r="D61" s="208">
        <f>SUMIFS(Tab_RSE3_Data!H:H,Tab_RSE3_Data!$B:$B,'Table 3'!$B$6,Tab_RSE3_Data!$D:$D,'Table 3'!$B$50,Tab_RSE3_Data!$C:$C,'Table 3'!$B$61)</f>
        <v>2098</v>
      </c>
      <c r="E61" s="208">
        <f>SUMIFS(Tab_RSE3_Data!I:I,Tab_RSE3_Data!$B:$B,'Table 3'!$B$6,Tab_RSE3_Data!$D:$D,'Table 3'!$B$50,Tab_RSE3_Data!$C:$C,'Table 3'!$B$61)</f>
        <v>1970</v>
      </c>
      <c r="F61" s="208">
        <f>SUMIFS(Tab_RSE3_Data!J:J,Tab_RSE3_Data!$B:$B,'Table 3'!$B$6,Tab_RSE3_Data!$D:$D,'Table 3'!$B$50,Tab_RSE3_Data!$C:$C,'Table 3'!$B$61)</f>
        <v>1258</v>
      </c>
      <c r="G61" s="208">
        <f>SUMIFS(Tab_RSE3_Data!K:K,Tab_RSE3_Data!$B:$B,'Table 3'!$B$6,Tab_RSE3_Data!$D:$D,'Table 3'!$B$50,Tab_RSE3_Data!$C:$C,'Table 3'!$B$61)</f>
        <v>3129</v>
      </c>
      <c r="H61" s="208">
        <f>SUMIFS(Tab_RSE3_Data!L:L,Tab_RSE3_Data!$B:$B,'Table 3'!$B$6,Tab_RSE3_Data!$D:$D,'Table 3'!$B$50,Tab_RSE3_Data!$C:$C,'Table 3'!$B$61)</f>
        <v>1003</v>
      </c>
      <c r="I61" s="208">
        <f>SUMIFS(Tab_RSE3_Data!M:M,Tab_RSE3_Data!$B:$B,'Table 3'!$B$6,Tab_RSE3_Data!$D:$D,'Table 3'!$B$50,Tab_RSE3_Data!$C:$C,'Table 3'!$B$61)</f>
        <v>1519</v>
      </c>
      <c r="J61" s="208">
        <f>SUMIFS(Tab_RSE3_Data!N:N,Tab_RSE3_Data!$B:$B,'Table 3'!$B$6,Tab_RSE3_Data!$D:$D,'Table 3'!$B$50,Tab_RSE3_Data!$C:$C,'Table 3'!$B$61)</f>
        <v>2444</v>
      </c>
    </row>
    <row r="62" spans="1:11" s="9" customFormat="1" ht="16.5" customHeight="1" x14ac:dyDescent="0.45">
      <c r="A62" s="20" t="s">
        <v>67</v>
      </c>
      <c r="B62" t="s">
        <v>284</v>
      </c>
      <c r="C62" s="208">
        <f>SUMIFS(Tab_RSE3_Data!G:G,Tab_RSE3_Data!$B:$B,'Table 3'!$B$6,Tab_RSE3_Data!$D:$D,'Table 3'!$B$50,Tab_RSE3_Data!$C:$C,'Table 3'!$B$62)</f>
        <v>693</v>
      </c>
      <c r="D62" s="208">
        <f>SUMIFS(Tab_RSE3_Data!H:H,Tab_RSE3_Data!$B:$B,'Table 3'!$B$6,Tab_RSE3_Data!$D:$D,'Table 3'!$B$50,Tab_RSE3_Data!$C:$C,'Table 3'!$B$62)</f>
        <v>1289</v>
      </c>
      <c r="E62" s="208">
        <f>SUMIFS(Tab_RSE3_Data!I:I,Tab_RSE3_Data!$B:$B,'Table 3'!$B$6,Tab_RSE3_Data!$D:$D,'Table 3'!$B$50,Tab_RSE3_Data!$C:$C,'Table 3'!$B$62)</f>
        <v>2271</v>
      </c>
      <c r="F62" s="208">
        <f>SUMIFS(Tab_RSE3_Data!J:J,Tab_RSE3_Data!$B:$B,'Table 3'!$B$6,Tab_RSE3_Data!$D:$D,'Table 3'!$B$50,Tab_RSE3_Data!$C:$C,'Table 3'!$B$62)</f>
        <v>1188</v>
      </c>
      <c r="G62" s="208">
        <f>SUMIFS(Tab_RSE3_Data!K:K,Tab_RSE3_Data!$B:$B,'Table 3'!$B$6,Tab_RSE3_Data!$D:$D,'Table 3'!$B$50,Tab_RSE3_Data!$C:$C,'Table 3'!$B$62)</f>
        <v>360</v>
      </c>
      <c r="H62" s="208">
        <f>SUMIFS(Tab_RSE3_Data!L:L,Tab_RSE3_Data!$B:$B,'Table 3'!$B$6,Tab_RSE3_Data!$D:$D,'Table 3'!$B$50,Tab_RSE3_Data!$C:$C,'Table 3'!$B$62)</f>
        <v>429</v>
      </c>
      <c r="I62" s="208">
        <f>SUMIFS(Tab_RSE3_Data!M:M,Tab_RSE3_Data!$B:$B,'Table 3'!$B$6,Tab_RSE3_Data!$D:$D,'Table 3'!$B$50,Tab_RSE3_Data!$C:$C,'Table 3'!$B$62)</f>
        <v>912</v>
      </c>
      <c r="J62" s="208">
        <f>SUMIFS(Tab_RSE3_Data!N:N,Tab_RSE3_Data!$B:$B,'Table 3'!$B$6,Tab_RSE3_Data!$D:$D,'Table 3'!$B$50,Tab_RSE3_Data!$C:$C,'Table 3'!$B$62)</f>
        <v>120</v>
      </c>
    </row>
    <row r="63" spans="1:11" s="9" customFormat="1" ht="16.5" customHeight="1" x14ac:dyDescent="0.45">
      <c r="A63" s="20" t="s">
        <v>68</v>
      </c>
      <c r="B63" t="s">
        <v>285</v>
      </c>
      <c r="C63" s="208">
        <f>SUMIFS(Tab_RSE3_Data!G:G,Tab_RSE3_Data!$B:$B,'Table 3'!$B$6,Tab_RSE3_Data!$D:$D,'Table 3'!$B$50,Tab_RSE3_Data!$C:$C,'Table 3'!$B$63)</f>
        <v>14829</v>
      </c>
      <c r="D63" s="208">
        <f>SUMIFS(Tab_RSE3_Data!H:H,Tab_RSE3_Data!$B:$B,'Table 3'!$B$6,Tab_RSE3_Data!$D:$D,'Table 3'!$B$50,Tab_RSE3_Data!$C:$C,'Table 3'!$B$63)</f>
        <v>15496</v>
      </c>
      <c r="E63" s="208">
        <f>SUMIFS(Tab_RSE3_Data!I:I,Tab_RSE3_Data!$B:$B,'Table 3'!$B$6,Tab_RSE3_Data!$D:$D,'Table 3'!$B$50,Tab_RSE3_Data!$C:$C,'Table 3'!$B$63)</f>
        <v>16468</v>
      </c>
      <c r="F63" s="208">
        <f>SUMIFS(Tab_RSE3_Data!J:J,Tab_RSE3_Data!$B:$B,'Table 3'!$B$6,Tab_RSE3_Data!$D:$D,'Table 3'!$B$50,Tab_RSE3_Data!$C:$C,'Table 3'!$B$63)</f>
        <v>17720</v>
      </c>
      <c r="G63" s="208">
        <f>SUMIFS(Tab_RSE3_Data!K:K,Tab_RSE3_Data!$B:$B,'Table 3'!$B$6,Tab_RSE3_Data!$D:$D,'Table 3'!$B$50,Tab_RSE3_Data!$C:$C,'Table 3'!$B$63)</f>
        <v>18833</v>
      </c>
      <c r="H63" s="208">
        <f>SUMIFS(Tab_RSE3_Data!L:L,Tab_RSE3_Data!$B:$B,'Table 3'!$B$6,Tab_RSE3_Data!$D:$D,'Table 3'!$B$50,Tab_RSE3_Data!$C:$C,'Table 3'!$B$63)</f>
        <v>7657</v>
      </c>
      <c r="I63" s="208">
        <f>SUMIFS(Tab_RSE3_Data!M:M,Tab_RSE3_Data!$B:$B,'Table 3'!$B$6,Tab_RSE3_Data!$D:$D,'Table 3'!$B$50,Tab_RSE3_Data!$C:$C,'Table 3'!$B$63)</f>
        <v>8155</v>
      </c>
      <c r="J63" s="208">
        <f>SUMIFS(Tab_RSE3_Data!N:N,Tab_RSE3_Data!$B:$B,'Table 3'!$B$6,Tab_RSE3_Data!$D:$D,'Table 3'!$B$50,Tab_RSE3_Data!$C:$C,'Table 3'!$B$63)</f>
        <v>10725</v>
      </c>
    </row>
    <row r="64" spans="1:11" s="9" customFormat="1" ht="16.5" customHeight="1" x14ac:dyDescent="0.45">
      <c r="A64" s="20" t="s">
        <v>69</v>
      </c>
      <c r="B64" t="s">
        <v>286</v>
      </c>
      <c r="C64" s="208">
        <f>SUMIFS(Tab_RSE3_Data!G:G,Tab_RSE3_Data!$B:$B,'Table 3'!$B$6,Tab_RSE3_Data!$D:$D,'Table 3'!$B$50,Tab_RSE3_Data!$C:$C,'Table 3'!$B$64)</f>
        <v>7629</v>
      </c>
      <c r="D64" s="208">
        <f>SUMIFS(Tab_RSE3_Data!H:H,Tab_RSE3_Data!$B:$B,'Table 3'!$B$6,Tab_RSE3_Data!$D:$D,'Table 3'!$B$50,Tab_RSE3_Data!$C:$C,'Table 3'!$B$64)</f>
        <v>8046</v>
      </c>
      <c r="E64" s="208">
        <f>SUMIFS(Tab_RSE3_Data!I:I,Tab_RSE3_Data!$B:$B,'Table 3'!$B$6,Tab_RSE3_Data!$D:$D,'Table 3'!$B$50,Tab_RSE3_Data!$C:$C,'Table 3'!$B$64)</f>
        <v>7951</v>
      </c>
      <c r="F64" s="208">
        <f>SUMIFS(Tab_RSE3_Data!J:J,Tab_RSE3_Data!$B:$B,'Table 3'!$B$6,Tab_RSE3_Data!$D:$D,'Table 3'!$B$50,Tab_RSE3_Data!$C:$C,'Table 3'!$B$64)</f>
        <v>8210</v>
      </c>
      <c r="G64" s="208">
        <f>SUMIFS(Tab_RSE3_Data!K:K,Tab_RSE3_Data!$B:$B,'Table 3'!$B$6,Tab_RSE3_Data!$D:$D,'Table 3'!$B$50,Tab_RSE3_Data!$C:$C,'Table 3'!$B$64)</f>
        <v>8238</v>
      </c>
      <c r="H64" s="208">
        <f>SUMIFS(Tab_RSE3_Data!L:L,Tab_RSE3_Data!$B:$B,'Table 3'!$B$6,Tab_RSE3_Data!$D:$D,'Table 3'!$B$50,Tab_RSE3_Data!$C:$C,'Table 3'!$B$64)</f>
        <v>8369</v>
      </c>
      <c r="I64" s="208">
        <f>SUMIFS(Tab_RSE3_Data!M:M,Tab_RSE3_Data!$B:$B,'Table 3'!$B$6,Tab_RSE3_Data!$D:$D,'Table 3'!$B$50,Tab_RSE3_Data!$C:$C,'Table 3'!$B$64)</f>
        <v>8282</v>
      </c>
      <c r="J64" s="208">
        <f>SUMIFS(Tab_RSE3_Data!N:N,Tab_RSE3_Data!$B:$B,'Table 3'!$B$6,Tab_RSE3_Data!$D:$D,'Table 3'!$B$50,Tab_RSE3_Data!$C:$C,'Table 3'!$B$64)</f>
        <v>8112</v>
      </c>
    </row>
    <row r="65" spans="1:10" s="9" customFormat="1" ht="16.5" customHeight="1" x14ac:dyDescent="0.45">
      <c r="A65" s="20" t="s">
        <v>70</v>
      </c>
      <c r="B65" t="s">
        <v>287</v>
      </c>
      <c r="C65" s="208">
        <f>SUMIFS(Tab_RSE3_Data!G:G,Tab_RSE3_Data!$B:$B,'Table 3'!$B$6,Tab_RSE3_Data!$D:$D,'Table 3'!$B$50,Tab_RSE3_Data!$C:$C,'Table 3'!$B$65)</f>
        <v>3913</v>
      </c>
      <c r="D65" s="208">
        <f>SUMIFS(Tab_RSE3_Data!H:H,Tab_RSE3_Data!$B:$B,'Table 3'!$B$6,Tab_RSE3_Data!$D:$D,'Table 3'!$B$50,Tab_RSE3_Data!$C:$C,'Table 3'!$B$65)</f>
        <v>6267</v>
      </c>
      <c r="E65" s="208">
        <f>SUMIFS(Tab_RSE3_Data!I:I,Tab_RSE3_Data!$B:$B,'Table 3'!$B$6,Tab_RSE3_Data!$D:$D,'Table 3'!$B$50,Tab_RSE3_Data!$C:$C,'Table 3'!$B$65)</f>
        <v>6335</v>
      </c>
      <c r="F65" s="208">
        <f>SUMIFS(Tab_RSE3_Data!J:J,Tab_RSE3_Data!$B:$B,'Table 3'!$B$6,Tab_RSE3_Data!$D:$D,'Table 3'!$B$50,Tab_RSE3_Data!$C:$C,'Table 3'!$B$65)</f>
        <v>7620</v>
      </c>
      <c r="G65" s="208">
        <f>SUMIFS(Tab_RSE3_Data!K:K,Tab_RSE3_Data!$B:$B,'Table 3'!$B$6,Tab_RSE3_Data!$D:$D,'Table 3'!$B$50,Tab_RSE3_Data!$C:$C,'Table 3'!$B$65)</f>
        <v>6390</v>
      </c>
      <c r="H65" s="208">
        <f>SUMIFS(Tab_RSE3_Data!L:L,Tab_RSE3_Data!$B:$B,'Table 3'!$B$6,Tab_RSE3_Data!$D:$D,'Table 3'!$B$50,Tab_RSE3_Data!$C:$C,'Table 3'!$B$65)</f>
        <v>8018</v>
      </c>
      <c r="I65" s="208">
        <f>SUMIFS(Tab_RSE3_Data!M:M,Tab_RSE3_Data!$B:$B,'Table 3'!$B$6,Tab_RSE3_Data!$D:$D,'Table 3'!$B$50,Tab_RSE3_Data!$C:$C,'Table 3'!$B$65)</f>
        <v>9961</v>
      </c>
      <c r="J65" s="208">
        <f>SUMIFS(Tab_RSE3_Data!N:N,Tab_RSE3_Data!$B:$B,'Table 3'!$B$6,Tab_RSE3_Data!$D:$D,'Table 3'!$B$50,Tab_RSE3_Data!$C:$C,'Table 3'!$B$65)</f>
        <v>11801</v>
      </c>
    </row>
    <row r="66" spans="1:10" s="9" customFormat="1" ht="16.5" customHeight="1" x14ac:dyDescent="0.45">
      <c r="A66" s="20" t="s">
        <v>71</v>
      </c>
      <c r="B66" t="s">
        <v>71</v>
      </c>
      <c r="C66" s="208">
        <f>SUMIFS(Tab_RSE3_Data!G:G,Tab_RSE3_Data!$B:$B,'Table 3'!$B$6,Tab_RSE3_Data!$D:$D,'Table 3'!$B$50,Tab_RSE3_Data!$C:$C,'Table 3'!$B$66)</f>
        <v>20743</v>
      </c>
      <c r="D66" s="208">
        <f>SUMIFS(Tab_RSE3_Data!H:H,Tab_RSE3_Data!$B:$B,'Table 3'!$B$6,Tab_RSE3_Data!$D:$D,'Table 3'!$B$50,Tab_RSE3_Data!$C:$C,'Table 3'!$B$66)</f>
        <v>14253</v>
      </c>
      <c r="E66" s="208">
        <f>SUMIFS(Tab_RSE3_Data!I:I,Tab_RSE3_Data!$B:$B,'Table 3'!$B$6,Tab_RSE3_Data!$D:$D,'Table 3'!$B$50,Tab_RSE3_Data!$C:$C,'Table 3'!$B$66)</f>
        <v>17549</v>
      </c>
      <c r="F66" s="208">
        <f>SUMIFS(Tab_RSE3_Data!J:J,Tab_RSE3_Data!$B:$B,'Table 3'!$B$6,Tab_RSE3_Data!$D:$D,'Table 3'!$B$50,Tab_RSE3_Data!$C:$C,'Table 3'!$B$66)</f>
        <v>15527</v>
      </c>
      <c r="G66" s="208">
        <f>SUMIFS(Tab_RSE3_Data!K:K,Tab_RSE3_Data!$B:$B,'Table 3'!$B$6,Tab_RSE3_Data!$D:$D,'Table 3'!$B$50,Tab_RSE3_Data!$C:$C,'Table 3'!$B$66)</f>
        <v>14713</v>
      </c>
      <c r="H66" s="208">
        <f>SUMIFS(Tab_RSE3_Data!L:L,Tab_RSE3_Data!$B:$B,'Table 3'!$B$6,Tab_RSE3_Data!$D:$D,'Table 3'!$B$50,Tab_RSE3_Data!$C:$C,'Table 3'!$B$66)</f>
        <v>11852</v>
      </c>
      <c r="I66" s="208">
        <f>SUMIFS(Tab_RSE3_Data!M:M,Tab_RSE3_Data!$B:$B,'Table 3'!$B$6,Tab_RSE3_Data!$D:$D,'Table 3'!$B$50,Tab_RSE3_Data!$C:$C,'Table 3'!$B$66)</f>
        <v>11380</v>
      </c>
      <c r="J66" s="208">
        <f>SUMIFS(Tab_RSE3_Data!N:N,Tab_RSE3_Data!$B:$B,'Table 3'!$B$6,Tab_RSE3_Data!$D:$D,'Table 3'!$B$50,Tab_RSE3_Data!$C:$C,'Table 3'!$B$66)</f>
        <v>17093</v>
      </c>
    </row>
    <row r="67" spans="1:10" s="9" customFormat="1" ht="16.5" customHeight="1" x14ac:dyDescent="0.45">
      <c r="A67" s="20" t="s">
        <v>72</v>
      </c>
      <c r="B67" t="s">
        <v>288</v>
      </c>
      <c r="C67" s="208">
        <f>SUMIFS(Tab_RSE3_Data!G:G,Tab_RSE3_Data!$B:$B,'Table 3'!$B$6,Tab_RSE3_Data!$D:$D,'Table 3'!$B$50,Tab_RSE3_Data!$C:$C,'Table 3'!$B$67)</f>
        <v>0</v>
      </c>
      <c r="D67" s="208">
        <f>SUMIFS(Tab_RSE3_Data!H:H,Tab_RSE3_Data!$B:$B,'Table 3'!$B$6,Tab_RSE3_Data!$D:$D,'Table 3'!$B$50,Tab_RSE3_Data!$C:$C,'Table 3'!$B$67)</f>
        <v>34022</v>
      </c>
      <c r="E67" s="208">
        <f>SUMIFS(Tab_RSE3_Data!I:I,Tab_RSE3_Data!$B:$B,'Table 3'!$B$6,Tab_RSE3_Data!$D:$D,'Table 3'!$B$50,Tab_RSE3_Data!$C:$C,'Table 3'!$B$67)</f>
        <v>40264</v>
      </c>
      <c r="F67" s="208">
        <f>SUMIFS(Tab_RSE3_Data!J:J,Tab_RSE3_Data!$B:$B,'Table 3'!$B$6,Tab_RSE3_Data!$D:$D,'Table 3'!$B$50,Tab_RSE3_Data!$C:$C,'Table 3'!$B$67)</f>
        <v>34963</v>
      </c>
      <c r="G67" s="208">
        <f>SUMIFS(Tab_RSE3_Data!K:K,Tab_RSE3_Data!$B:$B,'Table 3'!$B$6,Tab_RSE3_Data!$D:$D,'Table 3'!$B$50,Tab_RSE3_Data!$C:$C,'Table 3'!$B$67)</f>
        <v>33746</v>
      </c>
      <c r="H67" s="208">
        <f>SUMIFS(Tab_RSE3_Data!L:L,Tab_RSE3_Data!$B:$B,'Table 3'!$B$6,Tab_RSE3_Data!$D:$D,'Table 3'!$B$50,Tab_RSE3_Data!$C:$C,'Table 3'!$B$67)</f>
        <v>29492</v>
      </c>
      <c r="I67" s="208">
        <f>SUMIFS(Tab_RSE3_Data!M:M,Tab_RSE3_Data!$B:$B,'Table 3'!$B$6,Tab_RSE3_Data!$D:$D,'Table 3'!$B$50,Tab_RSE3_Data!$C:$C,'Table 3'!$B$67)</f>
        <v>35453</v>
      </c>
      <c r="J67" s="208">
        <f>SUMIFS(Tab_RSE3_Data!N:N,Tab_RSE3_Data!$B:$B,'Table 3'!$B$6,Tab_RSE3_Data!$D:$D,'Table 3'!$B$50,Tab_RSE3_Data!$C:$C,'Table 3'!$B$67)</f>
        <v>38852</v>
      </c>
    </row>
    <row r="68" spans="1:10" s="9" customFormat="1" ht="16.5" customHeight="1" x14ac:dyDescent="0.45">
      <c r="A68" s="228" t="s">
        <v>73</v>
      </c>
      <c r="B68" s="206" t="s">
        <v>289</v>
      </c>
      <c r="C68" s="209">
        <f>SUMIFS(Tab_RSE3_Data!G:G,Tab_RSE3_Data!$B:$B,'Table 3'!$B$6,Tab_RSE3_Data!$D:$D,'Table 3'!$B$50,Tab_RSE3_Data!$C:$C,'Table 3'!$B$68)</f>
        <v>26457</v>
      </c>
      <c r="D68" s="209">
        <f>SUMIFS(Tab_RSE3_Data!H:H,Tab_RSE3_Data!$B:$B,'Table 3'!$B$6,Tab_RSE3_Data!$D:$D,'Table 3'!$B$50,Tab_RSE3_Data!$C:$C,'Table 3'!$B$68)</f>
        <v>23660</v>
      </c>
      <c r="E68" s="209">
        <f>SUMIFS(Tab_RSE3_Data!I:I,Tab_RSE3_Data!$B:$B,'Table 3'!$B$6,Tab_RSE3_Data!$D:$D,'Table 3'!$B$50,Tab_RSE3_Data!$C:$C,'Table 3'!$B$68)</f>
        <v>27533</v>
      </c>
      <c r="F68" s="209">
        <f>SUMIFS(Tab_RSE3_Data!J:J,Tab_RSE3_Data!$B:$B,'Table 3'!$B$6,Tab_RSE3_Data!$D:$D,'Table 3'!$B$50,Tab_RSE3_Data!$C:$C,'Table 3'!$B$68)</f>
        <v>24866</v>
      </c>
      <c r="G68" s="209">
        <f>SUMIFS(Tab_RSE3_Data!K:K,Tab_RSE3_Data!$B:$B,'Table 3'!$B$6,Tab_RSE3_Data!$D:$D,'Table 3'!$B$50,Tab_RSE3_Data!$C:$C,'Table 3'!$B$68)</f>
        <v>29292</v>
      </c>
      <c r="H68" s="209">
        <f>SUMIFS(Tab_RSE3_Data!L:L,Tab_RSE3_Data!$B:$B,'Table 3'!$B$6,Tab_RSE3_Data!$D:$D,'Table 3'!$B$50,Tab_RSE3_Data!$C:$C,'Table 3'!$B$68)</f>
        <v>9812</v>
      </c>
      <c r="I68" s="209">
        <f>SUMIFS(Tab_RSE3_Data!M:M,Tab_RSE3_Data!$B:$B,'Table 3'!$B$6,Tab_RSE3_Data!$D:$D,'Table 3'!$B$50,Tab_RSE3_Data!$C:$C,'Table 3'!$B$68)</f>
        <v>12441</v>
      </c>
      <c r="J68" s="209">
        <f>SUMIFS(Tab_RSE3_Data!N:N,Tab_RSE3_Data!$B:$B,'Table 3'!$B$6,Tab_RSE3_Data!$D:$D,'Table 3'!$B$50,Tab_RSE3_Data!$C:$C,'Table 3'!$B$68)</f>
        <v>24022</v>
      </c>
    </row>
    <row r="69" spans="1:10" s="9" customFormat="1" ht="13.9" x14ac:dyDescent="0.45">
      <c r="A69" s="228"/>
      <c r="B69" s="46"/>
      <c r="C69" s="169"/>
      <c r="D69" s="169"/>
      <c r="E69" s="169"/>
      <c r="F69" s="169"/>
      <c r="G69" s="169"/>
      <c r="H69" s="169"/>
      <c r="I69" s="169"/>
      <c r="J69" s="169"/>
    </row>
    <row r="70" spans="1:10" s="9" customFormat="1" ht="16.5" customHeight="1" x14ac:dyDescent="0.45">
      <c r="A70" s="228"/>
      <c r="B70" s="46"/>
      <c r="C70" s="169"/>
      <c r="D70" s="169"/>
      <c r="E70" s="169"/>
      <c r="F70" s="169"/>
      <c r="G70" s="169"/>
      <c r="H70" s="169"/>
      <c r="I70" s="169"/>
      <c r="J70" s="169"/>
    </row>
    <row r="71" spans="1:10" s="9" customFormat="1" ht="16.5" customHeight="1" x14ac:dyDescent="0.45">
      <c r="A71" s="228" t="s">
        <v>622</v>
      </c>
      <c r="B71" s="204"/>
      <c r="C71" s="169"/>
      <c r="D71" s="169"/>
      <c r="E71" s="169"/>
      <c r="F71" s="169"/>
      <c r="G71" s="169"/>
      <c r="H71" s="169"/>
      <c r="I71" s="169"/>
      <c r="J71" s="169"/>
    </row>
    <row r="72" spans="1:10" ht="15" customHeight="1" x14ac:dyDescent="0.45">
      <c r="A72" s="103"/>
      <c r="B72" t="s">
        <v>275</v>
      </c>
      <c r="C72" s="617" t="s">
        <v>241</v>
      </c>
      <c r="D72" s="617"/>
      <c r="E72" s="617"/>
      <c r="F72" s="617"/>
      <c r="G72" s="617"/>
      <c r="H72" s="617"/>
      <c r="I72" s="617"/>
      <c r="J72" s="617"/>
    </row>
    <row r="73" spans="1:10" ht="15" customHeight="1" x14ac:dyDescent="0.45">
      <c r="A73" s="103"/>
      <c r="B73"/>
      <c r="C73" s="224"/>
      <c r="D73" s="224"/>
      <c r="E73" s="224"/>
      <c r="F73" s="224"/>
      <c r="G73" s="224"/>
      <c r="H73" s="224"/>
      <c r="I73" s="224"/>
      <c r="J73" s="224"/>
    </row>
    <row r="74" spans="1:10" s="6" customFormat="1" ht="16.5" customHeight="1" x14ac:dyDescent="0.45">
      <c r="A74" s="20" t="s">
        <v>57</v>
      </c>
      <c r="B74" t="s">
        <v>274</v>
      </c>
      <c r="C74" s="208">
        <f>SUMIFS(Tab_RSE3_Data!G:G,Tab_RSE3_Data!$B:$B,'Table 3'!$B$6,Tab_RSE3_Data!$D:$D,'Table 3'!$B$72,Tab_RSE3_Data!$C:$C,'Table 3'!$B$74)</f>
        <v>1666</v>
      </c>
      <c r="D74" s="208">
        <f>SUMIFS(Tab_RSE3_Data!H:H,Tab_RSE3_Data!$B:$B,'Table 3'!$B$6,Tab_RSE3_Data!$D:$D,'Table 3'!$B$72,Tab_RSE3_Data!$C:$C,'Table 3'!$B$74)</f>
        <v>905</v>
      </c>
      <c r="E74" s="208">
        <f>SUMIFS(Tab_RSE3_Data!I:I,Tab_RSE3_Data!$B:$B,'Table 3'!$B$6,Tab_RSE3_Data!$D:$D,'Table 3'!$B$72,Tab_RSE3_Data!$C:$C,'Table 3'!$B$74)</f>
        <v>1141</v>
      </c>
      <c r="F74" s="208">
        <f>SUMIFS(Tab_RSE3_Data!J:J,Tab_RSE3_Data!$B:$B,'Table 3'!$B$6,Tab_RSE3_Data!$D:$D,'Table 3'!$B$72,Tab_RSE3_Data!$C:$C,'Table 3'!$B$74)</f>
        <v>1074</v>
      </c>
      <c r="G74" s="208">
        <f>SUMIFS(Tab_RSE3_Data!K:K,Tab_RSE3_Data!$B:$B,'Table 3'!$B$6,Tab_RSE3_Data!$D:$D,'Table 3'!$B$72,Tab_RSE3_Data!$C:$C,'Table 3'!$B$74)</f>
        <v>1119</v>
      </c>
      <c r="H74" s="208">
        <f>SUMIFS(Tab_RSE3_Data!L:L,Tab_RSE3_Data!$B:$B,'Table 3'!$B$6,Tab_RSE3_Data!$D:$D,'Table 3'!$B$72,Tab_RSE3_Data!$C:$C,'Table 3'!$B$74)</f>
        <v>1840</v>
      </c>
      <c r="I74" s="208">
        <f>SUMIFS(Tab_RSE3_Data!M:M,Tab_RSE3_Data!$B:$B,'Table 3'!$B$6,Tab_RSE3_Data!$D:$D,'Table 3'!$B$72,Tab_RSE3_Data!$C:$C,'Table 3'!$B$74)</f>
        <v>1116</v>
      </c>
      <c r="J74" s="208">
        <f>SUMIFS(Tab_RSE3_Data!N:N,Tab_RSE3_Data!$B:$B,'Table 3'!$B$6,Tab_RSE3_Data!$D:$D,'Table 3'!$B$72,Tab_RSE3_Data!$C:$C,'Table 3'!$B$74)</f>
        <v>2297</v>
      </c>
    </row>
    <row r="75" spans="1:10" s="6" customFormat="1" ht="16.5" customHeight="1" x14ac:dyDescent="0.45">
      <c r="A75" s="20" t="s">
        <v>58</v>
      </c>
      <c r="B75" t="s">
        <v>276</v>
      </c>
      <c r="C75" s="208">
        <f>SUMIFS(Tab_RSE3_Data!G:G,Tab_RSE3_Data!$B:$B,'Table 3'!$B$6,Tab_RSE3_Data!$D:$D,'Table 3'!$B$72,Tab_RSE3_Data!$C:$C,'Table 3'!$B$75)</f>
        <v>715</v>
      </c>
      <c r="D75" s="208">
        <f>SUMIFS(Tab_RSE3_Data!H:H,Tab_RSE3_Data!$B:$B,'Table 3'!$B$6,Tab_RSE3_Data!$D:$D,'Table 3'!$B$72,Tab_RSE3_Data!$C:$C,'Table 3'!$B$75)</f>
        <v>631</v>
      </c>
      <c r="E75" s="208">
        <f>SUMIFS(Tab_RSE3_Data!I:I,Tab_RSE3_Data!$B:$B,'Table 3'!$B$6,Tab_RSE3_Data!$D:$D,'Table 3'!$B$72,Tab_RSE3_Data!$C:$C,'Table 3'!$B$75)</f>
        <v>693</v>
      </c>
      <c r="F75" s="208">
        <f>SUMIFS(Tab_RSE3_Data!J:J,Tab_RSE3_Data!$B:$B,'Table 3'!$B$6,Tab_RSE3_Data!$D:$D,'Table 3'!$B$72,Tab_RSE3_Data!$C:$C,'Table 3'!$B$75)</f>
        <v>677</v>
      </c>
      <c r="G75" s="208">
        <f>SUMIFS(Tab_RSE3_Data!K:K,Tab_RSE3_Data!$B:$B,'Table 3'!$B$6,Tab_RSE3_Data!$D:$D,'Table 3'!$B$72,Tab_RSE3_Data!$C:$C,'Table 3'!$B$75)</f>
        <v>826</v>
      </c>
      <c r="H75" s="208">
        <f>SUMIFS(Tab_RSE3_Data!L:L,Tab_RSE3_Data!$B:$B,'Table 3'!$B$6,Tab_RSE3_Data!$D:$D,'Table 3'!$B$72,Tab_RSE3_Data!$C:$C,'Table 3'!$B$75)</f>
        <v>1934</v>
      </c>
      <c r="I75" s="208">
        <f>SUMIFS(Tab_RSE3_Data!M:M,Tab_RSE3_Data!$B:$B,'Table 3'!$B$6,Tab_RSE3_Data!$D:$D,'Table 3'!$B$72,Tab_RSE3_Data!$C:$C,'Table 3'!$B$75)</f>
        <v>872</v>
      </c>
      <c r="J75" s="208">
        <f>SUMIFS(Tab_RSE3_Data!N:N,Tab_RSE3_Data!$B:$B,'Table 3'!$B$6,Tab_RSE3_Data!$D:$D,'Table 3'!$B$72,Tab_RSE3_Data!$C:$C,'Table 3'!$B$75)</f>
        <v>1152</v>
      </c>
    </row>
    <row r="76" spans="1:10" s="6" customFormat="1" ht="16.5" customHeight="1" x14ac:dyDescent="0.45">
      <c r="A76" s="20" t="s">
        <v>59</v>
      </c>
      <c r="B76" t="s">
        <v>277</v>
      </c>
      <c r="C76" s="208">
        <f>SUMIFS(Tab_RSE3_Data!G:G,Tab_RSE3_Data!$B:$B,'Table 3'!$B$6,Tab_RSE3_Data!$D:$D,'Table 3'!$B$72,Tab_RSE3_Data!$C:$C,'Table 3'!$B$76)</f>
        <v>690</v>
      </c>
      <c r="D76" s="208">
        <f>SUMIFS(Tab_RSE3_Data!H:H,Tab_RSE3_Data!$B:$B,'Table 3'!$B$6,Tab_RSE3_Data!$D:$D,'Table 3'!$B$72,Tab_RSE3_Data!$C:$C,'Table 3'!$B$76)</f>
        <v>770</v>
      </c>
      <c r="E76" s="208">
        <f>SUMIFS(Tab_RSE3_Data!I:I,Tab_RSE3_Data!$B:$B,'Table 3'!$B$6,Tab_RSE3_Data!$D:$D,'Table 3'!$B$72,Tab_RSE3_Data!$C:$C,'Table 3'!$B$76)</f>
        <v>648</v>
      </c>
      <c r="F76" s="208">
        <f>SUMIFS(Tab_RSE3_Data!J:J,Tab_RSE3_Data!$B:$B,'Table 3'!$B$6,Tab_RSE3_Data!$D:$D,'Table 3'!$B$72,Tab_RSE3_Data!$C:$C,'Table 3'!$B$76)</f>
        <v>531</v>
      </c>
      <c r="G76" s="208">
        <f>SUMIFS(Tab_RSE3_Data!K:K,Tab_RSE3_Data!$B:$B,'Table 3'!$B$6,Tab_RSE3_Data!$D:$D,'Table 3'!$B$72,Tab_RSE3_Data!$C:$C,'Table 3'!$B$76)</f>
        <v>620</v>
      </c>
      <c r="H76" s="208">
        <f>SUMIFS(Tab_RSE3_Data!L:L,Tab_RSE3_Data!$B:$B,'Table 3'!$B$6,Tab_RSE3_Data!$D:$D,'Table 3'!$B$72,Tab_RSE3_Data!$C:$C,'Table 3'!$B$76)</f>
        <v>530</v>
      </c>
      <c r="I76" s="208">
        <f>SUMIFS(Tab_RSE3_Data!M:M,Tab_RSE3_Data!$B:$B,'Table 3'!$B$6,Tab_RSE3_Data!$D:$D,'Table 3'!$B$72,Tab_RSE3_Data!$C:$C,'Table 3'!$B$76)</f>
        <v>428</v>
      </c>
      <c r="J76" s="208">
        <f>SUMIFS(Tab_RSE3_Data!N:N,Tab_RSE3_Data!$B:$B,'Table 3'!$B$6,Tab_RSE3_Data!$D:$D,'Table 3'!$B$72,Tab_RSE3_Data!$C:$C,'Table 3'!$B$76)</f>
        <v>901</v>
      </c>
    </row>
    <row r="77" spans="1:10" s="6" customFormat="1" ht="16.5" customHeight="1" x14ac:dyDescent="0.45">
      <c r="A77" s="20" t="s">
        <v>60</v>
      </c>
      <c r="B77" t="s">
        <v>278</v>
      </c>
      <c r="C77" s="208">
        <f>SUMIFS(Tab_RSE3_Data!G:G,Tab_RSE3_Data!$B:$B,'Table 3'!$B$6,Tab_RSE3_Data!$D:$D,'Table 3'!$B$72,Tab_RSE3_Data!$C:$C,'Table 3'!$B$77)</f>
        <v>147</v>
      </c>
      <c r="D77" s="208">
        <f>SUMIFS(Tab_RSE3_Data!H:H,Tab_RSE3_Data!$B:$B,'Table 3'!$B$6,Tab_RSE3_Data!$D:$D,'Table 3'!$B$72,Tab_RSE3_Data!$C:$C,'Table 3'!$B$77)</f>
        <v>63</v>
      </c>
      <c r="E77" s="208">
        <f>SUMIFS(Tab_RSE3_Data!I:I,Tab_RSE3_Data!$B:$B,'Table 3'!$B$6,Tab_RSE3_Data!$D:$D,'Table 3'!$B$72,Tab_RSE3_Data!$C:$C,'Table 3'!$B$77)</f>
        <v>70</v>
      </c>
      <c r="F77" s="208">
        <f>SUMIFS(Tab_RSE3_Data!J:J,Tab_RSE3_Data!$B:$B,'Table 3'!$B$6,Tab_RSE3_Data!$D:$D,'Table 3'!$B$72,Tab_RSE3_Data!$C:$C,'Table 3'!$B$77)</f>
        <v>97</v>
      </c>
      <c r="G77" s="208">
        <f>SUMIFS(Tab_RSE3_Data!K:K,Tab_RSE3_Data!$B:$B,'Table 3'!$B$6,Tab_RSE3_Data!$D:$D,'Table 3'!$B$72,Tab_RSE3_Data!$C:$C,'Table 3'!$B$77)</f>
        <v>66</v>
      </c>
      <c r="H77" s="208">
        <f>SUMIFS(Tab_RSE3_Data!L:L,Tab_RSE3_Data!$B:$B,'Table 3'!$B$6,Tab_RSE3_Data!$D:$D,'Table 3'!$B$72,Tab_RSE3_Data!$C:$C,'Table 3'!$B$77)</f>
        <v>132</v>
      </c>
      <c r="I77" s="208">
        <f>SUMIFS(Tab_RSE3_Data!M:M,Tab_RSE3_Data!$B:$B,'Table 3'!$B$6,Tab_RSE3_Data!$D:$D,'Table 3'!$B$72,Tab_RSE3_Data!$C:$C,'Table 3'!$B$77)</f>
        <v>93</v>
      </c>
      <c r="J77" s="208">
        <f>SUMIFS(Tab_RSE3_Data!N:N,Tab_RSE3_Data!$B:$B,'Table 3'!$B$6,Tab_RSE3_Data!$D:$D,'Table 3'!$B$72,Tab_RSE3_Data!$C:$C,'Table 3'!$B$77)</f>
        <v>77</v>
      </c>
    </row>
    <row r="78" spans="1:10" s="6" customFormat="1" ht="16.5" customHeight="1" x14ac:dyDescent="0.45">
      <c r="A78" s="20" t="s">
        <v>61</v>
      </c>
      <c r="B78" t="s">
        <v>279</v>
      </c>
      <c r="C78" s="208">
        <f>SUMIFS(Tab_RSE3_Data!G:G,Tab_RSE3_Data!$B:$B,'Table 3'!$B$6,Tab_RSE3_Data!$D:$D,'Table 3'!$B$72,Tab_RSE3_Data!$C:$C,'Table 3'!$B$78)</f>
        <v>0</v>
      </c>
      <c r="D78" s="208">
        <f>SUMIFS(Tab_RSE3_Data!H:H,Tab_RSE3_Data!$B:$B,'Table 3'!$B$6,Tab_RSE3_Data!$D:$D,'Table 3'!$B$72,Tab_RSE3_Data!$C:$C,'Table 3'!$B$78)</f>
        <v>0</v>
      </c>
      <c r="E78" s="208">
        <f>SUMIFS(Tab_RSE3_Data!I:I,Tab_RSE3_Data!$B:$B,'Table 3'!$B$6,Tab_RSE3_Data!$D:$D,'Table 3'!$B$72,Tab_RSE3_Data!$C:$C,'Table 3'!$B$78)</f>
        <v>0</v>
      </c>
      <c r="F78" s="208">
        <f>SUMIFS(Tab_RSE3_Data!J:J,Tab_RSE3_Data!$B:$B,'Table 3'!$B$6,Tab_RSE3_Data!$D:$D,'Table 3'!$B$72,Tab_RSE3_Data!$C:$C,'Table 3'!$B$78)</f>
        <v>0</v>
      </c>
      <c r="G78" s="208">
        <f>SUMIFS(Tab_RSE3_Data!K:K,Tab_RSE3_Data!$B:$B,'Table 3'!$B$6,Tab_RSE3_Data!$D:$D,'Table 3'!$B$72,Tab_RSE3_Data!$C:$C,'Table 3'!$B$78)</f>
        <v>0</v>
      </c>
      <c r="H78" s="208">
        <f>SUMIFS(Tab_RSE3_Data!L:L,Tab_RSE3_Data!$B:$B,'Table 3'!$B$6,Tab_RSE3_Data!$D:$D,'Table 3'!$B$72,Tab_RSE3_Data!$C:$C,'Table 3'!$B$78)</f>
        <v>0</v>
      </c>
      <c r="I78" s="208">
        <f>SUMIFS(Tab_RSE3_Data!M:M,Tab_RSE3_Data!$B:$B,'Table 3'!$B$6,Tab_RSE3_Data!$D:$D,'Table 3'!$B$72,Tab_RSE3_Data!$C:$C,'Table 3'!$B$78)</f>
        <v>0</v>
      </c>
      <c r="J78" s="208">
        <f>SUMIFS(Tab_RSE3_Data!N:N,Tab_RSE3_Data!$B:$B,'Table 3'!$B$6,Tab_RSE3_Data!$D:$D,'Table 3'!$B$72,Tab_RSE3_Data!$C:$C,'Table 3'!$B$78)</f>
        <v>0</v>
      </c>
    </row>
    <row r="79" spans="1:10" s="9" customFormat="1" ht="16.5" customHeight="1" x14ac:dyDescent="0.45">
      <c r="A79" s="20" t="s">
        <v>62</v>
      </c>
      <c r="B79" t="s">
        <v>280</v>
      </c>
      <c r="C79" s="208">
        <f>SUMIFS(Tab_RSE3_Data!G:G,Tab_RSE3_Data!$B:$B,'Table 3'!$B$6,Tab_RSE3_Data!$D:$D,'Table 3'!$B$72,Tab_RSE3_Data!$C:$C,'Table 3'!$B$79)</f>
        <v>50</v>
      </c>
      <c r="D79" s="208">
        <f>SUMIFS(Tab_RSE3_Data!H:H,Tab_RSE3_Data!$B:$B,'Table 3'!$B$6,Tab_RSE3_Data!$D:$D,'Table 3'!$B$72,Tab_RSE3_Data!$C:$C,'Table 3'!$B$79)</f>
        <v>67</v>
      </c>
      <c r="E79" s="208">
        <f>SUMIFS(Tab_RSE3_Data!I:I,Tab_RSE3_Data!$B:$B,'Table 3'!$B$6,Tab_RSE3_Data!$D:$D,'Table 3'!$B$72,Tab_RSE3_Data!$C:$C,'Table 3'!$B$79)</f>
        <v>53</v>
      </c>
      <c r="F79" s="208">
        <f>SUMIFS(Tab_RSE3_Data!J:J,Tab_RSE3_Data!$B:$B,'Table 3'!$B$6,Tab_RSE3_Data!$D:$D,'Table 3'!$B$72,Tab_RSE3_Data!$C:$C,'Table 3'!$B$79)</f>
        <v>56</v>
      </c>
      <c r="G79" s="208">
        <f>SUMIFS(Tab_RSE3_Data!K:K,Tab_RSE3_Data!$B:$B,'Table 3'!$B$6,Tab_RSE3_Data!$D:$D,'Table 3'!$B$72,Tab_RSE3_Data!$C:$C,'Table 3'!$B$79)</f>
        <v>65</v>
      </c>
      <c r="H79" s="208">
        <f>SUMIFS(Tab_RSE3_Data!L:L,Tab_RSE3_Data!$B:$B,'Table 3'!$B$6,Tab_RSE3_Data!$D:$D,'Table 3'!$B$72,Tab_RSE3_Data!$C:$C,'Table 3'!$B$79)</f>
        <v>181</v>
      </c>
      <c r="I79" s="208">
        <f>SUMIFS(Tab_RSE3_Data!M:M,Tab_RSE3_Data!$B:$B,'Table 3'!$B$6,Tab_RSE3_Data!$D:$D,'Table 3'!$B$72,Tab_RSE3_Data!$C:$C,'Table 3'!$B$79)</f>
        <v>252</v>
      </c>
      <c r="J79" s="208">
        <f>SUMIFS(Tab_RSE3_Data!N:N,Tab_RSE3_Data!$B:$B,'Table 3'!$B$6,Tab_RSE3_Data!$D:$D,'Table 3'!$B$72,Tab_RSE3_Data!$C:$C,'Table 3'!$B$79)</f>
        <v>309</v>
      </c>
    </row>
    <row r="80" spans="1:10" s="9" customFormat="1" ht="16.5" customHeight="1" x14ac:dyDescent="0.45">
      <c r="A80" s="20" t="s">
        <v>63</v>
      </c>
      <c r="B80" t="s">
        <v>281</v>
      </c>
      <c r="C80" s="208">
        <f>SUMIFS(Tab_RSE3_Data!G:G,Tab_RSE3_Data!$B:$B,'Table 3'!$B$6,Tab_RSE3_Data!$D:$D,'Table 3'!$B$72,Tab_RSE3_Data!$C:$C,'Table 3'!$B$80)</f>
        <v>7</v>
      </c>
      <c r="D80" s="208">
        <f>SUMIFS(Tab_RSE3_Data!H:H,Tab_RSE3_Data!$B:$B,'Table 3'!$B$6,Tab_RSE3_Data!$D:$D,'Table 3'!$B$72,Tab_RSE3_Data!$C:$C,'Table 3'!$B$80)</f>
        <v>11</v>
      </c>
      <c r="E80" s="208">
        <f>SUMIFS(Tab_RSE3_Data!I:I,Tab_RSE3_Data!$B:$B,'Table 3'!$B$6,Tab_RSE3_Data!$D:$D,'Table 3'!$B$72,Tab_RSE3_Data!$C:$C,'Table 3'!$B$80)</f>
        <v>8</v>
      </c>
      <c r="F80" s="208">
        <f>SUMIFS(Tab_RSE3_Data!J:J,Tab_RSE3_Data!$B:$B,'Table 3'!$B$6,Tab_RSE3_Data!$D:$D,'Table 3'!$B$72,Tab_RSE3_Data!$C:$C,'Table 3'!$B$80)</f>
        <v>9</v>
      </c>
      <c r="G80" s="208">
        <f>SUMIFS(Tab_RSE3_Data!K:K,Tab_RSE3_Data!$B:$B,'Table 3'!$B$6,Tab_RSE3_Data!$D:$D,'Table 3'!$B$72,Tab_RSE3_Data!$C:$C,'Table 3'!$B$80)</f>
        <v>4</v>
      </c>
      <c r="H80" s="208">
        <f>SUMIFS(Tab_RSE3_Data!L:L,Tab_RSE3_Data!$B:$B,'Table 3'!$B$6,Tab_RSE3_Data!$D:$D,'Table 3'!$B$72,Tab_RSE3_Data!$C:$C,'Table 3'!$B$80)</f>
        <v>3</v>
      </c>
      <c r="I80" s="208">
        <f>SUMIFS(Tab_RSE3_Data!M:M,Tab_RSE3_Data!$B:$B,'Table 3'!$B$6,Tab_RSE3_Data!$D:$D,'Table 3'!$B$72,Tab_RSE3_Data!$C:$C,'Table 3'!$B$80)</f>
        <v>1</v>
      </c>
      <c r="J80" s="208">
        <f>SUMIFS(Tab_RSE3_Data!N:N,Tab_RSE3_Data!$B:$B,'Table 3'!$B$6,Tab_RSE3_Data!$D:$D,'Table 3'!$B$72,Tab_RSE3_Data!$C:$C,'Table 3'!$B$80)</f>
        <v>1</v>
      </c>
    </row>
    <row r="81" spans="1:11" s="9" customFormat="1" ht="16.5" customHeight="1" x14ac:dyDescent="0.45">
      <c r="A81" s="20" t="s">
        <v>64</v>
      </c>
      <c r="B81" t="s">
        <v>282</v>
      </c>
      <c r="C81" s="208">
        <f>SUMIFS(Tab_RSE3_Data!G:G,Tab_RSE3_Data!$B:$B,'Table 3'!$B$6,Tab_RSE3_Data!$D:$D,'Table 3'!$B$72,Tab_RSE3_Data!$C:$C,'Table 3'!$B$81)</f>
        <v>2</v>
      </c>
      <c r="D81" s="208">
        <f>SUMIFS(Tab_RSE3_Data!H:H,Tab_RSE3_Data!$B:$B,'Table 3'!$B$6,Tab_RSE3_Data!$D:$D,'Table 3'!$B$72,Tab_RSE3_Data!$C:$C,'Table 3'!$B$81)</f>
        <v>13</v>
      </c>
      <c r="E81" s="208">
        <f>SUMIFS(Tab_RSE3_Data!I:I,Tab_RSE3_Data!$B:$B,'Table 3'!$B$6,Tab_RSE3_Data!$D:$D,'Table 3'!$B$72,Tab_RSE3_Data!$C:$C,'Table 3'!$B$81)</f>
        <v>37</v>
      </c>
      <c r="F81" s="208">
        <f>SUMIFS(Tab_RSE3_Data!J:J,Tab_RSE3_Data!$B:$B,'Table 3'!$B$6,Tab_RSE3_Data!$D:$D,'Table 3'!$B$72,Tab_RSE3_Data!$C:$C,'Table 3'!$B$81)</f>
        <v>15</v>
      </c>
      <c r="G81" s="208">
        <f>SUMIFS(Tab_RSE3_Data!K:K,Tab_RSE3_Data!$B:$B,'Table 3'!$B$6,Tab_RSE3_Data!$D:$D,'Table 3'!$B$72,Tab_RSE3_Data!$C:$C,'Table 3'!$B$81)</f>
        <v>24</v>
      </c>
      <c r="H81" s="208">
        <f>SUMIFS(Tab_RSE3_Data!L:L,Tab_RSE3_Data!$B:$B,'Table 3'!$B$6,Tab_RSE3_Data!$D:$D,'Table 3'!$B$72,Tab_RSE3_Data!$C:$C,'Table 3'!$B$81)</f>
        <v>46</v>
      </c>
      <c r="I81" s="208">
        <f>SUMIFS(Tab_RSE3_Data!M:M,Tab_RSE3_Data!$B:$B,'Table 3'!$B$6,Tab_RSE3_Data!$D:$D,'Table 3'!$B$72,Tab_RSE3_Data!$C:$C,'Table 3'!$B$81)</f>
        <v>41</v>
      </c>
      <c r="J81" s="208">
        <f>SUMIFS(Tab_RSE3_Data!N:N,Tab_RSE3_Data!$B:$B,'Table 3'!$B$6,Tab_RSE3_Data!$D:$D,'Table 3'!$B$72,Tab_RSE3_Data!$C:$C,'Table 3'!$B$81)</f>
        <v>26</v>
      </c>
    </row>
    <row r="82" spans="1:11" s="9" customFormat="1" ht="16.5" customHeight="1" x14ac:dyDescent="0.45">
      <c r="A82" s="20" t="s">
        <v>65</v>
      </c>
      <c r="B82" t="s">
        <v>293</v>
      </c>
      <c r="C82" s="208">
        <f>SUMIFS(Tab_RSE3_Data!G:G,Tab_RSE3_Data!$B:$B,'Table 3'!$B$6,Tab_RSE3_Data!$D:$D,'Table 3'!$B$72,Tab_RSE3_Data!$C:$C,'Table 3'!$B$82)</f>
        <v>0</v>
      </c>
      <c r="D82" s="208">
        <f>SUMIFS(Tab_RSE3_Data!H:H,Tab_RSE3_Data!$B:$B,'Table 3'!$B$6,Tab_RSE3_Data!$D:$D,'Table 3'!$B$72,Tab_RSE3_Data!$C:$C,'Table 3'!$B$82)</f>
        <v>0</v>
      </c>
      <c r="E82" s="208">
        <f>SUMIFS(Tab_RSE3_Data!I:I,Tab_RSE3_Data!$B:$B,'Table 3'!$B$6,Tab_RSE3_Data!$D:$D,'Table 3'!$B$72,Tab_RSE3_Data!$C:$C,'Table 3'!$B$82)</f>
        <v>0</v>
      </c>
      <c r="F82" s="208">
        <f>SUMIFS(Tab_RSE3_Data!J:J,Tab_RSE3_Data!$B:$B,'Table 3'!$B$6,Tab_RSE3_Data!$D:$D,'Table 3'!$B$72,Tab_RSE3_Data!$C:$C,'Table 3'!$B$82)</f>
        <v>0</v>
      </c>
      <c r="G82" s="208">
        <f>SUMIFS(Tab_RSE3_Data!K:K,Tab_RSE3_Data!$B:$B,'Table 3'!$B$6,Tab_RSE3_Data!$D:$D,'Table 3'!$B$72,Tab_RSE3_Data!$C:$C,'Table 3'!$B$82)</f>
        <v>0</v>
      </c>
      <c r="H82" s="208">
        <f>SUMIFS(Tab_RSE3_Data!L:L,Tab_RSE3_Data!$B:$B,'Table 3'!$B$6,Tab_RSE3_Data!$D:$D,'Table 3'!$B$72,Tab_RSE3_Data!$C:$C,'Table 3'!$B$82)</f>
        <v>0</v>
      </c>
      <c r="I82" s="208">
        <f>SUMIFS(Tab_RSE3_Data!M:M,Tab_RSE3_Data!$B:$B,'Table 3'!$B$6,Tab_RSE3_Data!$D:$D,'Table 3'!$B$72,Tab_RSE3_Data!$C:$C,'Table 3'!$B$82)</f>
        <v>0</v>
      </c>
      <c r="J82" s="208">
        <f>SUMIFS(Tab_RSE3_Data!N:N,Tab_RSE3_Data!$B:$B,'Table 3'!$B$6,Tab_RSE3_Data!$D:$D,'Table 3'!$B$72,Tab_RSE3_Data!$C:$C,'Table 3'!$B$82)</f>
        <v>0</v>
      </c>
    </row>
    <row r="83" spans="1:11" s="9" customFormat="1" ht="16.5" customHeight="1" x14ac:dyDescent="0.45">
      <c r="A83" s="20" t="s">
        <v>66</v>
      </c>
      <c r="B83" t="s">
        <v>283</v>
      </c>
      <c r="C83" s="208">
        <f>SUMIFS(Tab_RSE3_Data!G:G,Tab_RSE3_Data!$B:$B,'Table 3'!$B$6,Tab_RSE3_Data!$D:$D,'Table 3'!$B$72,Tab_RSE3_Data!$C:$C,'Table 3'!$B$83)</f>
        <v>0</v>
      </c>
      <c r="D83" s="208">
        <f>SUMIFS(Tab_RSE3_Data!H:H,Tab_RSE3_Data!$B:$B,'Table 3'!$B$6,Tab_RSE3_Data!$D:$D,'Table 3'!$B$72,Tab_RSE3_Data!$C:$C,'Table 3'!$B$83)</f>
        <v>0</v>
      </c>
      <c r="E83" s="208">
        <f>SUMIFS(Tab_RSE3_Data!I:I,Tab_RSE3_Data!$B:$B,'Table 3'!$B$6,Tab_RSE3_Data!$D:$D,'Table 3'!$B$72,Tab_RSE3_Data!$C:$C,'Table 3'!$B$83)</f>
        <v>0</v>
      </c>
      <c r="F83" s="208">
        <f>SUMIFS(Tab_RSE3_Data!J:J,Tab_RSE3_Data!$B:$B,'Table 3'!$B$6,Tab_RSE3_Data!$D:$D,'Table 3'!$B$72,Tab_RSE3_Data!$C:$C,'Table 3'!$B$83)</f>
        <v>18</v>
      </c>
      <c r="G83" s="208">
        <f>SUMIFS(Tab_RSE3_Data!K:K,Tab_RSE3_Data!$B:$B,'Table 3'!$B$6,Tab_RSE3_Data!$D:$D,'Table 3'!$B$72,Tab_RSE3_Data!$C:$C,'Table 3'!$B$83)</f>
        <v>12</v>
      </c>
      <c r="H83" s="208">
        <f>SUMIFS(Tab_RSE3_Data!L:L,Tab_RSE3_Data!$B:$B,'Table 3'!$B$6,Tab_RSE3_Data!$D:$D,'Table 3'!$B$72,Tab_RSE3_Data!$C:$C,'Table 3'!$B$83)</f>
        <v>20</v>
      </c>
      <c r="I83" s="208">
        <f>SUMIFS(Tab_RSE3_Data!M:M,Tab_RSE3_Data!$B:$B,'Table 3'!$B$6,Tab_RSE3_Data!$D:$D,'Table 3'!$B$72,Tab_RSE3_Data!$C:$C,'Table 3'!$B$83)</f>
        <v>11</v>
      </c>
      <c r="J83" s="208">
        <f>SUMIFS(Tab_RSE3_Data!N:N,Tab_RSE3_Data!$B:$B,'Table 3'!$B$6,Tab_RSE3_Data!$D:$D,'Table 3'!$B$72,Tab_RSE3_Data!$C:$C,'Table 3'!$B$83)</f>
        <v>7</v>
      </c>
    </row>
    <row r="84" spans="1:11" s="9" customFormat="1" ht="16.5" customHeight="1" x14ac:dyDescent="0.45">
      <c r="A84" s="20" t="s">
        <v>67</v>
      </c>
      <c r="B84" t="s">
        <v>284</v>
      </c>
      <c r="C84" s="208">
        <f>SUMIFS(Tab_RSE3_Data!G:G,Tab_RSE3_Data!$B:$B,'Table 3'!$B$6,Tab_RSE3_Data!$D:$D,'Table 3'!$B$72,Tab_RSE3_Data!$C:$C,'Table 3'!$B$84)</f>
        <v>0</v>
      </c>
      <c r="D84" s="208">
        <f>SUMIFS(Tab_RSE3_Data!H:H,Tab_RSE3_Data!$B:$B,'Table 3'!$B$6,Tab_RSE3_Data!$D:$D,'Table 3'!$B$72,Tab_RSE3_Data!$C:$C,'Table 3'!$B$84)</f>
        <v>0</v>
      </c>
      <c r="E84" s="208">
        <f>SUMIFS(Tab_RSE3_Data!I:I,Tab_RSE3_Data!$B:$B,'Table 3'!$B$6,Tab_RSE3_Data!$D:$D,'Table 3'!$B$72,Tab_RSE3_Data!$C:$C,'Table 3'!$B$84)</f>
        <v>0</v>
      </c>
      <c r="F84" s="208">
        <f>SUMIFS(Tab_RSE3_Data!J:J,Tab_RSE3_Data!$B:$B,'Table 3'!$B$6,Tab_RSE3_Data!$D:$D,'Table 3'!$B$72,Tab_RSE3_Data!$C:$C,'Table 3'!$B$84)</f>
        <v>19</v>
      </c>
      <c r="G84" s="208">
        <f>SUMIFS(Tab_RSE3_Data!K:K,Tab_RSE3_Data!$B:$B,'Table 3'!$B$6,Tab_RSE3_Data!$D:$D,'Table 3'!$B$72,Tab_RSE3_Data!$C:$C,'Table 3'!$B$84)</f>
        <v>11</v>
      </c>
      <c r="H84" s="208">
        <f>SUMIFS(Tab_RSE3_Data!L:L,Tab_RSE3_Data!$B:$B,'Table 3'!$B$6,Tab_RSE3_Data!$D:$D,'Table 3'!$B$72,Tab_RSE3_Data!$C:$C,'Table 3'!$B$84)</f>
        <v>9</v>
      </c>
      <c r="I84" s="208">
        <f>SUMIFS(Tab_RSE3_Data!M:M,Tab_RSE3_Data!$B:$B,'Table 3'!$B$6,Tab_RSE3_Data!$D:$D,'Table 3'!$B$72,Tab_RSE3_Data!$C:$C,'Table 3'!$B$84)</f>
        <v>3</v>
      </c>
      <c r="J84" s="208">
        <f>SUMIFS(Tab_RSE3_Data!N:N,Tab_RSE3_Data!$B:$B,'Table 3'!$B$6,Tab_RSE3_Data!$D:$D,'Table 3'!$B$72,Tab_RSE3_Data!$C:$C,'Table 3'!$B$84)</f>
        <v>4</v>
      </c>
    </row>
    <row r="85" spans="1:11" s="9" customFormat="1" ht="16.5" customHeight="1" x14ac:dyDescent="0.45">
      <c r="A85" s="20" t="s">
        <v>68</v>
      </c>
      <c r="B85" t="s">
        <v>285</v>
      </c>
      <c r="C85" s="208">
        <f>SUMIFS(Tab_RSE3_Data!G:G,Tab_RSE3_Data!$B:$B,'Table 3'!$B$6,Tab_RSE3_Data!$D:$D,'Table 3'!$B$72,Tab_RSE3_Data!$C:$C,'Table 3'!$B$85)</f>
        <v>0</v>
      </c>
      <c r="D85" s="208">
        <f>SUMIFS(Tab_RSE3_Data!H:H,Tab_RSE3_Data!$B:$B,'Table 3'!$B$6,Tab_RSE3_Data!$D:$D,'Table 3'!$B$72,Tab_RSE3_Data!$C:$C,'Table 3'!$B$85)</f>
        <v>0</v>
      </c>
      <c r="E85" s="208">
        <f>SUMIFS(Tab_RSE3_Data!I:I,Tab_RSE3_Data!$B:$B,'Table 3'!$B$6,Tab_RSE3_Data!$D:$D,'Table 3'!$B$72,Tab_RSE3_Data!$C:$C,'Table 3'!$B$85)</f>
        <v>0</v>
      </c>
      <c r="F85" s="208">
        <f>SUMIFS(Tab_RSE3_Data!J:J,Tab_RSE3_Data!$B:$B,'Table 3'!$B$6,Tab_RSE3_Data!$D:$D,'Table 3'!$B$72,Tab_RSE3_Data!$C:$C,'Table 3'!$B$85)</f>
        <v>0</v>
      </c>
      <c r="G85" s="208">
        <f>SUMIFS(Tab_RSE3_Data!K:K,Tab_RSE3_Data!$B:$B,'Table 3'!$B$6,Tab_RSE3_Data!$D:$D,'Table 3'!$B$72,Tab_RSE3_Data!$C:$C,'Table 3'!$B$85)</f>
        <v>0</v>
      </c>
      <c r="H85" s="208">
        <f>SUMIFS(Tab_RSE3_Data!L:L,Tab_RSE3_Data!$B:$B,'Table 3'!$B$6,Tab_RSE3_Data!$D:$D,'Table 3'!$B$72,Tab_RSE3_Data!$C:$C,'Table 3'!$B$85)</f>
        <v>0</v>
      </c>
      <c r="I85" s="208">
        <f>SUMIFS(Tab_RSE3_Data!M:M,Tab_RSE3_Data!$B:$B,'Table 3'!$B$6,Tab_RSE3_Data!$D:$D,'Table 3'!$B$72,Tab_RSE3_Data!$C:$C,'Table 3'!$B$85)</f>
        <v>0</v>
      </c>
      <c r="J85" s="208">
        <f>SUMIFS(Tab_RSE3_Data!N:N,Tab_RSE3_Data!$B:$B,'Table 3'!$B$6,Tab_RSE3_Data!$D:$D,'Table 3'!$B$72,Tab_RSE3_Data!$C:$C,'Table 3'!$B$85)</f>
        <v>0</v>
      </c>
    </row>
    <row r="86" spans="1:11" s="9" customFormat="1" ht="16.5" customHeight="1" x14ac:dyDescent="0.45">
      <c r="A86" s="20" t="s">
        <v>69</v>
      </c>
      <c r="B86" t="s">
        <v>286</v>
      </c>
      <c r="C86" s="208">
        <f>SUMIFS(Tab_RSE3_Data!G:G,Tab_RSE3_Data!$B:$B,'Table 3'!$B$6,Tab_RSE3_Data!$D:$D,'Table 3'!$B$72,Tab_RSE3_Data!$C:$C,'Table 3'!$B$86)</f>
        <v>0</v>
      </c>
      <c r="D86" s="208">
        <f>SUMIFS(Tab_RSE3_Data!H:H,Tab_RSE3_Data!$B:$B,'Table 3'!$B$6,Tab_RSE3_Data!$D:$D,'Table 3'!$B$72,Tab_RSE3_Data!$C:$C,'Table 3'!$B$86)</f>
        <v>1</v>
      </c>
      <c r="E86" s="208">
        <f>SUMIFS(Tab_RSE3_Data!I:I,Tab_RSE3_Data!$B:$B,'Table 3'!$B$6,Tab_RSE3_Data!$D:$D,'Table 3'!$B$72,Tab_RSE3_Data!$C:$C,'Table 3'!$B$86)</f>
        <v>1</v>
      </c>
      <c r="F86" s="208">
        <f>SUMIFS(Tab_RSE3_Data!J:J,Tab_RSE3_Data!$B:$B,'Table 3'!$B$6,Tab_RSE3_Data!$D:$D,'Table 3'!$B$72,Tab_RSE3_Data!$C:$C,'Table 3'!$B$86)</f>
        <v>0</v>
      </c>
      <c r="G86" s="208">
        <f>SUMIFS(Tab_RSE3_Data!K:K,Tab_RSE3_Data!$B:$B,'Table 3'!$B$6,Tab_RSE3_Data!$D:$D,'Table 3'!$B$72,Tab_RSE3_Data!$C:$C,'Table 3'!$B$86)</f>
        <v>0</v>
      </c>
      <c r="H86" s="208">
        <f>SUMIFS(Tab_RSE3_Data!L:L,Tab_RSE3_Data!$B:$B,'Table 3'!$B$6,Tab_RSE3_Data!$D:$D,'Table 3'!$B$72,Tab_RSE3_Data!$C:$C,'Table 3'!$B$86)</f>
        <v>0</v>
      </c>
      <c r="I86" s="208">
        <f>SUMIFS(Tab_RSE3_Data!M:M,Tab_RSE3_Data!$B:$B,'Table 3'!$B$6,Tab_RSE3_Data!$D:$D,'Table 3'!$B$72,Tab_RSE3_Data!$C:$C,'Table 3'!$B$86)</f>
        <v>0</v>
      </c>
      <c r="J86" s="208">
        <f>SUMIFS(Tab_RSE3_Data!N:N,Tab_RSE3_Data!$B:$B,'Table 3'!$B$6,Tab_RSE3_Data!$D:$D,'Table 3'!$B$72,Tab_RSE3_Data!$C:$C,'Table 3'!$B$86)</f>
        <v>0</v>
      </c>
    </row>
    <row r="87" spans="1:11" s="9" customFormat="1" ht="16.5" customHeight="1" x14ac:dyDescent="0.45">
      <c r="A87" s="20" t="s">
        <v>70</v>
      </c>
      <c r="B87" t="s">
        <v>287</v>
      </c>
      <c r="C87" s="208">
        <f>SUMIFS(Tab_RSE3_Data!G:G,Tab_RSE3_Data!$B:$B,'Table 3'!$B$6,Tab_RSE3_Data!$D:$D,'Table 3'!$B$72,Tab_RSE3_Data!$C:$C,'Table 3'!$B$87)</f>
        <v>0</v>
      </c>
      <c r="D87" s="208">
        <f>SUMIFS(Tab_RSE3_Data!H:H,Tab_RSE3_Data!$B:$B,'Table 3'!$B$6,Tab_RSE3_Data!$D:$D,'Table 3'!$B$72,Tab_RSE3_Data!$C:$C,'Table 3'!$B$87)</f>
        <v>0</v>
      </c>
      <c r="E87" s="208">
        <f>SUMIFS(Tab_RSE3_Data!I:I,Tab_RSE3_Data!$B:$B,'Table 3'!$B$6,Tab_RSE3_Data!$D:$D,'Table 3'!$B$72,Tab_RSE3_Data!$C:$C,'Table 3'!$B$87)</f>
        <v>0</v>
      </c>
      <c r="F87" s="208">
        <f>SUMIFS(Tab_RSE3_Data!J:J,Tab_RSE3_Data!$B:$B,'Table 3'!$B$6,Tab_RSE3_Data!$D:$D,'Table 3'!$B$72,Tab_RSE3_Data!$C:$C,'Table 3'!$B$87)</f>
        <v>0</v>
      </c>
      <c r="G87" s="208">
        <f>SUMIFS(Tab_RSE3_Data!K:K,Tab_RSE3_Data!$B:$B,'Table 3'!$B$6,Tab_RSE3_Data!$D:$D,'Table 3'!$B$72,Tab_RSE3_Data!$C:$C,'Table 3'!$B$87)</f>
        <v>0</v>
      </c>
      <c r="H87" s="208">
        <f>SUMIFS(Tab_RSE3_Data!L:L,Tab_RSE3_Data!$B:$B,'Table 3'!$B$6,Tab_RSE3_Data!$D:$D,'Table 3'!$B$72,Tab_RSE3_Data!$C:$C,'Table 3'!$B$87)</f>
        <v>0</v>
      </c>
      <c r="I87" s="208">
        <f>SUMIFS(Tab_RSE3_Data!M:M,Tab_RSE3_Data!$B:$B,'Table 3'!$B$6,Tab_RSE3_Data!$D:$D,'Table 3'!$B$72,Tab_RSE3_Data!$C:$C,'Table 3'!$B$87)</f>
        <v>0</v>
      </c>
      <c r="J87" s="208">
        <f>SUMIFS(Tab_RSE3_Data!N:N,Tab_RSE3_Data!$B:$B,'Table 3'!$B$6,Tab_RSE3_Data!$D:$D,'Table 3'!$B$72,Tab_RSE3_Data!$C:$C,'Table 3'!$B$87)</f>
        <v>2</v>
      </c>
      <c r="K87" s="539"/>
    </row>
    <row r="88" spans="1:11" s="9" customFormat="1" ht="16.5" customHeight="1" x14ac:dyDescent="0.45">
      <c r="A88" s="20" t="s">
        <v>71</v>
      </c>
      <c r="B88" t="s">
        <v>71</v>
      </c>
      <c r="C88" s="208">
        <f>SUMIFS(Tab_RSE3_Data!G:G,Tab_RSE3_Data!$B:$B,'Table 3'!$B$6,Tab_RSE3_Data!$D:$D,'Table 3'!$B$72,Tab_RSE3_Data!$C:$C,'Table 3'!$B$88)</f>
        <v>549</v>
      </c>
      <c r="D88" s="208">
        <f>SUMIFS(Tab_RSE3_Data!H:H,Tab_RSE3_Data!$B:$B,'Table 3'!$B$6,Tab_RSE3_Data!$D:$D,'Table 3'!$B$72,Tab_RSE3_Data!$C:$C,'Table 3'!$B$88)</f>
        <v>321</v>
      </c>
      <c r="E88" s="208">
        <f>SUMIFS(Tab_RSE3_Data!I:I,Tab_RSE3_Data!$B:$B,'Table 3'!$B$6,Tab_RSE3_Data!$D:$D,'Table 3'!$B$72,Tab_RSE3_Data!$C:$C,'Table 3'!$B$88)</f>
        <v>368</v>
      </c>
      <c r="F88" s="208">
        <f>SUMIFS(Tab_RSE3_Data!J:J,Tab_RSE3_Data!$B:$B,'Table 3'!$B$6,Tab_RSE3_Data!$D:$D,'Table 3'!$B$72,Tab_RSE3_Data!$C:$C,'Table 3'!$B$88)</f>
        <v>386</v>
      </c>
      <c r="G88" s="208">
        <f>SUMIFS(Tab_RSE3_Data!K:K,Tab_RSE3_Data!$B:$B,'Table 3'!$B$6,Tab_RSE3_Data!$D:$D,'Table 3'!$B$72,Tab_RSE3_Data!$C:$C,'Table 3'!$B$88)</f>
        <v>427</v>
      </c>
      <c r="H88" s="208">
        <f>SUMIFS(Tab_RSE3_Data!L:L,Tab_RSE3_Data!$B:$B,'Table 3'!$B$6,Tab_RSE3_Data!$D:$D,'Table 3'!$B$72,Tab_RSE3_Data!$C:$C,'Table 3'!$B$88)</f>
        <v>344</v>
      </c>
      <c r="I88" s="208">
        <f>SUMIFS(Tab_RSE3_Data!M:M,Tab_RSE3_Data!$B:$B,'Table 3'!$B$6,Tab_RSE3_Data!$D:$D,'Table 3'!$B$72,Tab_RSE3_Data!$C:$C,'Table 3'!$B$88)</f>
        <v>267</v>
      </c>
      <c r="J88" s="208">
        <f>SUMIFS(Tab_RSE3_Data!N:N,Tab_RSE3_Data!$B:$B,'Table 3'!$B$6,Tab_RSE3_Data!$D:$D,'Table 3'!$B$72,Tab_RSE3_Data!$C:$C,'Table 3'!$B$88)</f>
        <v>374</v>
      </c>
    </row>
    <row r="89" spans="1:11" s="9" customFormat="1" ht="16.5" customHeight="1" x14ac:dyDescent="0.45">
      <c r="A89" s="20" t="s">
        <v>72</v>
      </c>
      <c r="B89" t="s">
        <v>288</v>
      </c>
      <c r="C89" s="208">
        <f>SUMIFS(Tab_RSE3_Data!G:G,Tab_RSE3_Data!$B:$B,'Table 3'!$B$6,Tab_RSE3_Data!$D:$D,'Table 3'!$B$72,Tab_RSE3_Data!$C:$C,'Table 3'!$B$89)</f>
        <v>0</v>
      </c>
      <c r="D89" s="208">
        <f>SUMIFS(Tab_RSE3_Data!H:H,Tab_RSE3_Data!$B:$B,'Table 3'!$B$6,Tab_RSE3_Data!$D:$D,'Table 3'!$B$72,Tab_RSE3_Data!$C:$C,'Table 3'!$B$89)</f>
        <v>709</v>
      </c>
      <c r="E89" s="208">
        <f>SUMIFS(Tab_RSE3_Data!I:I,Tab_RSE3_Data!$B:$B,'Table 3'!$B$6,Tab_RSE3_Data!$D:$D,'Table 3'!$B$72,Tab_RSE3_Data!$C:$C,'Table 3'!$B$89)</f>
        <v>883</v>
      </c>
      <c r="F89" s="208">
        <f>SUMIFS(Tab_RSE3_Data!J:J,Tab_RSE3_Data!$B:$B,'Table 3'!$B$6,Tab_RSE3_Data!$D:$D,'Table 3'!$B$72,Tab_RSE3_Data!$C:$C,'Table 3'!$B$89)</f>
        <v>1044</v>
      </c>
      <c r="G89" s="208">
        <f>SUMIFS(Tab_RSE3_Data!K:K,Tab_RSE3_Data!$B:$B,'Table 3'!$B$6,Tab_RSE3_Data!$D:$D,'Table 3'!$B$72,Tab_RSE3_Data!$C:$C,'Table 3'!$B$89)</f>
        <v>1100</v>
      </c>
      <c r="H89" s="208">
        <f>SUMIFS(Tab_RSE3_Data!L:L,Tab_RSE3_Data!$B:$B,'Table 3'!$B$6,Tab_RSE3_Data!$D:$D,'Table 3'!$B$72,Tab_RSE3_Data!$C:$C,'Table 3'!$B$89)</f>
        <v>1214</v>
      </c>
      <c r="I89" s="208">
        <f>SUMIFS(Tab_RSE3_Data!M:M,Tab_RSE3_Data!$B:$B,'Table 3'!$B$6,Tab_RSE3_Data!$D:$D,'Table 3'!$B$72,Tab_RSE3_Data!$C:$C,'Table 3'!$B$89)</f>
        <v>921</v>
      </c>
      <c r="J89" s="208">
        <f>SUMIFS(Tab_RSE3_Data!N:N,Tab_RSE3_Data!$B:$B,'Table 3'!$B$6,Tab_RSE3_Data!$D:$D,'Table 3'!$B$72,Tab_RSE3_Data!$C:$C,'Table 3'!$B$89)</f>
        <v>757</v>
      </c>
    </row>
    <row r="90" spans="1:11" s="9" customFormat="1" ht="16.5" customHeight="1" x14ac:dyDescent="0.45">
      <c r="A90" s="228" t="s">
        <v>74</v>
      </c>
      <c r="B90" s="206" t="s">
        <v>289</v>
      </c>
      <c r="C90" s="209">
        <f>SUMIFS(Tab_RSE3_Data!G:G,Tab_RSE3_Data!$B:$B,'Table 3'!$B$6,Tab_RSE3_Data!$D:$D,'Table 3'!$B$72,Tab_RSE3_Data!$C:$C,'Table 3'!$B$90)</f>
        <v>3825</v>
      </c>
      <c r="D90" s="209">
        <f>SUMIFS(Tab_RSE3_Data!H:H,Tab_RSE3_Data!$B:$B,'Table 3'!$B$6,Tab_RSE3_Data!$D:$D,'Table 3'!$B$72,Tab_RSE3_Data!$C:$C,'Table 3'!$B$90)</f>
        <v>3489</v>
      </c>
      <c r="E90" s="209">
        <f>SUMIFS(Tab_RSE3_Data!I:I,Tab_RSE3_Data!$B:$B,'Table 3'!$B$6,Tab_RSE3_Data!$D:$D,'Table 3'!$B$72,Tab_RSE3_Data!$C:$C,'Table 3'!$B$90)</f>
        <v>3902</v>
      </c>
      <c r="F90" s="209">
        <f>SUMIFS(Tab_RSE3_Data!J:J,Tab_RSE3_Data!$B:$B,'Table 3'!$B$6,Tab_RSE3_Data!$D:$D,'Table 3'!$B$72,Tab_RSE3_Data!$C:$C,'Table 3'!$B$90)</f>
        <v>3927</v>
      </c>
      <c r="G90" s="209">
        <f>SUMIFS(Tab_RSE3_Data!K:K,Tab_RSE3_Data!$B:$B,'Table 3'!$B$6,Tab_RSE3_Data!$D:$D,'Table 3'!$B$72,Tab_RSE3_Data!$C:$C,'Table 3'!$B$90)</f>
        <v>4274</v>
      </c>
      <c r="H90" s="209">
        <f>SUMIFS(Tab_RSE3_Data!L:L,Tab_RSE3_Data!$B:$B,'Table 3'!$B$6,Tab_RSE3_Data!$D:$D,'Table 3'!$B$72,Tab_RSE3_Data!$C:$C,'Table 3'!$B$90)</f>
        <v>6253</v>
      </c>
      <c r="I90" s="209">
        <f>SUMIFS(Tab_RSE3_Data!M:M,Tab_RSE3_Data!$B:$B,'Table 3'!$B$6,Tab_RSE3_Data!$D:$D,'Table 3'!$B$72,Tab_RSE3_Data!$C:$C,'Table 3'!$B$90)</f>
        <v>4008</v>
      </c>
      <c r="J90" s="209">
        <f>SUMIFS(Tab_RSE3_Data!N:N,Tab_RSE3_Data!$B:$B,'Table 3'!$B$6,Tab_RSE3_Data!$D:$D,'Table 3'!$B$72,Tab_RSE3_Data!$C:$C,'Table 3'!$B$90)</f>
        <v>5908</v>
      </c>
    </row>
    <row r="91" spans="1:11" s="9" customFormat="1" ht="16.5" customHeight="1" x14ac:dyDescent="0.45">
      <c r="A91" s="228"/>
      <c r="B91" s="206"/>
      <c r="C91" s="207"/>
      <c r="D91" s="207"/>
      <c r="E91" s="207"/>
      <c r="F91" s="207"/>
      <c r="G91" s="207"/>
      <c r="H91" s="207"/>
      <c r="I91" s="207"/>
      <c r="J91" s="207"/>
    </row>
    <row r="92" spans="1:11" s="9" customFormat="1" ht="16.5" customHeight="1" x14ac:dyDescent="0.45">
      <c r="A92" s="550"/>
      <c r="B92" s="53"/>
      <c r="C92" s="170"/>
      <c r="D92" s="170"/>
      <c r="E92" s="170"/>
      <c r="F92" s="170"/>
      <c r="G92" s="170"/>
      <c r="H92" s="170"/>
      <c r="I92" s="170"/>
      <c r="J92" s="170"/>
    </row>
    <row r="93" spans="1:11" ht="15" customHeight="1" x14ac:dyDescent="0.45">
      <c r="A93" s="103"/>
      <c r="B93" t="s">
        <v>290</v>
      </c>
      <c r="C93" s="617" t="s">
        <v>542</v>
      </c>
      <c r="D93" s="617"/>
      <c r="E93" s="617"/>
      <c r="F93" s="617"/>
      <c r="G93" s="617"/>
      <c r="H93" s="617"/>
      <c r="I93" s="617"/>
      <c r="J93" s="617"/>
    </row>
    <row r="94" spans="1:11" s="6" customFormat="1" ht="13.9" x14ac:dyDescent="0.45">
      <c r="A94" s="228"/>
      <c r="B94" s="204"/>
      <c r="C94" s="169"/>
      <c r="D94" s="169"/>
      <c r="E94" s="169"/>
      <c r="F94" s="169"/>
      <c r="G94" s="169"/>
      <c r="H94" s="169"/>
      <c r="I94" s="169"/>
      <c r="J94" s="169"/>
    </row>
    <row r="95" spans="1:11" s="6" customFormat="1" ht="16.5" customHeight="1" x14ac:dyDescent="0.45">
      <c r="A95" s="20" t="s">
        <v>57</v>
      </c>
      <c r="B95" t="s">
        <v>274</v>
      </c>
      <c r="C95" s="208">
        <f>SUMIFS(Tab_RSE3_Data!G:G,Tab_RSE3_Data!$B:$B,'Table 3'!$B$6,Tab_RSE3_Data!$D:$D,'Table 3'!$B$93,Tab_RSE3_Data!$C:$C,'Table 3'!$B$95)</f>
        <v>90</v>
      </c>
      <c r="D95" s="208">
        <f>SUMIFS(Tab_RSE3_Data!H:H,Tab_RSE3_Data!$B:$B,'Table 3'!$B$6,Tab_RSE3_Data!$D:$D,'Table 3'!$B$93,Tab_RSE3_Data!$C:$C,'Table 3'!$B$95)</f>
        <v>47</v>
      </c>
      <c r="E95" s="208">
        <f>SUMIFS(Tab_RSE3_Data!I:I,Tab_RSE3_Data!$B:$B,'Table 3'!$B$6,Tab_RSE3_Data!$D:$D,'Table 3'!$B$93,Tab_RSE3_Data!$C:$C,'Table 3'!$B$95)</f>
        <v>50</v>
      </c>
      <c r="F95" s="208">
        <f>SUMIFS(Tab_RSE3_Data!J:J,Tab_RSE3_Data!$B:$B,'Table 3'!$B$6,Tab_RSE3_Data!$D:$D,'Table 3'!$B$93,Tab_RSE3_Data!$C:$C,'Table 3'!$B$95)</f>
        <v>49</v>
      </c>
      <c r="G95" s="208">
        <f>SUMIFS(Tab_RSE3_Data!K:K,Tab_RSE3_Data!$B:$B,'Table 3'!$B$6,Tab_RSE3_Data!$D:$D,'Table 3'!$B$93,Tab_RSE3_Data!$C:$C,'Table 3'!$B$95)</f>
        <v>44</v>
      </c>
      <c r="H95" s="208">
        <f>SUMIFS(Tab_RSE3_Data!L:L,Tab_RSE3_Data!$B:$B,'Table 3'!$B$6,Tab_RSE3_Data!$D:$D,'Table 3'!$B$93,Tab_RSE3_Data!$C:$C,'Table 3'!$B$95)</f>
        <v>47</v>
      </c>
      <c r="I95" s="208">
        <f>SUMIFS(Tab_RSE3_Data!M:M,Tab_RSE3_Data!$B:$B,'Table 3'!$B$6,Tab_RSE3_Data!$D:$D,'Table 3'!$B$93,Tab_RSE3_Data!$C:$C,'Table 3'!$B$95)</f>
        <v>55</v>
      </c>
      <c r="J95" s="208">
        <f>SUMIFS(Tab_RSE3_Data!N:N,Tab_RSE3_Data!$B:$B,'Table 3'!$B$6,Tab_RSE3_Data!$D:$D,'Table 3'!$B$93,Tab_RSE3_Data!$C:$C,'Table 3'!$B$95)</f>
        <v>50</v>
      </c>
    </row>
    <row r="96" spans="1:11" s="6" customFormat="1" ht="16.5" customHeight="1" x14ac:dyDescent="0.45">
      <c r="A96" s="20" t="s">
        <v>58</v>
      </c>
      <c r="B96" t="s">
        <v>276</v>
      </c>
      <c r="C96" s="208">
        <f>SUMIFS(Tab_RSE3_Data!G:G,Tab_RSE3_Data!$B:$B,'Table 3'!$B$6,Tab_RSE3_Data!$D:$D,'Table 3'!$B$93,Tab_RSE3_Data!$C:$C,'Table 3'!$B$96)</f>
        <v>63</v>
      </c>
      <c r="D96" s="208">
        <f>SUMIFS(Tab_RSE3_Data!H:H,Tab_RSE3_Data!$B:$B,'Table 3'!$B$6,Tab_RSE3_Data!$D:$D,'Table 3'!$B$93,Tab_RSE3_Data!$C:$C,'Table 3'!$B$96)</f>
        <v>49</v>
      </c>
      <c r="E96" s="208">
        <f>SUMIFS(Tab_RSE3_Data!I:I,Tab_RSE3_Data!$B:$B,'Table 3'!$B$6,Tab_RSE3_Data!$D:$D,'Table 3'!$B$93,Tab_RSE3_Data!$C:$C,'Table 3'!$B$96)</f>
        <v>54</v>
      </c>
      <c r="F96" s="208">
        <f>SUMIFS(Tab_RSE3_Data!J:J,Tab_RSE3_Data!$B:$B,'Table 3'!$B$6,Tab_RSE3_Data!$D:$D,'Table 3'!$B$93,Tab_RSE3_Data!$C:$C,'Table 3'!$B$96)</f>
        <v>54</v>
      </c>
      <c r="G96" s="208">
        <f>SUMIFS(Tab_RSE3_Data!K:K,Tab_RSE3_Data!$B:$B,'Table 3'!$B$6,Tab_RSE3_Data!$D:$D,'Table 3'!$B$93,Tab_RSE3_Data!$C:$C,'Table 3'!$B$96)</f>
        <v>57</v>
      </c>
      <c r="H96" s="208">
        <f>SUMIFS(Tab_RSE3_Data!L:L,Tab_RSE3_Data!$B:$B,'Table 3'!$B$6,Tab_RSE3_Data!$D:$D,'Table 3'!$B$93,Tab_RSE3_Data!$C:$C,'Table 3'!$B$96)</f>
        <v>72</v>
      </c>
      <c r="I96" s="208">
        <f>SUMIFS(Tab_RSE3_Data!M:M,Tab_RSE3_Data!$B:$B,'Table 3'!$B$6,Tab_RSE3_Data!$D:$D,'Table 3'!$B$93,Tab_RSE3_Data!$C:$C,'Table 3'!$B$96)</f>
        <v>69</v>
      </c>
      <c r="J96" s="208">
        <f>SUMIFS(Tab_RSE3_Data!N:N,Tab_RSE3_Data!$B:$B,'Table 3'!$B$6,Tab_RSE3_Data!$D:$D,'Table 3'!$B$93,Tab_RSE3_Data!$C:$C,'Table 3'!$B$96)</f>
        <v>68</v>
      </c>
    </row>
    <row r="97" spans="1:10" s="6" customFormat="1" ht="16.5" customHeight="1" x14ac:dyDescent="0.45">
      <c r="A97" s="20" t="s">
        <v>59</v>
      </c>
      <c r="B97" t="s">
        <v>277</v>
      </c>
      <c r="C97" s="208">
        <f>SUMIFS(Tab_RSE3_Data!G:G,Tab_RSE3_Data!$B:$B,'Table 3'!$B$6,Tab_RSE3_Data!$D:$D,'Table 3'!$B$93,Tab_RSE3_Data!$C:$C,'Table 3'!$B$97)</f>
        <v>41</v>
      </c>
      <c r="D97" s="208">
        <f>SUMIFS(Tab_RSE3_Data!H:H,Tab_RSE3_Data!$B:$B,'Table 3'!$B$6,Tab_RSE3_Data!$D:$D,'Table 3'!$B$93,Tab_RSE3_Data!$C:$C,'Table 3'!$B$97)</f>
        <v>43</v>
      </c>
      <c r="E97" s="208">
        <f>SUMIFS(Tab_RSE3_Data!I:I,Tab_RSE3_Data!$B:$B,'Table 3'!$B$6,Tab_RSE3_Data!$D:$D,'Table 3'!$B$93,Tab_RSE3_Data!$C:$C,'Table 3'!$B$97)</f>
        <v>33</v>
      </c>
      <c r="F97" s="208">
        <f>SUMIFS(Tab_RSE3_Data!J:J,Tab_RSE3_Data!$B:$B,'Table 3'!$B$6,Tab_RSE3_Data!$D:$D,'Table 3'!$B$93,Tab_RSE3_Data!$C:$C,'Table 3'!$B$97)</f>
        <v>27</v>
      </c>
      <c r="G97" s="208">
        <f>SUMIFS(Tab_RSE3_Data!K:K,Tab_RSE3_Data!$B:$B,'Table 3'!$B$6,Tab_RSE3_Data!$D:$D,'Table 3'!$B$93,Tab_RSE3_Data!$C:$C,'Table 3'!$B$97)</f>
        <v>28</v>
      </c>
      <c r="H97" s="208">
        <f>SUMIFS(Tab_RSE3_Data!L:L,Tab_RSE3_Data!$B:$B,'Table 3'!$B$6,Tab_RSE3_Data!$D:$D,'Table 3'!$B$93,Tab_RSE3_Data!$C:$C,'Table 3'!$B$97)</f>
        <v>22</v>
      </c>
      <c r="I97" s="208">
        <f>SUMIFS(Tab_RSE3_Data!M:M,Tab_RSE3_Data!$B:$B,'Table 3'!$B$6,Tab_RSE3_Data!$D:$D,'Table 3'!$B$93,Tab_RSE3_Data!$C:$C,'Table 3'!$B$97)</f>
        <v>18</v>
      </c>
      <c r="J97" s="208">
        <f>SUMIFS(Tab_RSE3_Data!N:N,Tab_RSE3_Data!$B:$B,'Table 3'!$B$6,Tab_RSE3_Data!$D:$D,'Table 3'!$B$93,Tab_RSE3_Data!$C:$C,'Table 3'!$B$97)</f>
        <v>25</v>
      </c>
    </row>
    <row r="98" spans="1:10" s="6" customFormat="1" ht="16.5" customHeight="1" x14ac:dyDescent="0.45">
      <c r="A98" s="20" t="s">
        <v>60</v>
      </c>
      <c r="B98" t="s">
        <v>278</v>
      </c>
      <c r="C98" s="208">
        <f>SUMIFS(Tab_RSE3_Data!G:G,Tab_RSE3_Data!$B:$B,'Table 3'!$B$6,Tab_RSE3_Data!$D:$D,'Table 3'!$B$93,Tab_RSE3_Data!$C:$C,'Table 3'!$B$98)</f>
        <v>6</v>
      </c>
      <c r="D98" s="208">
        <f>SUMIFS(Tab_RSE3_Data!H:H,Tab_RSE3_Data!$B:$B,'Table 3'!$B$6,Tab_RSE3_Data!$D:$D,'Table 3'!$B$93,Tab_RSE3_Data!$C:$C,'Table 3'!$B$98)</f>
        <v>4</v>
      </c>
      <c r="E98" s="208">
        <f>SUMIFS(Tab_RSE3_Data!I:I,Tab_RSE3_Data!$B:$B,'Table 3'!$B$6,Tab_RSE3_Data!$D:$D,'Table 3'!$B$93,Tab_RSE3_Data!$C:$C,'Table 3'!$B$98)</f>
        <v>4</v>
      </c>
      <c r="F98" s="208">
        <f>SUMIFS(Tab_RSE3_Data!J:J,Tab_RSE3_Data!$B:$B,'Table 3'!$B$6,Tab_RSE3_Data!$D:$D,'Table 3'!$B$93,Tab_RSE3_Data!$C:$C,'Table 3'!$B$98)</f>
        <v>5</v>
      </c>
      <c r="G98" s="208">
        <f>SUMIFS(Tab_RSE3_Data!K:K,Tab_RSE3_Data!$B:$B,'Table 3'!$B$6,Tab_RSE3_Data!$D:$D,'Table 3'!$B$93,Tab_RSE3_Data!$C:$C,'Table 3'!$B$98)</f>
        <v>4</v>
      </c>
      <c r="H98" s="208">
        <f>SUMIFS(Tab_RSE3_Data!L:L,Tab_RSE3_Data!$B:$B,'Table 3'!$B$6,Tab_RSE3_Data!$D:$D,'Table 3'!$B$93,Tab_RSE3_Data!$C:$C,'Table 3'!$B$98)</f>
        <v>6</v>
      </c>
      <c r="I98" s="208">
        <f>SUMIFS(Tab_RSE3_Data!M:M,Tab_RSE3_Data!$B:$B,'Table 3'!$B$6,Tab_RSE3_Data!$D:$D,'Table 3'!$B$93,Tab_RSE3_Data!$C:$C,'Table 3'!$B$98)</f>
        <v>6</v>
      </c>
      <c r="J98" s="208">
        <f>SUMIFS(Tab_RSE3_Data!N:N,Tab_RSE3_Data!$B:$B,'Table 3'!$B$6,Tab_RSE3_Data!$D:$D,'Table 3'!$B$93,Tab_RSE3_Data!$C:$C,'Table 3'!$B$98)</f>
        <v>5</v>
      </c>
    </row>
    <row r="99" spans="1:10" s="6" customFormat="1" ht="16.5" customHeight="1" x14ac:dyDescent="0.45">
      <c r="A99" s="20" t="s">
        <v>61</v>
      </c>
      <c r="B99" t="s">
        <v>279</v>
      </c>
      <c r="C99" s="208">
        <f>SUMIFS(Tab_RSE3_Data!G:G,Tab_RSE3_Data!$B:$B,'Table 3'!$B$6,Tab_RSE3_Data!$D:$D,'Table 3'!$B$93,Tab_RSE3_Data!$C:$C,'Table 3'!$B$99)</f>
        <v>0</v>
      </c>
      <c r="D99" s="208">
        <f>SUMIFS(Tab_RSE3_Data!H:H,Tab_RSE3_Data!$B:$B,'Table 3'!$B$6,Tab_RSE3_Data!$D:$D,'Table 3'!$B$93,Tab_RSE3_Data!$C:$C,'Table 3'!$B$99)</f>
        <v>0</v>
      </c>
      <c r="E99" s="208">
        <f>SUMIFS(Tab_RSE3_Data!I:I,Tab_RSE3_Data!$B:$B,'Table 3'!$B$6,Tab_RSE3_Data!$D:$D,'Table 3'!$B$93,Tab_RSE3_Data!$C:$C,'Table 3'!$B$99)</f>
        <v>0</v>
      </c>
      <c r="F99" s="208">
        <f>SUMIFS(Tab_RSE3_Data!J:J,Tab_RSE3_Data!$B:$B,'Table 3'!$B$6,Tab_RSE3_Data!$D:$D,'Table 3'!$B$93,Tab_RSE3_Data!$C:$C,'Table 3'!$B$99)</f>
        <v>0</v>
      </c>
      <c r="G99" s="208">
        <f>SUMIFS(Tab_RSE3_Data!K:K,Tab_RSE3_Data!$B:$B,'Table 3'!$B$6,Tab_RSE3_Data!$D:$D,'Table 3'!$B$93,Tab_RSE3_Data!$C:$C,'Table 3'!$B$99)</f>
        <v>0</v>
      </c>
      <c r="H99" s="208">
        <f>SUMIFS(Tab_RSE3_Data!L:L,Tab_RSE3_Data!$B:$B,'Table 3'!$B$6,Tab_RSE3_Data!$D:$D,'Table 3'!$B$93,Tab_RSE3_Data!$C:$C,'Table 3'!$B$99)</f>
        <v>0</v>
      </c>
      <c r="I99" s="208">
        <f>SUMIFS(Tab_RSE3_Data!M:M,Tab_RSE3_Data!$B:$B,'Table 3'!$B$6,Tab_RSE3_Data!$D:$D,'Table 3'!$B$93,Tab_RSE3_Data!$C:$C,'Table 3'!$B$99)</f>
        <v>0</v>
      </c>
      <c r="J99" s="208">
        <f>SUMIFS(Tab_RSE3_Data!N:N,Tab_RSE3_Data!$B:$B,'Table 3'!$B$6,Tab_RSE3_Data!$D:$D,'Table 3'!$B$93,Tab_RSE3_Data!$C:$C,'Table 3'!$B$99)</f>
        <v>0</v>
      </c>
    </row>
    <row r="100" spans="1:10" s="9" customFormat="1" ht="16.5" customHeight="1" x14ac:dyDescent="0.45">
      <c r="A100" s="20" t="s">
        <v>62</v>
      </c>
      <c r="B100" t="s">
        <v>280</v>
      </c>
      <c r="C100" s="208">
        <f>SUMIFS(Tab_RSE3_Data!G:G,Tab_RSE3_Data!$B:$B,'Table 3'!$B$6,Tab_RSE3_Data!$D:$D,'Table 3'!$B$93,Tab_RSE3_Data!$C:$C,'Table 3'!$B$100)</f>
        <v>2</v>
      </c>
      <c r="D100" s="208">
        <f>SUMIFS(Tab_RSE3_Data!H:H,Tab_RSE3_Data!$B:$B,'Table 3'!$B$6,Tab_RSE3_Data!$D:$D,'Table 3'!$B$93,Tab_RSE3_Data!$C:$C,'Table 3'!$B$100)</f>
        <v>2</v>
      </c>
      <c r="E100" s="208">
        <f>SUMIFS(Tab_RSE3_Data!I:I,Tab_RSE3_Data!$B:$B,'Table 3'!$B$6,Tab_RSE3_Data!$D:$D,'Table 3'!$B$93,Tab_RSE3_Data!$C:$C,'Table 3'!$B$100)</f>
        <v>2</v>
      </c>
      <c r="F100" s="208">
        <f>SUMIFS(Tab_RSE3_Data!J:J,Tab_RSE3_Data!$B:$B,'Table 3'!$B$6,Tab_RSE3_Data!$D:$D,'Table 3'!$B$93,Tab_RSE3_Data!$C:$C,'Table 3'!$B$100)</f>
        <v>2</v>
      </c>
      <c r="G100" s="208">
        <f>SUMIFS(Tab_RSE3_Data!K:K,Tab_RSE3_Data!$B:$B,'Table 3'!$B$6,Tab_RSE3_Data!$D:$D,'Table 3'!$B$93,Tab_RSE3_Data!$C:$C,'Table 3'!$B$100)</f>
        <v>2</v>
      </c>
      <c r="H100" s="208">
        <f>SUMIFS(Tab_RSE3_Data!L:L,Tab_RSE3_Data!$B:$B,'Table 3'!$B$6,Tab_RSE3_Data!$D:$D,'Table 3'!$B$93,Tab_RSE3_Data!$C:$C,'Table 3'!$B$100)</f>
        <v>2</v>
      </c>
      <c r="I100" s="208">
        <f>SUMIFS(Tab_RSE3_Data!M:M,Tab_RSE3_Data!$B:$B,'Table 3'!$B$6,Tab_RSE3_Data!$D:$D,'Table 3'!$B$93,Tab_RSE3_Data!$C:$C,'Table 3'!$B$100)</f>
        <v>3</v>
      </c>
      <c r="J100" s="208">
        <f>SUMIFS(Tab_RSE3_Data!N:N,Tab_RSE3_Data!$B:$B,'Table 3'!$B$6,Tab_RSE3_Data!$D:$D,'Table 3'!$B$93,Tab_RSE3_Data!$C:$C,'Table 3'!$B$100)</f>
        <v>3</v>
      </c>
    </row>
    <row r="101" spans="1:10" s="9" customFormat="1" ht="16.5" customHeight="1" x14ac:dyDescent="0.45">
      <c r="A101" s="20" t="s">
        <v>63</v>
      </c>
      <c r="B101" t="s">
        <v>281</v>
      </c>
      <c r="C101" s="208">
        <f>SUMIFS(Tab_RSE3_Data!G:G,Tab_RSE3_Data!$B:$B,'Table 3'!$B$6,Tab_RSE3_Data!$D:$D,'Table 3'!$B$93,Tab_RSE3_Data!$C:$C,'Table 3'!$B$101)</f>
        <v>0</v>
      </c>
      <c r="D101" s="208">
        <f>SUMIFS(Tab_RSE3_Data!H:H,Tab_RSE3_Data!$B:$B,'Table 3'!$B$6,Tab_RSE3_Data!$D:$D,'Table 3'!$B$93,Tab_RSE3_Data!$C:$C,'Table 3'!$B$101)</f>
        <v>1</v>
      </c>
      <c r="E101" s="208">
        <f>SUMIFS(Tab_RSE3_Data!I:I,Tab_RSE3_Data!$B:$B,'Table 3'!$B$6,Tab_RSE3_Data!$D:$D,'Table 3'!$B$93,Tab_RSE3_Data!$C:$C,'Table 3'!$B$101)</f>
        <v>0</v>
      </c>
      <c r="F101" s="208">
        <f>SUMIFS(Tab_RSE3_Data!J:J,Tab_RSE3_Data!$B:$B,'Table 3'!$B$6,Tab_RSE3_Data!$D:$D,'Table 3'!$B$93,Tab_RSE3_Data!$C:$C,'Table 3'!$B$101)</f>
        <v>0</v>
      </c>
      <c r="G101" s="208">
        <f>SUMIFS(Tab_RSE3_Data!K:K,Tab_RSE3_Data!$B:$B,'Table 3'!$B$6,Tab_RSE3_Data!$D:$D,'Table 3'!$B$93,Tab_RSE3_Data!$C:$C,'Table 3'!$B$101)</f>
        <v>0</v>
      </c>
      <c r="H101" s="208">
        <f>SUMIFS(Tab_RSE3_Data!L:L,Tab_RSE3_Data!$B:$B,'Table 3'!$B$6,Tab_RSE3_Data!$D:$D,'Table 3'!$B$93,Tab_RSE3_Data!$C:$C,'Table 3'!$B$101)</f>
        <v>0</v>
      </c>
      <c r="I101" s="208">
        <f>SUMIFS(Tab_RSE3_Data!M:M,Tab_RSE3_Data!$B:$B,'Table 3'!$B$6,Tab_RSE3_Data!$D:$D,'Table 3'!$B$93,Tab_RSE3_Data!$C:$C,'Table 3'!$B$101)</f>
        <v>0</v>
      </c>
      <c r="J101" s="208">
        <f>SUMIFS(Tab_RSE3_Data!N:N,Tab_RSE3_Data!$B:$B,'Table 3'!$B$6,Tab_RSE3_Data!$D:$D,'Table 3'!$B$93,Tab_RSE3_Data!$C:$C,'Table 3'!$B$101)</f>
        <v>0</v>
      </c>
    </row>
    <row r="102" spans="1:10" s="9" customFormat="1" ht="16.5" customHeight="1" x14ac:dyDescent="0.45">
      <c r="A102" s="20" t="s">
        <v>64</v>
      </c>
      <c r="B102" t="s">
        <v>282</v>
      </c>
      <c r="C102" s="208">
        <f>SUMIFS(Tab_RSE3_Data!G:G,Tab_RSE3_Data!$B:$B,'Table 3'!$B$6,Tab_RSE3_Data!$D:$D,'Table 3'!$B$93,Tab_RSE3_Data!$C:$C,'Table 3'!$B$102)</f>
        <v>0</v>
      </c>
      <c r="D102" s="208">
        <f>SUMIFS(Tab_RSE3_Data!H:H,Tab_RSE3_Data!$B:$B,'Table 3'!$B$6,Tab_RSE3_Data!$D:$D,'Table 3'!$B$93,Tab_RSE3_Data!$C:$C,'Table 3'!$B$102)</f>
        <v>1</v>
      </c>
      <c r="E102" s="208">
        <f>SUMIFS(Tab_RSE3_Data!I:I,Tab_RSE3_Data!$B:$B,'Table 3'!$B$6,Tab_RSE3_Data!$D:$D,'Table 3'!$B$93,Tab_RSE3_Data!$C:$C,'Table 3'!$B$102)</f>
        <v>1</v>
      </c>
      <c r="F102" s="208">
        <f>SUMIFS(Tab_RSE3_Data!J:J,Tab_RSE3_Data!$B:$B,'Table 3'!$B$6,Tab_RSE3_Data!$D:$D,'Table 3'!$B$93,Tab_RSE3_Data!$C:$C,'Table 3'!$B$102)</f>
        <v>1</v>
      </c>
      <c r="G102" s="208">
        <f>SUMIFS(Tab_RSE3_Data!K:K,Tab_RSE3_Data!$B:$B,'Table 3'!$B$6,Tab_RSE3_Data!$D:$D,'Table 3'!$B$93,Tab_RSE3_Data!$C:$C,'Table 3'!$B$102)</f>
        <v>1</v>
      </c>
      <c r="H102" s="208">
        <f>SUMIFS(Tab_RSE3_Data!L:L,Tab_RSE3_Data!$B:$B,'Table 3'!$B$6,Tab_RSE3_Data!$D:$D,'Table 3'!$B$93,Tab_RSE3_Data!$C:$C,'Table 3'!$B$102)</f>
        <v>1</v>
      </c>
      <c r="I102" s="208">
        <f>SUMIFS(Tab_RSE3_Data!M:M,Tab_RSE3_Data!$B:$B,'Table 3'!$B$6,Tab_RSE3_Data!$D:$D,'Table 3'!$B$93,Tab_RSE3_Data!$C:$C,'Table 3'!$B$102)</f>
        <v>1</v>
      </c>
      <c r="J102" s="208">
        <f>SUMIFS(Tab_RSE3_Data!N:N,Tab_RSE3_Data!$B:$B,'Table 3'!$B$6,Tab_RSE3_Data!$D:$D,'Table 3'!$B$93,Tab_RSE3_Data!$C:$C,'Table 3'!$B$102)</f>
        <v>1</v>
      </c>
    </row>
    <row r="103" spans="1:10" s="9" customFormat="1" ht="16.5" customHeight="1" x14ac:dyDescent="0.45">
      <c r="A103" s="20" t="s">
        <v>65</v>
      </c>
      <c r="B103" t="s">
        <v>293</v>
      </c>
      <c r="C103" s="208">
        <f>SUMIFS(Tab_RSE3_Data!G:G,Tab_RSE3_Data!$B:$B,'Table 3'!$B$6,Tab_RSE3_Data!$D:$D,'Table 3'!$B$93,Tab_RSE3_Data!$C:$C,'Table 3'!$B$103)</f>
        <v>0</v>
      </c>
      <c r="D103" s="208">
        <f>SUMIFS(Tab_RSE3_Data!H:H,Tab_RSE3_Data!$B:$B,'Table 3'!$B$6,Tab_RSE3_Data!$D:$D,'Table 3'!$B$93,Tab_RSE3_Data!$C:$C,'Table 3'!$B$103)</f>
        <v>0</v>
      </c>
      <c r="E103" s="208">
        <f>SUMIFS(Tab_RSE3_Data!I:I,Tab_RSE3_Data!$B:$B,'Table 3'!$B$6,Tab_RSE3_Data!$D:$D,'Table 3'!$B$93,Tab_RSE3_Data!$C:$C,'Table 3'!$B$103)</f>
        <v>0</v>
      </c>
      <c r="F103" s="208">
        <f>SUMIFS(Tab_RSE3_Data!J:J,Tab_RSE3_Data!$B:$B,'Table 3'!$B$6,Tab_RSE3_Data!$D:$D,'Table 3'!$B$93,Tab_RSE3_Data!$C:$C,'Table 3'!$B$103)</f>
        <v>0</v>
      </c>
      <c r="G103" s="208">
        <f>SUMIFS(Tab_RSE3_Data!K:K,Tab_RSE3_Data!$B:$B,'Table 3'!$B$6,Tab_RSE3_Data!$D:$D,'Table 3'!$B$93,Tab_RSE3_Data!$C:$C,'Table 3'!$B$103)</f>
        <v>0</v>
      </c>
      <c r="H103" s="208">
        <f>SUMIFS(Tab_RSE3_Data!L:L,Tab_RSE3_Data!$B:$B,'Table 3'!$B$6,Tab_RSE3_Data!$D:$D,'Table 3'!$B$93,Tab_RSE3_Data!$C:$C,'Table 3'!$B$103)</f>
        <v>0</v>
      </c>
      <c r="I103" s="208">
        <f>SUMIFS(Tab_RSE3_Data!M:M,Tab_RSE3_Data!$B:$B,'Table 3'!$B$6,Tab_RSE3_Data!$D:$D,'Table 3'!$B$93,Tab_RSE3_Data!$C:$C,'Table 3'!$B$103)</f>
        <v>0</v>
      </c>
      <c r="J103" s="208">
        <f>SUMIFS(Tab_RSE3_Data!N:N,Tab_RSE3_Data!$B:$B,'Table 3'!$B$6,Tab_RSE3_Data!$D:$D,'Table 3'!$B$93,Tab_RSE3_Data!$C:$C,'Table 3'!$B$103)</f>
        <v>0</v>
      </c>
    </row>
    <row r="104" spans="1:10" s="9" customFormat="1" ht="16.5" customHeight="1" x14ac:dyDescent="0.45">
      <c r="A104" s="20" t="s">
        <v>66</v>
      </c>
      <c r="B104" t="s">
        <v>283</v>
      </c>
      <c r="C104" s="208">
        <f>SUMIFS(Tab_RSE3_Data!G:G,Tab_RSE3_Data!$B:$B,'Table 3'!$B$6,Tab_RSE3_Data!$D:$D,'Table 3'!$B$93,Tab_RSE3_Data!$C:$C,'Table 3'!$B$104)</f>
        <v>0</v>
      </c>
      <c r="D104" s="208">
        <f>SUMIFS(Tab_RSE3_Data!H:H,Tab_RSE3_Data!$B:$B,'Table 3'!$B$6,Tab_RSE3_Data!$D:$D,'Table 3'!$B$93,Tab_RSE3_Data!$C:$C,'Table 3'!$B$104)</f>
        <v>0</v>
      </c>
      <c r="E104" s="208">
        <f>SUMIFS(Tab_RSE3_Data!I:I,Tab_RSE3_Data!$B:$B,'Table 3'!$B$6,Tab_RSE3_Data!$D:$D,'Table 3'!$B$93,Tab_RSE3_Data!$C:$C,'Table 3'!$B$104)</f>
        <v>0</v>
      </c>
      <c r="F104" s="208">
        <f>SUMIFS(Tab_RSE3_Data!J:J,Tab_RSE3_Data!$B:$B,'Table 3'!$B$6,Tab_RSE3_Data!$D:$D,'Table 3'!$B$93,Tab_RSE3_Data!$C:$C,'Table 3'!$B$104)</f>
        <v>2</v>
      </c>
      <c r="G104" s="208">
        <f>SUMIFS(Tab_RSE3_Data!K:K,Tab_RSE3_Data!$B:$B,'Table 3'!$B$6,Tab_RSE3_Data!$D:$D,'Table 3'!$B$93,Tab_RSE3_Data!$C:$C,'Table 3'!$B$104)</f>
        <v>2</v>
      </c>
      <c r="H104" s="208">
        <f>SUMIFS(Tab_RSE3_Data!L:L,Tab_RSE3_Data!$B:$B,'Table 3'!$B$6,Tab_RSE3_Data!$D:$D,'Table 3'!$B$93,Tab_RSE3_Data!$C:$C,'Table 3'!$B$104)</f>
        <v>2</v>
      </c>
      <c r="I104" s="208">
        <f>SUMIFS(Tab_RSE3_Data!M:M,Tab_RSE3_Data!$B:$B,'Table 3'!$B$6,Tab_RSE3_Data!$D:$D,'Table 3'!$B$93,Tab_RSE3_Data!$C:$C,'Table 3'!$B$104)</f>
        <v>1</v>
      </c>
      <c r="J104" s="208">
        <f>SUMIFS(Tab_RSE3_Data!N:N,Tab_RSE3_Data!$B:$B,'Table 3'!$B$6,Tab_RSE3_Data!$D:$D,'Table 3'!$B$93,Tab_RSE3_Data!$C:$C,'Table 3'!$B$104)</f>
        <v>1</v>
      </c>
    </row>
    <row r="105" spans="1:10" s="9" customFormat="1" ht="16.5" customHeight="1" x14ac:dyDescent="0.45">
      <c r="A105" s="20" t="s">
        <v>67</v>
      </c>
      <c r="B105" t="s">
        <v>284</v>
      </c>
      <c r="C105" s="208">
        <f>SUMIFS(Tab_RSE3_Data!G:G,Tab_RSE3_Data!$B:$B,'Table 3'!$B$6,Tab_RSE3_Data!$D:$D,'Table 3'!$B$93,Tab_RSE3_Data!$C:$C,'Table 3'!$B$105)</f>
        <v>0</v>
      </c>
      <c r="D105" s="208">
        <f>SUMIFS(Tab_RSE3_Data!H:H,Tab_RSE3_Data!$B:$B,'Table 3'!$B$6,Tab_RSE3_Data!$D:$D,'Table 3'!$B$93,Tab_RSE3_Data!$C:$C,'Table 3'!$B$105)</f>
        <v>0</v>
      </c>
      <c r="E105" s="208">
        <f>SUMIFS(Tab_RSE3_Data!I:I,Tab_RSE3_Data!$B:$B,'Table 3'!$B$6,Tab_RSE3_Data!$D:$D,'Table 3'!$B$93,Tab_RSE3_Data!$C:$C,'Table 3'!$B$105)</f>
        <v>0</v>
      </c>
      <c r="F105" s="208">
        <f>SUMIFS(Tab_RSE3_Data!J:J,Tab_RSE3_Data!$B:$B,'Table 3'!$B$6,Tab_RSE3_Data!$D:$D,'Table 3'!$B$93,Tab_RSE3_Data!$C:$C,'Table 3'!$B$105)</f>
        <v>2</v>
      </c>
      <c r="G105" s="208">
        <f>SUMIFS(Tab_RSE3_Data!K:K,Tab_RSE3_Data!$B:$B,'Table 3'!$B$6,Tab_RSE3_Data!$D:$D,'Table 3'!$B$93,Tab_RSE3_Data!$C:$C,'Table 3'!$B$105)</f>
        <v>1</v>
      </c>
      <c r="H105" s="208">
        <f>SUMIFS(Tab_RSE3_Data!L:L,Tab_RSE3_Data!$B:$B,'Table 3'!$B$6,Tab_RSE3_Data!$D:$D,'Table 3'!$B$93,Tab_RSE3_Data!$C:$C,'Table 3'!$B$105)</f>
        <v>1</v>
      </c>
      <c r="I105" s="208">
        <f>SUMIFS(Tab_RSE3_Data!M:M,Tab_RSE3_Data!$B:$B,'Table 3'!$B$6,Tab_RSE3_Data!$D:$D,'Table 3'!$B$93,Tab_RSE3_Data!$C:$C,'Table 3'!$B$105)</f>
        <v>0</v>
      </c>
      <c r="J105" s="208">
        <f>SUMIFS(Tab_RSE3_Data!N:N,Tab_RSE3_Data!$B:$B,'Table 3'!$B$6,Tab_RSE3_Data!$D:$D,'Table 3'!$B$93,Tab_RSE3_Data!$C:$C,'Table 3'!$B$105)</f>
        <v>0</v>
      </c>
    </row>
    <row r="106" spans="1:10" s="9" customFormat="1" ht="16.5" customHeight="1" x14ac:dyDescent="0.45">
      <c r="A106" s="20" t="s">
        <v>68</v>
      </c>
      <c r="B106" t="s">
        <v>285</v>
      </c>
      <c r="C106" s="208">
        <f>SUMIFS(Tab_RSE3_Data!G:G,Tab_RSE3_Data!$B:$B,'Table 3'!$B$6,Tab_RSE3_Data!$D:$D,'Table 3'!$B$93,Tab_RSE3_Data!$C:$C,'Table 3'!$B$106)</f>
        <v>0</v>
      </c>
      <c r="D106" s="208">
        <f>SUMIFS(Tab_RSE3_Data!H:H,Tab_RSE3_Data!$B:$B,'Table 3'!$B$6,Tab_RSE3_Data!$D:$D,'Table 3'!$B$93,Tab_RSE3_Data!$C:$C,'Table 3'!$B$106)</f>
        <v>0</v>
      </c>
      <c r="E106" s="208">
        <f>SUMIFS(Tab_RSE3_Data!I:I,Tab_RSE3_Data!$B:$B,'Table 3'!$B$6,Tab_RSE3_Data!$D:$D,'Table 3'!$B$93,Tab_RSE3_Data!$C:$C,'Table 3'!$B$106)</f>
        <v>0</v>
      </c>
      <c r="F106" s="208">
        <f>SUMIFS(Tab_RSE3_Data!J:J,Tab_RSE3_Data!$B:$B,'Table 3'!$B$6,Tab_RSE3_Data!$D:$D,'Table 3'!$B$93,Tab_RSE3_Data!$C:$C,'Table 3'!$B$106)</f>
        <v>0</v>
      </c>
      <c r="G106" s="208">
        <f>SUMIFS(Tab_RSE3_Data!K:K,Tab_RSE3_Data!$B:$B,'Table 3'!$B$6,Tab_RSE3_Data!$D:$D,'Table 3'!$B$93,Tab_RSE3_Data!$C:$C,'Table 3'!$B$106)</f>
        <v>0</v>
      </c>
      <c r="H106" s="208">
        <f>SUMIFS(Tab_RSE3_Data!L:L,Tab_RSE3_Data!$B:$B,'Table 3'!$B$6,Tab_RSE3_Data!$D:$D,'Table 3'!$B$93,Tab_RSE3_Data!$C:$C,'Table 3'!$B$106)</f>
        <v>0</v>
      </c>
      <c r="I106" s="208">
        <f>SUMIFS(Tab_RSE3_Data!M:M,Tab_RSE3_Data!$B:$B,'Table 3'!$B$6,Tab_RSE3_Data!$D:$D,'Table 3'!$B$93,Tab_RSE3_Data!$C:$C,'Table 3'!$B$106)</f>
        <v>0</v>
      </c>
      <c r="J106" s="208">
        <f>SUMIFS(Tab_RSE3_Data!N:N,Tab_RSE3_Data!$B:$B,'Table 3'!$B$6,Tab_RSE3_Data!$D:$D,'Table 3'!$B$93,Tab_RSE3_Data!$C:$C,'Table 3'!$B$106)</f>
        <v>0</v>
      </c>
    </row>
    <row r="107" spans="1:10" s="9" customFormat="1" ht="16.5" customHeight="1" x14ac:dyDescent="0.45">
      <c r="A107" s="20" t="s">
        <v>69</v>
      </c>
      <c r="B107" t="s">
        <v>286</v>
      </c>
      <c r="C107" s="208">
        <f>SUMIFS(Tab_RSE3_Data!G:G,Tab_RSE3_Data!$B:$B,'Table 3'!$B$6,Tab_RSE3_Data!$D:$D,'Table 3'!$B$93,Tab_RSE3_Data!$C:$C,'Table 3'!$B$107)</f>
        <v>0</v>
      </c>
      <c r="D107" s="208">
        <f>SUMIFS(Tab_RSE3_Data!H:H,Tab_RSE3_Data!$B:$B,'Table 3'!$B$6,Tab_RSE3_Data!$D:$D,'Table 3'!$B$93,Tab_RSE3_Data!$C:$C,'Table 3'!$B$107)</f>
        <v>0</v>
      </c>
      <c r="E107" s="208">
        <f>SUMIFS(Tab_RSE3_Data!I:I,Tab_RSE3_Data!$B:$B,'Table 3'!$B$6,Tab_RSE3_Data!$D:$D,'Table 3'!$B$93,Tab_RSE3_Data!$C:$C,'Table 3'!$B$107)</f>
        <v>1</v>
      </c>
      <c r="F107" s="208">
        <f>SUMIFS(Tab_RSE3_Data!J:J,Tab_RSE3_Data!$B:$B,'Table 3'!$B$6,Tab_RSE3_Data!$D:$D,'Table 3'!$B$93,Tab_RSE3_Data!$C:$C,'Table 3'!$B$107)</f>
        <v>0</v>
      </c>
      <c r="G107" s="208">
        <f>SUMIFS(Tab_RSE3_Data!K:K,Tab_RSE3_Data!$B:$B,'Table 3'!$B$6,Tab_RSE3_Data!$D:$D,'Table 3'!$B$93,Tab_RSE3_Data!$C:$C,'Table 3'!$B$107)</f>
        <v>0</v>
      </c>
      <c r="H107" s="208">
        <f>SUMIFS(Tab_RSE3_Data!L:L,Tab_RSE3_Data!$B:$B,'Table 3'!$B$6,Tab_RSE3_Data!$D:$D,'Table 3'!$B$93,Tab_RSE3_Data!$C:$C,'Table 3'!$B$107)</f>
        <v>0</v>
      </c>
      <c r="I107" s="208">
        <f>SUMIFS(Tab_RSE3_Data!M:M,Tab_RSE3_Data!$B:$B,'Table 3'!$B$6,Tab_RSE3_Data!$D:$D,'Table 3'!$B$93,Tab_RSE3_Data!$C:$C,'Table 3'!$B$107)</f>
        <v>0</v>
      </c>
      <c r="J107" s="208">
        <f>SUMIFS(Tab_RSE3_Data!N:N,Tab_RSE3_Data!$B:$B,'Table 3'!$B$6,Tab_RSE3_Data!$D:$D,'Table 3'!$B$93,Tab_RSE3_Data!$C:$C,'Table 3'!$B$107)</f>
        <v>0</v>
      </c>
    </row>
    <row r="108" spans="1:10" s="9" customFormat="1" ht="16.5" customHeight="1" x14ac:dyDescent="0.45">
      <c r="A108" s="20" t="s">
        <v>70</v>
      </c>
      <c r="B108" t="s">
        <v>287</v>
      </c>
      <c r="C108" s="208">
        <f>SUMIFS(Tab_RSE3_Data!G:G,Tab_RSE3_Data!$B:$B,'Table 3'!$B$6,Tab_RSE3_Data!$D:$D,'Table 3'!$B$93,Tab_RSE3_Data!$C:$C,'Table 3'!$B$108)</f>
        <v>0</v>
      </c>
      <c r="D108" s="208">
        <f>SUMIFS(Tab_RSE3_Data!H:H,Tab_RSE3_Data!$B:$B,'Table 3'!$B$6,Tab_RSE3_Data!$D:$D,'Table 3'!$B$93,Tab_RSE3_Data!$C:$C,'Table 3'!$B$108)</f>
        <v>0</v>
      </c>
      <c r="E108" s="208">
        <f>SUMIFS(Tab_RSE3_Data!I:I,Tab_RSE3_Data!$B:$B,'Table 3'!$B$6,Tab_RSE3_Data!$D:$D,'Table 3'!$B$93,Tab_RSE3_Data!$C:$C,'Table 3'!$B$108)</f>
        <v>0</v>
      </c>
      <c r="F108" s="208">
        <f>SUMIFS(Tab_RSE3_Data!J:J,Tab_RSE3_Data!$B:$B,'Table 3'!$B$6,Tab_RSE3_Data!$D:$D,'Table 3'!$B$93,Tab_RSE3_Data!$C:$C,'Table 3'!$B$108)</f>
        <v>0</v>
      </c>
      <c r="G108" s="208">
        <f>SUMIFS(Tab_RSE3_Data!K:K,Tab_RSE3_Data!$B:$B,'Table 3'!$B$6,Tab_RSE3_Data!$D:$D,'Table 3'!$B$93,Tab_RSE3_Data!$C:$C,'Table 3'!$B$108)</f>
        <v>0</v>
      </c>
      <c r="H108" s="208">
        <f>SUMIFS(Tab_RSE3_Data!L:L,Tab_RSE3_Data!$B:$B,'Table 3'!$B$6,Tab_RSE3_Data!$D:$D,'Table 3'!$B$93,Tab_RSE3_Data!$C:$C,'Table 3'!$B$108)</f>
        <v>0</v>
      </c>
      <c r="I108" s="208">
        <f>SUMIFS(Tab_RSE3_Data!M:M,Tab_RSE3_Data!$B:$B,'Table 3'!$B$6,Tab_RSE3_Data!$D:$D,'Table 3'!$B$93,Tab_RSE3_Data!$C:$C,'Table 3'!$B$108)</f>
        <v>0</v>
      </c>
      <c r="J108" s="208">
        <f>SUMIFS(Tab_RSE3_Data!N:N,Tab_RSE3_Data!$B:$B,'Table 3'!$B$6,Tab_RSE3_Data!$D:$D,'Table 3'!$B$93,Tab_RSE3_Data!$C:$C,'Table 3'!$B$108)</f>
        <v>0</v>
      </c>
    </row>
    <row r="109" spans="1:10" s="9" customFormat="1" ht="16.5" customHeight="1" x14ac:dyDescent="0.45">
      <c r="A109" s="20" t="s">
        <v>71</v>
      </c>
      <c r="B109" t="s">
        <v>71</v>
      </c>
      <c r="C109" s="208">
        <f>SUMIFS(Tab_RSE3_Data!G:G,Tab_RSE3_Data!$B:$B,'Table 3'!$B$6,Tab_RSE3_Data!$D:$D,'Table 3'!$B$93,Tab_RSE3_Data!$C:$C,'Table 3'!$B$109)</f>
        <v>67</v>
      </c>
      <c r="D109" s="208">
        <f>SUMIFS(Tab_RSE3_Data!H:H,Tab_RSE3_Data!$B:$B,'Table 3'!$B$6,Tab_RSE3_Data!$D:$D,'Table 3'!$B$93,Tab_RSE3_Data!$C:$C,'Table 3'!$B$109)</f>
        <v>24</v>
      </c>
      <c r="E109" s="208">
        <f>SUMIFS(Tab_RSE3_Data!I:I,Tab_RSE3_Data!$B:$B,'Table 3'!$B$6,Tab_RSE3_Data!$D:$D,'Table 3'!$B$93,Tab_RSE3_Data!$C:$C,'Table 3'!$B$109)</f>
        <v>24</v>
      </c>
      <c r="F109" s="208">
        <f>SUMIFS(Tab_RSE3_Data!J:J,Tab_RSE3_Data!$B:$B,'Table 3'!$B$6,Tab_RSE3_Data!$D:$D,'Table 3'!$B$93,Tab_RSE3_Data!$C:$C,'Table 3'!$B$109)</f>
        <v>24</v>
      </c>
      <c r="G109" s="208">
        <f>SUMIFS(Tab_RSE3_Data!K:K,Tab_RSE3_Data!$B:$B,'Table 3'!$B$6,Tab_RSE3_Data!$D:$D,'Table 3'!$B$93,Tab_RSE3_Data!$C:$C,'Table 3'!$B$109)</f>
        <v>27</v>
      </c>
      <c r="H109" s="208">
        <f>SUMIFS(Tab_RSE3_Data!L:L,Tab_RSE3_Data!$B:$B,'Table 3'!$B$6,Tab_RSE3_Data!$D:$D,'Table 3'!$B$93,Tab_RSE3_Data!$C:$C,'Table 3'!$B$109)</f>
        <v>18</v>
      </c>
      <c r="I109" s="208">
        <f>SUMIFS(Tab_RSE3_Data!M:M,Tab_RSE3_Data!$B:$B,'Table 3'!$B$6,Tab_RSE3_Data!$D:$D,'Table 3'!$B$93,Tab_RSE3_Data!$C:$C,'Table 3'!$B$109)</f>
        <v>23</v>
      </c>
      <c r="J109" s="208">
        <f>SUMIFS(Tab_RSE3_Data!N:N,Tab_RSE3_Data!$B:$B,'Table 3'!$B$6,Tab_RSE3_Data!$D:$D,'Table 3'!$B$93,Tab_RSE3_Data!$C:$C,'Table 3'!$B$109)</f>
        <v>31</v>
      </c>
    </row>
    <row r="110" spans="1:10" s="9" customFormat="1" ht="16.5" customHeight="1" x14ac:dyDescent="0.45">
      <c r="A110" s="20" t="s">
        <v>72</v>
      </c>
      <c r="B110" t="s">
        <v>288</v>
      </c>
      <c r="C110" s="208">
        <f>SUMIFS(Tab_RSE3_Data!G:G,Tab_RSE3_Data!$B:$B,'Table 3'!$B$6,Tab_RSE3_Data!$D:$D,'Table 3'!$B$93,Tab_RSE3_Data!$C:$C,'Table 3'!$B$110)</f>
        <v>0</v>
      </c>
      <c r="D110" s="208">
        <f>SUMIFS(Tab_RSE3_Data!H:H,Tab_RSE3_Data!$B:$B,'Table 3'!$B$6,Tab_RSE3_Data!$D:$D,'Table 3'!$B$93,Tab_RSE3_Data!$C:$C,'Table 3'!$B$110)</f>
        <v>40</v>
      </c>
      <c r="E110" s="208">
        <f>SUMIFS(Tab_RSE3_Data!I:I,Tab_RSE3_Data!$B:$B,'Table 3'!$B$6,Tab_RSE3_Data!$D:$D,'Table 3'!$B$93,Tab_RSE3_Data!$C:$C,'Table 3'!$B$110)</f>
        <v>40</v>
      </c>
      <c r="F110" s="208">
        <f>SUMIFS(Tab_RSE3_Data!J:J,Tab_RSE3_Data!$B:$B,'Table 3'!$B$6,Tab_RSE3_Data!$D:$D,'Table 3'!$B$93,Tab_RSE3_Data!$C:$C,'Table 3'!$B$110)</f>
        <v>50</v>
      </c>
      <c r="G110" s="208">
        <f>SUMIFS(Tab_RSE3_Data!K:K,Tab_RSE3_Data!$B:$B,'Table 3'!$B$6,Tab_RSE3_Data!$D:$D,'Table 3'!$B$93,Tab_RSE3_Data!$C:$C,'Table 3'!$B$110)</f>
        <v>53</v>
      </c>
      <c r="H110" s="208">
        <f>SUMIFS(Tab_RSE3_Data!L:L,Tab_RSE3_Data!$B:$B,'Table 3'!$B$6,Tab_RSE3_Data!$D:$D,'Table 3'!$B$93,Tab_RSE3_Data!$C:$C,'Table 3'!$B$110)</f>
        <v>59</v>
      </c>
      <c r="I110" s="208">
        <f>SUMIFS(Tab_RSE3_Data!M:M,Tab_RSE3_Data!$B:$B,'Table 3'!$B$6,Tab_RSE3_Data!$D:$D,'Table 3'!$B$93,Tab_RSE3_Data!$C:$C,'Table 3'!$B$110)</f>
        <v>42</v>
      </c>
      <c r="J110" s="208">
        <f>SUMIFS(Tab_RSE3_Data!N:N,Tab_RSE3_Data!$B:$B,'Table 3'!$B$6,Tab_RSE3_Data!$D:$D,'Table 3'!$B$93,Tab_RSE3_Data!$C:$C,'Table 3'!$B$110)</f>
        <v>43</v>
      </c>
    </row>
    <row r="111" spans="1:10" s="9" customFormat="1" ht="16.5" customHeight="1" x14ac:dyDescent="0.45">
      <c r="A111" s="228" t="s">
        <v>74</v>
      </c>
      <c r="B111" s="206" t="s">
        <v>289</v>
      </c>
      <c r="C111" s="209">
        <f>SUMIFS(Tab_RSE3_Data!G:G,Tab_RSE3_Data!$B:$B,'Table 3'!$B$6,Tab_RSE3_Data!$D:$D,'Table 3'!$B$93,Tab_RSE3_Data!$C:$C,'Table 3'!$B$111)</f>
        <v>268</v>
      </c>
      <c r="D111" s="209">
        <f>SUMIFS(Tab_RSE3_Data!H:H,Tab_RSE3_Data!$B:$B,'Table 3'!$B$6,Tab_RSE3_Data!$D:$D,'Table 3'!$B$93,Tab_RSE3_Data!$C:$C,'Table 3'!$B$111)</f>
        <v>210</v>
      </c>
      <c r="E111" s="209">
        <f>SUMIFS(Tab_RSE3_Data!I:I,Tab_RSE3_Data!$B:$B,'Table 3'!$B$6,Tab_RSE3_Data!$D:$D,'Table 3'!$B$93,Tab_RSE3_Data!$C:$C,'Table 3'!$B$111)</f>
        <v>208</v>
      </c>
      <c r="F111" s="209">
        <f>SUMIFS(Tab_RSE3_Data!J:J,Tab_RSE3_Data!$B:$B,'Table 3'!$B$6,Tab_RSE3_Data!$D:$D,'Table 3'!$B$93,Tab_RSE3_Data!$C:$C,'Table 3'!$B$111)</f>
        <v>215</v>
      </c>
      <c r="G111" s="209">
        <f>SUMIFS(Tab_RSE3_Data!K:K,Tab_RSE3_Data!$B:$B,'Table 3'!$B$6,Tab_RSE3_Data!$D:$D,'Table 3'!$B$93,Tab_RSE3_Data!$C:$C,'Table 3'!$B$111)</f>
        <v>220</v>
      </c>
      <c r="H111" s="209">
        <f>SUMIFS(Tab_RSE3_Data!L:L,Tab_RSE3_Data!$B:$B,'Table 3'!$B$6,Tab_RSE3_Data!$D:$D,'Table 3'!$B$93,Tab_RSE3_Data!$C:$C,'Table 3'!$B$111)</f>
        <v>230</v>
      </c>
      <c r="I111" s="209">
        <f>SUMIFS(Tab_RSE3_Data!M:M,Tab_RSE3_Data!$B:$B,'Table 3'!$B$6,Tab_RSE3_Data!$D:$D,'Table 3'!$B$93,Tab_RSE3_Data!$C:$C,'Table 3'!$B$111)</f>
        <v>219</v>
      </c>
      <c r="J111" s="209">
        <f>SUMIFS(Tab_RSE3_Data!N:N,Tab_RSE3_Data!$B:$B,'Table 3'!$B$6,Tab_RSE3_Data!$D:$D,'Table 3'!$B$93,Tab_RSE3_Data!$C:$C,'Table 3'!$B$111)</f>
        <v>227</v>
      </c>
    </row>
    <row r="112" spans="1:10" s="9" customFormat="1" ht="16.5" customHeight="1" x14ac:dyDescent="0.45">
      <c r="A112" s="228"/>
      <c r="B112" s="46"/>
      <c r="C112" s="169"/>
      <c r="D112" s="169"/>
      <c r="E112" s="169"/>
      <c r="F112" s="169"/>
      <c r="G112" s="169"/>
      <c r="H112" s="169"/>
      <c r="I112" s="169"/>
      <c r="J112" s="169"/>
    </row>
    <row r="113" spans="1:10" s="9" customFormat="1" ht="16.5" customHeight="1" x14ac:dyDescent="0.45">
      <c r="A113" s="228"/>
      <c r="B113" s="46"/>
      <c r="C113" s="169"/>
      <c r="D113" s="169"/>
      <c r="E113" s="169"/>
      <c r="F113" s="169"/>
      <c r="G113" s="169"/>
      <c r="H113" s="169"/>
      <c r="I113" s="169"/>
      <c r="J113" s="169"/>
    </row>
    <row r="114" spans="1:10" ht="15" customHeight="1" x14ac:dyDescent="0.45">
      <c r="A114" s="103"/>
      <c r="B114" t="s">
        <v>291</v>
      </c>
      <c r="C114" s="613" t="s">
        <v>242</v>
      </c>
      <c r="D114" s="613"/>
      <c r="E114" s="613"/>
      <c r="F114" s="613"/>
      <c r="G114" s="613"/>
      <c r="H114" s="613"/>
      <c r="I114" s="613"/>
      <c r="J114" s="613"/>
    </row>
    <row r="115" spans="1:10" s="6" customFormat="1" ht="13.9" x14ac:dyDescent="0.45">
      <c r="A115" s="228"/>
      <c r="B115" s="204"/>
      <c r="C115" s="169"/>
      <c r="D115" s="169"/>
      <c r="E115" s="169"/>
      <c r="F115" s="169"/>
      <c r="G115" s="169"/>
      <c r="H115" s="169"/>
      <c r="I115" s="169"/>
      <c r="J115" s="169"/>
    </row>
    <row r="116" spans="1:10" s="6" customFormat="1" ht="16.5" customHeight="1" x14ac:dyDescent="0.45">
      <c r="A116" s="20" t="s">
        <v>57</v>
      </c>
      <c r="B116" t="s">
        <v>274</v>
      </c>
      <c r="C116" s="208">
        <f>SUMIFS(Tab_RSE3_Data!G:G,Tab_RSE3_Data!$B:$B,'Table 3'!$B$6,Tab_RSE3_Data!$D:$D,'Table 3'!$B$114,Tab_RSE3_Data!$C:$C,'Table 3'!$B$116)</f>
        <v>18538</v>
      </c>
      <c r="D116" s="208">
        <f>SUMIFS(Tab_RSE3_Data!H:H,Tab_RSE3_Data!$B:$B,'Table 3'!$B$6,Tab_RSE3_Data!$D:$D,'Table 3'!$B$114,Tab_RSE3_Data!$C:$C,'Table 3'!$B$116)</f>
        <v>19337</v>
      </c>
      <c r="E116" s="208">
        <f>SUMIFS(Tab_RSE3_Data!I:I,Tab_RSE3_Data!$B:$B,'Table 3'!$B$6,Tab_RSE3_Data!$D:$D,'Table 3'!$B$114,Tab_RSE3_Data!$C:$C,'Table 3'!$B$116)</f>
        <v>22837</v>
      </c>
      <c r="F116" s="208">
        <f>SUMIFS(Tab_RSE3_Data!J:J,Tab_RSE3_Data!$B:$B,'Table 3'!$B$6,Tab_RSE3_Data!$D:$D,'Table 3'!$B$114,Tab_RSE3_Data!$C:$C,'Table 3'!$B$116)</f>
        <v>21988</v>
      </c>
      <c r="G116" s="208">
        <f>SUMIFS(Tab_RSE3_Data!K:K,Tab_RSE3_Data!$B:$B,'Table 3'!$B$6,Tab_RSE3_Data!$D:$D,'Table 3'!$B$114,Tab_RSE3_Data!$C:$C,'Table 3'!$B$116)</f>
        <v>25294</v>
      </c>
      <c r="H116" s="208">
        <f>SUMIFS(Tab_RSE3_Data!L:L,Tab_RSE3_Data!$B:$B,'Table 3'!$B$6,Tab_RSE3_Data!$D:$D,'Table 3'!$B$114,Tab_RSE3_Data!$C:$C,'Table 3'!$B$116)</f>
        <v>38801</v>
      </c>
      <c r="I116" s="208">
        <f>SUMIFS(Tab_RSE3_Data!M:M,Tab_RSE3_Data!$B:$B,'Table 3'!$B$6,Tab_RSE3_Data!$D:$D,'Table 3'!$B$114,Tab_RSE3_Data!$C:$C,'Table 3'!$B$116)</f>
        <v>20187</v>
      </c>
      <c r="J116" s="208">
        <f>SUMIFS(Tab_RSE3_Data!N:N,Tab_RSE3_Data!$B:$B,'Table 3'!$B$6,Tab_RSE3_Data!$D:$D,'Table 3'!$B$114,Tab_RSE3_Data!$C:$C,'Table 3'!$B$116)</f>
        <v>45499</v>
      </c>
    </row>
    <row r="117" spans="1:10" s="6" customFormat="1" ht="16.5" customHeight="1" x14ac:dyDescent="0.45">
      <c r="A117" s="20" t="s">
        <v>58</v>
      </c>
      <c r="B117" t="s">
        <v>276</v>
      </c>
      <c r="C117" s="208">
        <f>SUMIFS(Tab_RSE3_Data!G:G,Tab_RSE3_Data!$B:$B,'Table 3'!$B$6,Tab_RSE3_Data!$D:$D,'Table 3'!$B$114,Tab_RSE3_Data!$C:$C,'Table 3'!$B$117)</f>
        <v>11404</v>
      </c>
      <c r="D117" s="208">
        <f>SUMIFS(Tab_RSE3_Data!H:H,Tab_RSE3_Data!$B:$B,'Table 3'!$B$6,Tab_RSE3_Data!$D:$D,'Table 3'!$B$114,Tab_RSE3_Data!$C:$C,'Table 3'!$B$117)</f>
        <v>12828</v>
      </c>
      <c r="E117" s="208">
        <f>SUMIFS(Tab_RSE3_Data!I:I,Tab_RSE3_Data!$B:$B,'Table 3'!$B$6,Tab_RSE3_Data!$D:$D,'Table 3'!$B$114,Tab_RSE3_Data!$C:$C,'Table 3'!$B$117)</f>
        <v>12940</v>
      </c>
      <c r="F117" s="208">
        <f>SUMIFS(Tab_RSE3_Data!J:J,Tab_RSE3_Data!$B:$B,'Table 3'!$B$6,Tab_RSE3_Data!$D:$D,'Table 3'!$B$114,Tab_RSE3_Data!$C:$C,'Table 3'!$B$117)</f>
        <v>12418</v>
      </c>
      <c r="G117" s="208">
        <f>SUMIFS(Tab_RSE3_Data!K:K,Tab_RSE3_Data!$B:$B,'Table 3'!$B$6,Tab_RSE3_Data!$D:$D,'Table 3'!$B$114,Tab_RSE3_Data!$C:$C,'Table 3'!$B$117)</f>
        <v>14453</v>
      </c>
      <c r="H117" s="208">
        <f>SUMIFS(Tab_RSE3_Data!L:L,Tab_RSE3_Data!$B:$B,'Table 3'!$B$6,Tab_RSE3_Data!$D:$D,'Table 3'!$B$114,Tab_RSE3_Data!$C:$C,'Table 3'!$B$117)</f>
        <v>26908</v>
      </c>
      <c r="I117" s="208">
        <f>SUMIFS(Tab_RSE3_Data!M:M,Tab_RSE3_Data!$B:$B,'Table 3'!$B$6,Tab_RSE3_Data!$D:$D,'Table 3'!$B$114,Tab_RSE3_Data!$C:$C,'Table 3'!$B$117)</f>
        <v>12560</v>
      </c>
      <c r="J117" s="208">
        <f>SUMIFS(Tab_RSE3_Data!N:N,Tab_RSE3_Data!$B:$B,'Table 3'!$B$6,Tab_RSE3_Data!$D:$D,'Table 3'!$B$114,Tab_RSE3_Data!$C:$C,'Table 3'!$B$117)</f>
        <v>16934</v>
      </c>
    </row>
    <row r="118" spans="1:10" s="6" customFormat="1" ht="16.5" customHeight="1" x14ac:dyDescent="0.45">
      <c r="A118" s="20" t="s">
        <v>59</v>
      </c>
      <c r="B118" t="s">
        <v>277</v>
      </c>
      <c r="C118" s="208">
        <f>SUMIFS(Tab_RSE3_Data!G:G,Tab_RSE3_Data!$B:$B,'Table 3'!$B$6,Tab_RSE3_Data!$D:$D,'Table 3'!$B$114,Tab_RSE3_Data!$C:$C,'Table 3'!$B$118)</f>
        <v>16910</v>
      </c>
      <c r="D118" s="208">
        <f>SUMIFS(Tab_RSE3_Data!H:H,Tab_RSE3_Data!$B:$B,'Table 3'!$B$6,Tab_RSE3_Data!$D:$D,'Table 3'!$B$114,Tab_RSE3_Data!$C:$C,'Table 3'!$B$118)</f>
        <v>17723</v>
      </c>
      <c r="E118" s="208">
        <f>SUMIFS(Tab_RSE3_Data!I:I,Tab_RSE3_Data!$B:$B,'Table 3'!$B$6,Tab_RSE3_Data!$D:$D,'Table 3'!$B$114,Tab_RSE3_Data!$C:$C,'Table 3'!$B$118)</f>
        <v>19695</v>
      </c>
      <c r="F118" s="208">
        <f>SUMIFS(Tab_RSE3_Data!J:J,Tab_RSE3_Data!$B:$B,'Table 3'!$B$6,Tab_RSE3_Data!$D:$D,'Table 3'!$B$114,Tab_RSE3_Data!$C:$C,'Table 3'!$B$118)</f>
        <v>20053</v>
      </c>
      <c r="G118" s="208">
        <f>SUMIFS(Tab_RSE3_Data!K:K,Tab_RSE3_Data!$B:$B,'Table 3'!$B$6,Tab_RSE3_Data!$D:$D,'Table 3'!$B$114,Tab_RSE3_Data!$C:$C,'Table 3'!$B$118)</f>
        <v>22028</v>
      </c>
      <c r="H118" s="208">
        <f>SUMIFS(Tab_RSE3_Data!L:L,Tab_RSE3_Data!$B:$B,'Table 3'!$B$6,Tab_RSE3_Data!$D:$D,'Table 3'!$B$114,Tab_RSE3_Data!$C:$C,'Table 3'!$B$118)</f>
        <v>23944</v>
      </c>
      <c r="I118" s="208">
        <f>SUMIFS(Tab_RSE3_Data!M:M,Tab_RSE3_Data!$B:$B,'Table 3'!$B$6,Tab_RSE3_Data!$D:$D,'Table 3'!$B$114,Tab_RSE3_Data!$C:$C,'Table 3'!$B$118)</f>
        <v>23831</v>
      </c>
      <c r="J118" s="208">
        <f>SUMIFS(Tab_RSE3_Data!N:N,Tab_RSE3_Data!$B:$B,'Table 3'!$B$6,Tab_RSE3_Data!$D:$D,'Table 3'!$B$114,Tab_RSE3_Data!$C:$C,'Table 3'!$B$118)</f>
        <v>36094</v>
      </c>
    </row>
    <row r="119" spans="1:10" s="6" customFormat="1" ht="16.5" customHeight="1" x14ac:dyDescent="0.45">
      <c r="A119" s="20" t="s">
        <v>60</v>
      </c>
      <c r="B119" t="s">
        <v>278</v>
      </c>
      <c r="C119" s="208">
        <f>SUMIFS(Tab_RSE3_Data!G:G,Tab_RSE3_Data!$B:$B,'Table 3'!$B$6,Tab_RSE3_Data!$D:$D,'Table 3'!$B$114,Tab_RSE3_Data!$C:$C,'Table 3'!$B$119)</f>
        <v>26205</v>
      </c>
      <c r="D119" s="208">
        <f>SUMIFS(Tab_RSE3_Data!H:H,Tab_RSE3_Data!$B:$B,'Table 3'!$B$6,Tab_RSE3_Data!$D:$D,'Table 3'!$B$114,Tab_RSE3_Data!$C:$C,'Table 3'!$B$119)</f>
        <v>14978</v>
      </c>
      <c r="E119" s="208">
        <f>SUMIFS(Tab_RSE3_Data!I:I,Tab_RSE3_Data!$B:$B,'Table 3'!$B$6,Tab_RSE3_Data!$D:$D,'Table 3'!$B$114,Tab_RSE3_Data!$C:$C,'Table 3'!$B$119)</f>
        <v>16595</v>
      </c>
      <c r="F119" s="208">
        <f>SUMIFS(Tab_RSE3_Data!J:J,Tab_RSE3_Data!$B:$B,'Table 3'!$B$6,Tab_RSE3_Data!$D:$D,'Table 3'!$B$114,Tab_RSE3_Data!$C:$C,'Table 3'!$B$119)</f>
        <v>20707</v>
      </c>
      <c r="G119" s="208">
        <f>SUMIFS(Tab_RSE3_Data!K:K,Tab_RSE3_Data!$B:$B,'Table 3'!$B$6,Tab_RSE3_Data!$D:$D,'Table 3'!$B$114,Tab_RSE3_Data!$C:$C,'Table 3'!$B$119)</f>
        <v>15331</v>
      </c>
      <c r="H119" s="208">
        <f>SUMIFS(Tab_RSE3_Data!L:L,Tab_RSE3_Data!$B:$B,'Table 3'!$B$6,Tab_RSE3_Data!$D:$D,'Table 3'!$B$114,Tab_RSE3_Data!$C:$C,'Table 3'!$B$119)</f>
        <v>23584</v>
      </c>
      <c r="I119" s="208">
        <f>SUMIFS(Tab_RSE3_Data!M:M,Tab_RSE3_Data!$B:$B,'Table 3'!$B$6,Tab_RSE3_Data!$D:$D,'Table 3'!$B$114,Tab_RSE3_Data!$C:$C,'Table 3'!$B$119)</f>
        <v>15562</v>
      </c>
      <c r="J119" s="208">
        <f>SUMIFS(Tab_RSE3_Data!N:N,Tab_RSE3_Data!$B:$B,'Table 3'!$B$6,Tab_RSE3_Data!$D:$D,'Table 3'!$B$114,Tab_RSE3_Data!$C:$C,'Table 3'!$B$119)</f>
        <v>15327</v>
      </c>
    </row>
    <row r="120" spans="1:10" s="6" customFormat="1" ht="16.5" customHeight="1" x14ac:dyDescent="0.45">
      <c r="A120" s="20" t="s">
        <v>61</v>
      </c>
      <c r="B120" t="s">
        <v>279</v>
      </c>
      <c r="C120" s="208">
        <f>SUMIFS(Tab_RSE3_Data!G:G,Tab_RSE3_Data!$B:$B,'Table 3'!$B$6,Tab_RSE3_Data!$D:$D,'Table 3'!$B$114,Tab_RSE3_Data!$C:$C,'Table 3'!$B$120)</f>
        <v>29000</v>
      </c>
      <c r="D120" s="208">
        <f>SUMIFS(Tab_RSE3_Data!H:H,Tab_RSE3_Data!$B:$B,'Table 3'!$B$6,Tab_RSE3_Data!$D:$D,'Table 3'!$B$114,Tab_RSE3_Data!$C:$C,'Table 3'!$B$120)</f>
        <v>2500</v>
      </c>
      <c r="E120" s="208">
        <f>SUMIFS(Tab_RSE3_Data!I:I,Tab_RSE3_Data!$B:$B,'Table 3'!$B$6,Tab_RSE3_Data!$D:$D,'Table 3'!$B$114,Tab_RSE3_Data!$C:$C,'Table 3'!$B$120)</f>
        <v>17400</v>
      </c>
      <c r="F120" s="208">
        <f>SUMIFS(Tab_RSE3_Data!J:J,Tab_RSE3_Data!$B:$B,'Table 3'!$B$6,Tab_RSE3_Data!$D:$D,'Table 3'!$B$114,Tab_RSE3_Data!$C:$C,'Table 3'!$B$120)</f>
        <v>11600</v>
      </c>
      <c r="G120" s="208">
        <f>SUMIFS(Tab_RSE3_Data!K:K,Tab_RSE3_Data!$B:$B,'Table 3'!$B$6,Tab_RSE3_Data!$D:$D,'Table 3'!$B$114,Tab_RSE3_Data!$C:$C,'Table 3'!$B$120)</f>
        <v>15091</v>
      </c>
      <c r="H120" s="208">
        <f>SUMIFS(Tab_RSE3_Data!L:L,Tab_RSE3_Data!$B:$B,'Table 3'!$B$6,Tab_RSE3_Data!$D:$D,'Table 3'!$B$114,Tab_RSE3_Data!$C:$C,'Table 3'!$B$120)</f>
        <v>16333</v>
      </c>
      <c r="I120" s="208">
        <f>SUMIFS(Tab_RSE3_Data!M:M,Tab_RSE3_Data!$B:$B,'Table 3'!$B$6,Tab_RSE3_Data!$D:$D,'Table 3'!$B$114,Tab_RSE3_Data!$C:$C,'Table 3'!$B$120)</f>
        <v>27429</v>
      </c>
      <c r="J120" s="208">
        <f>SUMIFS(Tab_RSE3_Data!N:N,Tab_RSE3_Data!$B:$B,'Table 3'!$B$6,Tab_RSE3_Data!$D:$D,'Table 3'!$B$114,Tab_RSE3_Data!$C:$C,'Table 3'!$B$120)</f>
        <v>33500</v>
      </c>
    </row>
    <row r="121" spans="1:10" s="9" customFormat="1" ht="16.5" customHeight="1" x14ac:dyDescent="0.45">
      <c r="A121" s="20" t="s">
        <v>62</v>
      </c>
      <c r="B121" t="s">
        <v>280</v>
      </c>
      <c r="C121" s="208">
        <f>SUMIFS(Tab_RSE3_Data!G:G,Tab_RSE3_Data!$B:$B,'Table 3'!$B$6,Tab_RSE3_Data!$D:$D,'Table 3'!$B$114,Tab_RSE3_Data!$C:$C,'Table 3'!$B$121)</f>
        <v>31904</v>
      </c>
      <c r="D121" s="208">
        <f>SUMIFS(Tab_RSE3_Data!H:H,Tab_RSE3_Data!$B:$B,'Table 3'!$B$6,Tab_RSE3_Data!$D:$D,'Table 3'!$B$114,Tab_RSE3_Data!$C:$C,'Table 3'!$B$121)</f>
        <v>41676</v>
      </c>
      <c r="E121" s="208">
        <f>SUMIFS(Tab_RSE3_Data!I:I,Tab_RSE3_Data!$B:$B,'Table 3'!$B$6,Tab_RSE3_Data!$D:$D,'Table 3'!$B$114,Tab_RSE3_Data!$C:$C,'Table 3'!$B$121)</f>
        <v>35281</v>
      </c>
      <c r="F121" s="208">
        <f>SUMIFS(Tab_RSE3_Data!J:J,Tab_RSE3_Data!$B:$B,'Table 3'!$B$6,Tab_RSE3_Data!$D:$D,'Table 3'!$B$114,Tab_RSE3_Data!$C:$C,'Table 3'!$B$121)</f>
        <v>31180</v>
      </c>
      <c r="G121" s="208">
        <f>SUMIFS(Tab_RSE3_Data!K:K,Tab_RSE3_Data!$B:$B,'Table 3'!$B$6,Tab_RSE3_Data!$D:$D,'Table 3'!$B$114,Tab_RSE3_Data!$C:$C,'Table 3'!$B$121)</f>
        <v>36868</v>
      </c>
      <c r="H121" s="208">
        <f>SUMIFS(Tab_RSE3_Data!L:L,Tab_RSE3_Data!$B:$B,'Table 3'!$B$6,Tab_RSE3_Data!$D:$D,'Table 3'!$B$114,Tab_RSE3_Data!$C:$C,'Table 3'!$B$121)</f>
        <v>82480</v>
      </c>
      <c r="I121" s="208">
        <f>SUMIFS(Tab_RSE3_Data!M:M,Tab_RSE3_Data!$B:$B,'Table 3'!$B$6,Tab_RSE3_Data!$D:$D,'Table 3'!$B$114,Tab_RSE3_Data!$C:$C,'Table 3'!$B$121)</f>
        <v>94243</v>
      </c>
      <c r="J121" s="208">
        <f>SUMIFS(Tab_RSE3_Data!N:N,Tab_RSE3_Data!$B:$B,'Table 3'!$B$6,Tab_RSE3_Data!$D:$D,'Table 3'!$B$114,Tab_RSE3_Data!$C:$C,'Table 3'!$B$121)</f>
        <v>115402</v>
      </c>
    </row>
    <row r="122" spans="1:10" s="9" customFormat="1" ht="16.5" customHeight="1" x14ac:dyDescent="0.45">
      <c r="A122" s="20" t="s">
        <v>63</v>
      </c>
      <c r="B122" t="s">
        <v>281</v>
      </c>
      <c r="C122" s="208">
        <f>SUMIFS(Tab_RSE3_Data!G:G,Tab_RSE3_Data!$B:$B,'Table 3'!$B$6,Tab_RSE3_Data!$D:$D,'Table 3'!$B$114,Tab_RSE3_Data!$C:$C,'Table 3'!$B$122)</f>
        <v>44776</v>
      </c>
      <c r="D122" s="208">
        <f>SUMIFS(Tab_RSE3_Data!H:H,Tab_RSE3_Data!$B:$B,'Table 3'!$B$6,Tab_RSE3_Data!$D:$D,'Table 3'!$B$114,Tab_RSE3_Data!$C:$C,'Table 3'!$B$122)</f>
        <v>20662</v>
      </c>
      <c r="E122" s="208">
        <f>SUMIFS(Tab_RSE3_Data!I:I,Tab_RSE3_Data!$B:$B,'Table 3'!$B$6,Tab_RSE3_Data!$D:$D,'Table 3'!$B$114,Tab_RSE3_Data!$C:$C,'Table 3'!$B$122)</f>
        <v>41792</v>
      </c>
      <c r="F122" s="208">
        <f>SUMIFS(Tab_RSE3_Data!J:J,Tab_RSE3_Data!$B:$B,'Table 3'!$B$6,Tab_RSE3_Data!$D:$D,'Table 3'!$B$114,Tab_RSE3_Data!$C:$C,'Table 3'!$B$122)</f>
        <v>44641</v>
      </c>
      <c r="G122" s="208">
        <f>SUMIFS(Tab_RSE3_Data!K:K,Tab_RSE3_Data!$B:$B,'Table 3'!$B$6,Tab_RSE3_Data!$D:$D,'Table 3'!$B$114,Tab_RSE3_Data!$C:$C,'Table 3'!$B$122)</f>
        <v>22969</v>
      </c>
      <c r="H122" s="208">
        <f>SUMIFS(Tab_RSE3_Data!L:L,Tab_RSE3_Data!$B:$B,'Table 3'!$B$6,Tab_RSE3_Data!$D:$D,'Table 3'!$B$114,Tab_RSE3_Data!$C:$C,'Table 3'!$B$122)</f>
        <v>25081</v>
      </c>
      <c r="I122" s="208">
        <f>SUMIFS(Tab_RSE3_Data!M:M,Tab_RSE3_Data!$B:$B,'Table 3'!$B$6,Tab_RSE3_Data!$D:$D,'Table 3'!$B$114,Tab_RSE3_Data!$C:$C,'Table 3'!$B$122)</f>
        <v>28697</v>
      </c>
      <c r="J122" s="208">
        <f>SUMIFS(Tab_RSE3_Data!N:N,Tab_RSE3_Data!$B:$B,'Table 3'!$B$6,Tab_RSE3_Data!$D:$D,'Table 3'!$B$114,Tab_RSE3_Data!$C:$C,'Table 3'!$B$122)</f>
        <v>60059</v>
      </c>
    </row>
    <row r="123" spans="1:10" s="9" customFormat="1" ht="16.5" customHeight="1" x14ac:dyDescent="0.45">
      <c r="A123" s="20" t="s">
        <v>64</v>
      </c>
      <c r="B123" t="s">
        <v>282</v>
      </c>
      <c r="C123" s="208">
        <f>SUMIFS(Tab_RSE3_Data!G:G,Tab_RSE3_Data!$B:$B,'Table 3'!$B$6,Tab_RSE3_Data!$D:$D,'Table 3'!$B$114,Tab_RSE3_Data!$C:$C,'Table 3'!$B$123)</f>
        <v>15648</v>
      </c>
      <c r="D123" s="208">
        <f>SUMIFS(Tab_RSE3_Data!H:H,Tab_RSE3_Data!$B:$B,'Table 3'!$B$6,Tab_RSE3_Data!$D:$D,'Table 3'!$B$114,Tab_RSE3_Data!$C:$C,'Table 3'!$B$123)</f>
        <v>16613</v>
      </c>
      <c r="E123" s="208">
        <f>SUMIFS(Tab_RSE3_Data!I:I,Tab_RSE3_Data!$B:$B,'Table 3'!$B$6,Tab_RSE3_Data!$D:$D,'Table 3'!$B$114,Tab_RSE3_Data!$C:$C,'Table 3'!$B$123)</f>
        <v>48700</v>
      </c>
      <c r="F123" s="208">
        <f>SUMIFS(Tab_RSE3_Data!J:J,Tab_RSE3_Data!$B:$B,'Table 3'!$B$6,Tab_RSE3_Data!$D:$D,'Table 3'!$B$114,Tab_RSE3_Data!$C:$C,'Table 3'!$B$123)</f>
        <v>23657</v>
      </c>
      <c r="G123" s="208">
        <f>SUMIFS(Tab_RSE3_Data!K:K,Tab_RSE3_Data!$B:$B,'Table 3'!$B$6,Tab_RSE3_Data!$D:$D,'Table 3'!$B$114,Tab_RSE3_Data!$C:$C,'Table 3'!$B$123)</f>
        <v>20617</v>
      </c>
      <c r="H123" s="208">
        <f>SUMIFS(Tab_RSE3_Data!L:L,Tab_RSE3_Data!$B:$B,'Table 3'!$B$6,Tab_RSE3_Data!$D:$D,'Table 3'!$B$114,Tab_RSE3_Data!$C:$C,'Table 3'!$B$123)</f>
        <v>34668</v>
      </c>
      <c r="I123" s="208">
        <f>SUMIFS(Tab_RSE3_Data!M:M,Tab_RSE3_Data!$B:$B,'Table 3'!$B$6,Tab_RSE3_Data!$D:$D,'Table 3'!$B$114,Tab_RSE3_Data!$C:$C,'Table 3'!$B$123)</f>
        <v>35165</v>
      </c>
      <c r="J123" s="208">
        <f>SUMIFS(Tab_RSE3_Data!N:N,Tab_RSE3_Data!$B:$B,'Table 3'!$B$6,Tab_RSE3_Data!$D:$D,'Table 3'!$B$114,Tab_RSE3_Data!$C:$C,'Table 3'!$B$123)</f>
        <v>33541</v>
      </c>
    </row>
    <row r="124" spans="1:10" s="9" customFormat="1" ht="16.5" customHeight="1" x14ac:dyDescent="0.45">
      <c r="A124" s="20" t="s">
        <v>65</v>
      </c>
      <c r="B124" t="s">
        <v>293</v>
      </c>
      <c r="C124" s="208">
        <f>SUMIFS(Tab_RSE3_Data!G:G,Tab_RSE3_Data!$B:$B,'Table 3'!$B$6,Tab_RSE3_Data!$D:$D,'Table 3'!$B$114,Tab_RSE3_Data!$C:$C,'Table 3'!$B$124)</f>
        <v>0</v>
      </c>
      <c r="D124" s="208">
        <f>SUMIFS(Tab_RSE3_Data!H:H,Tab_RSE3_Data!$B:$B,'Table 3'!$B$6,Tab_RSE3_Data!$D:$D,'Table 3'!$B$114,Tab_RSE3_Data!$C:$C,'Table 3'!$B$124)</f>
        <v>0</v>
      </c>
      <c r="E124" s="208">
        <f>SUMIFS(Tab_RSE3_Data!I:I,Tab_RSE3_Data!$B:$B,'Table 3'!$B$6,Tab_RSE3_Data!$D:$D,'Table 3'!$B$114,Tab_RSE3_Data!$C:$C,'Table 3'!$B$124)</f>
        <v>0</v>
      </c>
      <c r="F124" s="208">
        <f>SUMIFS(Tab_RSE3_Data!J:J,Tab_RSE3_Data!$B:$B,'Table 3'!$B$6,Tab_RSE3_Data!$D:$D,'Table 3'!$B$114,Tab_RSE3_Data!$C:$C,'Table 3'!$B$124)</f>
        <v>0</v>
      </c>
      <c r="G124" s="208">
        <f>SUMIFS(Tab_RSE3_Data!K:K,Tab_RSE3_Data!$B:$B,'Table 3'!$B$6,Tab_RSE3_Data!$D:$D,'Table 3'!$B$114,Tab_RSE3_Data!$C:$C,'Table 3'!$B$124)</f>
        <v>0</v>
      </c>
      <c r="H124" s="208">
        <f>SUMIFS(Tab_RSE3_Data!L:L,Tab_RSE3_Data!$B:$B,'Table 3'!$B$6,Tab_RSE3_Data!$D:$D,'Table 3'!$B$114,Tab_RSE3_Data!$C:$C,'Table 3'!$B$124)</f>
        <v>0</v>
      </c>
      <c r="I124" s="208">
        <f>SUMIFS(Tab_RSE3_Data!M:M,Tab_RSE3_Data!$B:$B,'Table 3'!$B$6,Tab_RSE3_Data!$D:$D,'Table 3'!$B$114,Tab_RSE3_Data!$C:$C,'Table 3'!$B$124)</f>
        <v>12000</v>
      </c>
      <c r="J124" s="208">
        <f>SUMIFS(Tab_RSE3_Data!N:N,Tab_RSE3_Data!$B:$B,'Table 3'!$B$6,Tab_RSE3_Data!$D:$D,'Table 3'!$B$114,Tab_RSE3_Data!$C:$C,'Table 3'!$B$124)</f>
        <v>0</v>
      </c>
    </row>
    <row r="125" spans="1:10" s="9" customFormat="1" ht="16.5" customHeight="1" x14ac:dyDescent="0.45">
      <c r="A125" s="20" t="s">
        <v>66</v>
      </c>
      <c r="B125" t="s">
        <v>283</v>
      </c>
      <c r="C125" s="208">
        <f>SUMIFS(Tab_RSE3_Data!G:G,Tab_RSE3_Data!$B:$B,'Table 3'!$B$6,Tab_RSE3_Data!$D:$D,'Table 3'!$B$114,Tab_RSE3_Data!$C:$C,'Table 3'!$B$125)</f>
        <v>0</v>
      </c>
      <c r="D125" s="208">
        <f>SUMIFS(Tab_RSE3_Data!H:H,Tab_RSE3_Data!$B:$B,'Table 3'!$B$6,Tab_RSE3_Data!$D:$D,'Table 3'!$B$114,Tab_RSE3_Data!$C:$C,'Table 3'!$B$125)</f>
        <v>18000</v>
      </c>
      <c r="E125" s="208">
        <f>SUMIFS(Tab_RSE3_Data!I:I,Tab_RSE3_Data!$B:$B,'Table 3'!$B$6,Tab_RSE3_Data!$D:$D,'Table 3'!$B$114,Tab_RSE3_Data!$C:$C,'Table 3'!$B$125)</f>
        <v>0</v>
      </c>
      <c r="F125" s="208">
        <f>SUMIFS(Tab_RSE3_Data!J:J,Tab_RSE3_Data!$B:$B,'Table 3'!$B$6,Tab_RSE3_Data!$D:$D,'Table 3'!$B$114,Tab_RSE3_Data!$C:$C,'Table 3'!$B$125)</f>
        <v>10871</v>
      </c>
      <c r="G125" s="208">
        <f>SUMIFS(Tab_RSE3_Data!K:K,Tab_RSE3_Data!$B:$B,'Table 3'!$B$6,Tab_RSE3_Data!$D:$D,'Table 3'!$B$114,Tab_RSE3_Data!$C:$C,'Table 3'!$B$125)</f>
        <v>7499</v>
      </c>
      <c r="H125" s="208">
        <f>SUMIFS(Tab_RSE3_Data!L:L,Tab_RSE3_Data!$B:$B,'Table 3'!$B$6,Tab_RSE3_Data!$D:$D,'Table 3'!$B$114,Tab_RSE3_Data!$C:$C,'Table 3'!$B$125)</f>
        <v>11534</v>
      </c>
      <c r="I125" s="208">
        <f>SUMIFS(Tab_RSE3_Data!M:M,Tab_RSE3_Data!$B:$B,'Table 3'!$B$6,Tab_RSE3_Data!$D:$D,'Table 3'!$B$114,Tab_RSE3_Data!$C:$C,'Table 3'!$B$125)</f>
        <v>9947</v>
      </c>
      <c r="J125" s="208">
        <f>SUMIFS(Tab_RSE3_Data!N:N,Tab_RSE3_Data!$B:$B,'Table 3'!$B$6,Tab_RSE3_Data!$D:$D,'Table 3'!$B$114,Tab_RSE3_Data!$C:$C,'Table 3'!$B$125)</f>
        <v>10097</v>
      </c>
    </row>
    <row r="126" spans="1:10" s="9" customFormat="1" ht="16.5" customHeight="1" x14ac:dyDescent="0.45">
      <c r="A126" s="20" t="s">
        <v>67</v>
      </c>
      <c r="B126" t="s">
        <v>284</v>
      </c>
      <c r="C126" s="208">
        <f>SUMIFS(Tab_RSE3_Data!G:G,Tab_RSE3_Data!$B:$B,'Table 3'!$B$6,Tab_RSE3_Data!$D:$D,'Table 3'!$B$114,Tab_RSE3_Data!$C:$C,'Table 3'!$B$126)</f>
        <v>0</v>
      </c>
      <c r="D126" s="208">
        <f>SUMIFS(Tab_RSE3_Data!H:H,Tab_RSE3_Data!$B:$B,'Table 3'!$B$6,Tab_RSE3_Data!$D:$D,'Table 3'!$B$114,Tab_RSE3_Data!$C:$C,'Table 3'!$B$126)</f>
        <v>0</v>
      </c>
      <c r="E126" s="208">
        <f>SUMIFS(Tab_RSE3_Data!I:I,Tab_RSE3_Data!$B:$B,'Table 3'!$B$6,Tab_RSE3_Data!$D:$D,'Table 3'!$B$114,Tab_RSE3_Data!$C:$C,'Table 3'!$B$126)</f>
        <v>0</v>
      </c>
      <c r="F126" s="208">
        <f>SUMIFS(Tab_RSE3_Data!J:J,Tab_RSE3_Data!$B:$B,'Table 3'!$B$6,Tab_RSE3_Data!$D:$D,'Table 3'!$B$114,Tab_RSE3_Data!$C:$C,'Table 3'!$B$126)</f>
        <v>9325</v>
      </c>
      <c r="G126" s="208">
        <f>SUMIFS(Tab_RSE3_Data!K:K,Tab_RSE3_Data!$B:$B,'Table 3'!$B$6,Tab_RSE3_Data!$D:$D,'Table 3'!$B$114,Tab_RSE3_Data!$C:$C,'Table 3'!$B$126)</f>
        <v>11221</v>
      </c>
      <c r="H126" s="208">
        <f>SUMIFS(Tab_RSE3_Data!L:L,Tab_RSE3_Data!$B:$B,'Table 3'!$B$6,Tab_RSE3_Data!$D:$D,'Table 3'!$B$114,Tab_RSE3_Data!$C:$C,'Table 3'!$B$126)</f>
        <v>15056</v>
      </c>
      <c r="I126" s="208">
        <f>SUMIFS(Tab_RSE3_Data!M:M,Tab_RSE3_Data!$B:$B,'Table 3'!$B$6,Tab_RSE3_Data!$D:$D,'Table 3'!$B$114,Tab_RSE3_Data!$C:$C,'Table 3'!$B$126)</f>
        <v>13167</v>
      </c>
      <c r="J126" s="208">
        <f>SUMIFS(Tab_RSE3_Data!N:N,Tab_RSE3_Data!$B:$B,'Table 3'!$B$6,Tab_RSE3_Data!$D:$D,'Table 3'!$B$114,Tab_RSE3_Data!$C:$C,'Table 3'!$B$126)</f>
        <v>15340</v>
      </c>
    </row>
    <row r="127" spans="1:10" s="9" customFormat="1" ht="16.5" customHeight="1" x14ac:dyDescent="0.45">
      <c r="A127" s="20" t="s">
        <v>68</v>
      </c>
      <c r="B127" t="s">
        <v>285</v>
      </c>
      <c r="C127" s="208">
        <f>SUMIFS(Tab_RSE3_Data!G:G,Tab_RSE3_Data!$B:$B,'Table 3'!$B$6,Tab_RSE3_Data!$D:$D,'Table 3'!$B$114,Tab_RSE3_Data!$C:$C,'Table 3'!$B$127)</f>
        <v>6000</v>
      </c>
      <c r="D127" s="208">
        <f>SUMIFS(Tab_RSE3_Data!H:H,Tab_RSE3_Data!$B:$B,'Table 3'!$B$6,Tab_RSE3_Data!$D:$D,'Table 3'!$B$114,Tab_RSE3_Data!$C:$C,'Table 3'!$B$127)</f>
        <v>5286</v>
      </c>
      <c r="E127" s="208">
        <f>SUMIFS(Tab_RSE3_Data!I:I,Tab_RSE3_Data!$B:$B,'Table 3'!$B$6,Tab_RSE3_Data!$D:$D,'Table 3'!$B$114,Tab_RSE3_Data!$C:$C,'Table 3'!$B$127)</f>
        <v>4063</v>
      </c>
      <c r="F127" s="208">
        <f>SUMIFS(Tab_RSE3_Data!J:J,Tab_RSE3_Data!$B:$B,'Table 3'!$B$6,Tab_RSE3_Data!$D:$D,'Table 3'!$B$114,Tab_RSE3_Data!$C:$C,'Table 3'!$B$127)</f>
        <v>0</v>
      </c>
      <c r="G127" s="208">
        <f>SUMIFS(Tab_RSE3_Data!K:K,Tab_RSE3_Data!$B:$B,'Table 3'!$B$6,Tab_RSE3_Data!$D:$D,'Table 3'!$B$114,Tab_RSE3_Data!$C:$C,'Table 3'!$B$127)</f>
        <v>4000</v>
      </c>
      <c r="H127" s="208">
        <f>SUMIFS(Tab_RSE3_Data!L:L,Tab_RSE3_Data!$B:$B,'Table 3'!$B$6,Tab_RSE3_Data!$D:$D,'Table 3'!$B$114,Tab_RSE3_Data!$C:$C,'Table 3'!$B$127)</f>
        <v>0</v>
      </c>
      <c r="I127" s="208">
        <f>SUMIFS(Tab_RSE3_Data!M:M,Tab_RSE3_Data!$B:$B,'Table 3'!$B$6,Tab_RSE3_Data!$D:$D,'Table 3'!$B$114,Tab_RSE3_Data!$C:$C,'Table 3'!$B$127)</f>
        <v>15500</v>
      </c>
      <c r="J127" s="208">
        <f>SUMIFS(Tab_RSE3_Data!N:N,Tab_RSE3_Data!$B:$B,'Table 3'!$B$6,Tab_RSE3_Data!$D:$D,'Table 3'!$B$114,Tab_RSE3_Data!$C:$C,'Table 3'!$B$127)</f>
        <v>0</v>
      </c>
    </row>
    <row r="128" spans="1:10" s="9" customFormat="1" ht="16.5" customHeight="1" x14ac:dyDescent="0.45">
      <c r="A128" s="20" t="s">
        <v>69</v>
      </c>
      <c r="B128" t="s">
        <v>286</v>
      </c>
      <c r="C128" s="208">
        <f>SUMIFS(Tab_RSE3_Data!G:G,Tab_RSE3_Data!$B:$B,'Table 3'!$B$6,Tab_RSE3_Data!$D:$D,'Table 3'!$B$114,Tab_RSE3_Data!$C:$C,'Table 3'!$B$128)</f>
        <v>1000</v>
      </c>
      <c r="D128" s="208">
        <f>SUMIFS(Tab_RSE3_Data!H:H,Tab_RSE3_Data!$B:$B,'Table 3'!$B$6,Tab_RSE3_Data!$D:$D,'Table 3'!$B$114,Tab_RSE3_Data!$C:$C,'Table 3'!$B$128)</f>
        <v>8344</v>
      </c>
      <c r="E128" s="208">
        <f>SUMIFS(Tab_RSE3_Data!I:I,Tab_RSE3_Data!$B:$B,'Table 3'!$B$6,Tab_RSE3_Data!$D:$D,'Table 3'!$B$114,Tab_RSE3_Data!$C:$C,'Table 3'!$B$128)</f>
        <v>1452</v>
      </c>
      <c r="F128" s="208">
        <f>SUMIFS(Tab_RSE3_Data!J:J,Tab_RSE3_Data!$B:$B,'Table 3'!$B$6,Tab_RSE3_Data!$D:$D,'Table 3'!$B$114,Tab_RSE3_Data!$C:$C,'Table 3'!$B$128)</f>
        <v>0</v>
      </c>
      <c r="G128" s="208">
        <f>SUMIFS(Tab_RSE3_Data!K:K,Tab_RSE3_Data!$B:$B,'Table 3'!$B$6,Tab_RSE3_Data!$D:$D,'Table 3'!$B$114,Tab_RSE3_Data!$C:$C,'Table 3'!$B$128)</f>
        <v>17000</v>
      </c>
      <c r="H128" s="208">
        <f>SUMIFS(Tab_RSE3_Data!L:L,Tab_RSE3_Data!$B:$B,'Table 3'!$B$6,Tab_RSE3_Data!$D:$D,'Table 3'!$B$114,Tab_RSE3_Data!$C:$C,'Table 3'!$B$128)</f>
        <v>0</v>
      </c>
      <c r="I128" s="208">
        <f>SUMIFS(Tab_RSE3_Data!M:M,Tab_RSE3_Data!$B:$B,'Table 3'!$B$6,Tab_RSE3_Data!$D:$D,'Table 3'!$B$114,Tab_RSE3_Data!$C:$C,'Table 3'!$B$128)</f>
        <v>7000</v>
      </c>
      <c r="J128" s="208">
        <f>SUMIFS(Tab_RSE3_Data!N:N,Tab_RSE3_Data!$B:$B,'Table 3'!$B$6,Tab_RSE3_Data!$D:$D,'Table 3'!$B$114,Tab_RSE3_Data!$C:$C,'Table 3'!$B$128)</f>
        <v>0</v>
      </c>
    </row>
    <row r="129" spans="1:10" s="9" customFormat="1" ht="16.5" customHeight="1" x14ac:dyDescent="0.45">
      <c r="A129" s="19" t="s">
        <v>70</v>
      </c>
      <c r="B129" t="s">
        <v>287</v>
      </c>
      <c r="C129" s="208">
        <f>SUMIFS(Tab_RSE3_Data!G:G,Tab_RSE3_Data!$B:$B,'Table 3'!$B$6,Tab_RSE3_Data!$D:$D,'Table 3'!$B$114,Tab_RSE3_Data!$C:$C,'Table 3'!$B$129)</f>
        <v>36667</v>
      </c>
      <c r="D129" s="208">
        <f>SUMIFS(Tab_RSE3_Data!H:H,Tab_RSE3_Data!$B:$B,'Table 3'!$B$6,Tab_RSE3_Data!$D:$D,'Table 3'!$B$114,Tab_RSE3_Data!$C:$C,'Table 3'!$B$129)</f>
        <v>0</v>
      </c>
      <c r="E129" s="208">
        <f>SUMIFS(Tab_RSE3_Data!I:I,Tab_RSE3_Data!$B:$B,'Table 3'!$B$6,Tab_RSE3_Data!$D:$D,'Table 3'!$B$114,Tab_RSE3_Data!$C:$C,'Table 3'!$B$129)</f>
        <v>0</v>
      </c>
      <c r="F129" s="208">
        <f>SUMIFS(Tab_RSE3_Data!J:J,Tab_RSE3_Data!$B:$B,'Table 3'!$B$6,Tab_RSE3_Data!$D:$D,'Table 3'!$B$114,Tab_RSE3_Data!$C:$C,'Table 3'!$B$129)</f>
        <v>76000</v>
      </c>
      <c r="G129" s="208">
        <f>SUMIFS(Tab_RSE3_Data!K:K,Tab_RSE3_Data!$B:$B,'Table 3'!$B$6,Tab_RSE3_Data!$D:$D,'Table 3'!$B$114,Tab_RSE3_Data!$C:$C,'Table 3'!$B$129)</f>
        <v>60000</v>
      </c>
      <c r="H129" s="208">
        <f>SUMIFS(Tab_RSE3_Data!L:L,Tab_RSE3_Data!$B:$B,'Table 3'!$B$6,Tab_RSE3_Data!$D:$D,'Table 3'!$B$114,Tab_RSE3_Data!$C:$C,'Table 3'!$B$129)</f>
        <v>9000</v>
      </c>
      <c r="I129" s="208">
        <f>SUMIFS(Tab_RSE3_Data!M:M,Tab_RSE3_Data!$B:$B,'Table 3'!$B$6,Tab_RSE3_Data!$D:$D,'Table 3'!$B$114,Tab_RSE3_Data!$C:$C,'Table 3'!$B$129)</f>
        <v>0</v>
      </c>
      <c r="J129" s="208">
        <f>SUMIFS(Tab_RSE3_Data!N:N,Tab_RSE3_Data!$B:$B,'Table 3'!$B$6,Tab_RSE3_Data!$D:$D,'Table 3'!$B$114,Tab_RSE3_Data!$C:$C,'Table 3'!$B$129)</f>
        <v>46024</v>
      </c>
    </row>
    <row r="130" spans="1:10" s="9" customFormat="1" ht="16.5" customHeight="1" x14ac:dyDescent="0.45">
      <c r="A130" s="20" t="s">
        <v>71</v>
      </c>
      <c r="B130" t="s">
        <v>71</v>
      </c>
      <c r="C130" s="208">
        <f>SUMIFS(Tab_RSE3_Data!G:G,Tab_RSE3_Data!$B:$B,'Table 3'!$B$6,Tab_RSE3_Data!$D:$D,'Table 3'!$B$114,Tab_RSE3_Data!$C:$C,'Table 3'!$B$130)</f>
        <v>8193</v>
      </c>
      <c r="D130" s="208">
        <f>SUMIFS(Tab_RSE3_Data!H:H,Tab_RSE3_Data!$B:$B,'Table 3'!$B$6,Tab_RSE3_Data!$D:$D,'Table 3'!$B$114,Tab_RSE3_Data!$C:$C,'Table 3'!$B$130)</f>
        <v>13484</v>
      </c>
      <c r="E130" s="208">
        <f>SUMIFS(Tab_RSE3_Data!I:I,Tab_RSE3_Data!$B:$B,'Table 3'!$B$6,Tab_RSE3_Data!$D:$D,'Table 3'!$B$114,Tab_RSE3_Data!$C:$C,'Table 3'!$B$130)</f>
        <v>15253</v>
      </c>
      <c r="F130" s="208">
        <f>SUMIFS(Tab_RSE3_Data!J:J,Tab_RSE3_Data!$B:$B,'Table 3'!$B$6,Tab_RSE3_Data!$D:$D,'Table 3'!$B$114,Tab_RSE3_Data!$C:$C,'Table 3'!$B$130)</f>
        <v>16318</v>
      </c>
      <c r="G130" s="208">
        <f>SUMIFS(Tab_RSE3_Data!K:K,Tab_RSE3_Data!$B:$B,'Table 3'!$B$6,Tab_RSE3_Data!$D:$D,'Table 3'!$B$114,Tab_RSE3_Data!$C:$C,'Table 3'!$B$130)</f>
        <v>15540</v>
      </c>
      <c r="H130" s="208">
        <f>SUMIFS(Tab_RSE3_Data!L:L,Tab_RSE3_Data!$B:$B,'Table 3'!$B$6,Tab_RSE3_Data!$D:$D,'Table 3'!$B$114,Tab_RSE3_Data!$C:$C,'Table 3'!$B$130)</f>
        <v>18745</v>
      </c>
      <c r="I130" s="208">
        <f>SUMIFS(Tab_RSE3_Data!M:M,Tab_RSE3_Data!$B:$B,'Table 3'!$B$6,Tab_RSE3_Data!$D:$D,'Table 3'!$B$114,Tab_RSE3_Data!$C:$C,'Table 3'!$B$130)</f>
        <v>11632</v>
      </c>
      <c r="J130" s="208">
        <f>SUMIFS(Tab_RSE3_Data!N:N,Tab_RSE3_Data!$B:$B,'Table 3'!$B$6,Tab_RSE3_Data!$D:$D,'Table 3'!$B$114,Tab_RSE3_Data!$C:$C,'Table 3'!$B$130)</f>
        <v>12114</v>
      </c>
    </row>
    <row r="131" spans="1:10" s="9" customFormat="1" ht="16.5" customHeight="1" x14ac:dyDescent="0.45">
      <c r="A131" s="20" t="s">
        <v>72</v>
      </c>
      <c r="B131" t="s">
        <v>288</v>
      </c>
      <c r="C131" s="208">
        <f>SUMIFS(Tab_RSE3_Data!G:G,Tab_RSE3_Data!$B:$B,'Table 3'!$B$6,Tab_RSE3_Data!$D:$D,'Table 3'!$B$114,Tab_RSE3_Data!$C:$C,'Table 3'!$B$131)</f>
        <v>0</v>
      </c>
      <c r="D131" s="208">
        <f>SUMIFS(Tab_RSE3_Data!H:H,Tab_RSE3_Data!$B:$B,'Table 3'!$B$6,Tab_RSE3_Data!$D:$D,'Table 3'!$B$114,Tab_RSE3_Data!$C:$C,'Table 3'!$B$131)</f>
        <v>17762</v>
      </c>
      <c r="E131" s="208">
        <f>SUMIFS(Tab_RSE3_Data!I:I,Tab_RSE3_Data!$B:$B,'Table 3'!$B$6,Tab_RSE3_Data!$D:$D,'Table 3'!$B$114,Tab_RSE3_Data!$C:$C,'Table 3'!$B$131)</f>
        <v>22094</v>
      </c>
      <c r="F131" s="208">
        <f>SUMIFS(Tab_RSE3_Data!J:J,Tab_RSE3_Data!$B:$B,'Table 3'!$B$6,Tab_RSE3_Data!$D:$D,'Table 3'!$B$114,Tab_RSE3_Data!$C:$C,'Table 3'!$B$131)</f>
        <v>20769</v>
      </c>
      <c r="G131" s="208">
        <f>SUMIFS(Tab_RSE3_Data!K:K,Tab_RSE3_Data!$B:$B,'Table 3'!$B$6,Tab_RSE3_Data!$D:$D,'Table 3'!$B$114,Tab_RSE3_Data!$C:$C,'Table 3'!$B$131)</f>
        <v>20837</v>
      </c>
      <c r="H131" s="208">
        <f>SUMIFS(Tab_RSE3_Data!L:L,Tab_RSE3_Data!$B:$B,'Table 3'!$B$6,Tab_RSE3_Data!$D:$D,'Table 3'!$B$114,Tab_RSE3_Data!$C:$C,'Table 3'!$B$131)</f>
        <v>20658</v>
      </c>
      <c r="I131" s="208">
        <f>SUMIFS(Tab_RSE3_Data!M:M,Tab_RSE3_Data!$B:$B,'Table 3'!$B$6,Tab_RSE3_Data!$D:$D,'Table 3'!$B$114,Tab_RSE3_Data!$C:$C,'Table 3'!$B$131)</f>
        <v>22087</v>
      </c>
      <c r="J131" s="208">
        <f>SUMIFS(Tab_RSE3_Data!N:N,Tab_RSE3_Data!$B:$B,'Table 3'!$B$6,Tab_RSE3_Data!$D:$D,'Table 3'!$B$114,Tab_RSE3_Data!$C:$C,'Table 3'!$B$131)</f>
        <v>17536</v>
      </c>
    </row>
    <row r="132" spans="1:10" s="9" customFormat="1" ht="16.5" customHeight="1" x14ac:dyDescent="0.45">
      <c r="A132" s="46" t="s">
        <v>74</v>
      </c>
      <c r="B132" s="206" t="s">
        <v>289</v>
      </c>
      <c r="C132" s="209">
        <f>SUMIFS(Tab_RSE3_Data!G:G,Tab_RSE3_Data!$B:$B,'Table 3'!$B$6,Tab_RSE3_Data!$D:$D,'Table 3'!$B$114,Tab_RSE3_Data!$C:$C,'Table 3'!$B$132)</f>
        <v>14284</v>
      </c>
      <c r="D132" s="209">
        <f>SUMIFS(Tab_RSE3_Data!H:H,Tab_RSE3_Data!$B:$B,'Table 3'!$B$6,Tab_RSE3_Data!$D:$D,'Table 3'!$B$114,Tab_RSE3_Data!$C:$C,'Table 3'!$B$132)</f>
        <v>16592</v>
      </c>
      <c r="E132" s="209">
        <f>SUMIFS(Tab_RSE3_Data!I:I,Tab_RSE3_Data!$B:$B,'Table 3'!$B$6,Tab_RSE3_Data!$D:$D,'Table 3'!$B$114,Tab_RSE3_Data!$C:$C,'Table 3'!$B$132)</f>
        <v>18782</v>
      </c>
      <c r="F132" s="209">
        <f>SUMIFS(Tab_RSE3_Data!J:J,Tab_RSE3_Data!$B:$B,'Table 3'!$B$6,Tab_RSE3_Data!$D:$D,'Table 3'!$B$114,Tab_RSE3_Data!$C:$C,'Table 3'!$B$132)</f>
        <v>18280</v>
      </c>
      <c r="G132" s="209">
        <f>SUMIFS(Tab_RSE3_Data!K:K,Tab_RSE3_Data!$B:$B,'Table 3'!$B$6,Tab_RSE3_Data!$D:$D,'Table 3'!$B$114,Tab_RSE3_Data!$C:$C,'Table 3'!$B$132)</f>
        <v>19449</v>
      </c>
      <c r="H132" s="209">
        <f>SUMIFS(Tab_RSE3_Data!L:L,Tab_RSE3_Data!$B:$B,'Table 3'!$B$6,Tab_RSE3_Data!$D:$D,'Table 3'!$B$114,Tab_RSE3_Data!$C:$C,'Table 3'!$B$132)</f>
        <v>27173</v>
      </c>
      <c r="I132" s="209">
        <f>SUMIFS(Tab_RSE3_Data!M:M,Tab_RSE3_Data!$B:$B,'Table 3'!$B$6,Tab_RSE3_Data!$D:$D,'Table 3'!$B$114,Tab_RSE3_Data!$C:$C,'Table 3'!$B$132)</f>
        <v>18327</v>
      </c>
      <c r="J132" s="209">
        <f>SUMIFS(Tab_RSE3_Data!N:N,Tab_RSE3_Data!$B:$B,'Table 3'!$B$6,Tab_RSE3_Data!$D:$D,'Table 3'!$B$114,Tab_RSE3_Data!$C:$C,'Table 3'!$B$132)</f>
        <v>26023</v>
      </c>
    </row>
    <row r="133" spans="1:10" s="9" customFormat="1" ht="6.75" customHeight="1" x14ac:dyDescent="0.45">
      <c r="A133" s="54"/>
      <c r="B133" s="54"/>
      <c r="C133" s="54"/>
      <c r="D133" s="54"/>
      <c r="E133" s="54"/>
    </row>
    <row r="134" spans="1:10" ht="13.05" customHeight="1" x14ac:dyDescent="0.45">
      <c r="A134" s="55"/>
      <c r="B134" s="55"/>
      <c r="C134" s="55"/>
      <c r="D134" s="55"/>
      <c r="E134" s="55"/>
      <c r="F134" s="148"/>
      <c r="G134" s="148"/>
      <c r="H134" s="148"/>
      <c r="I134" s="176"/>
      <c r="J134" s="176"/>
    </row>
    <row r="135" spans="1:10" ht="16.5" customHeight="1" x14ac:dyDescent="0.35">
      <c r="A135" s="346" t="s">
        <v>75</v>
      </c>
      <c r="B135" s="230"/>
      <c r="C135" s="230"/>
      <c r="D135" s="230"/>
      <c r="E135" s="230"/>
      <c r="F135" s="230"/>
      <c r="G135" s="230"/>
      <c r="H135" s="230"/>
      <c r="I135" s="231"/>
      <c r="J135" s="231"/>
    </row>
    <row r="136" spans="1:10" ht="16.5" customHeight="1" x14ac:dyDescent="0.35">
      <c r="A136" s="346" t="s">
        <v>76</v>
      </c>
      <c r="B136" s="230"/>
      <c r="C136" s="230"/>
      <c r="D136" s="230"/>
      <c r="E136" s="230"/>
      <c r="F136" s="230"/>
      <c r="G136" s="230"/>
      <c r="H136" s="230"/>
      <c r="I136" s="231"/>
      <c r="J136" s="231"/>
    </row>
    <row r="137" spans="1:10" ht="16.5" customHeight="1" x14ac:dyDescent="0.35">
      <c r="A137" s="346" t="s">
        <v>634</v>
      </c>
      <c r="B137" s="230"/>
      <c r="C137" s="230"/>
      <c r="D137" s="230"/>
      <c r="E137" s="230"/>
      <c r="F137" s="230"/>
      <c r="G137" s="230"/>
      <c r="H137" s="230"/>
      <c r="I137" s="231"/>
      <c r="J137" s="231"/>
    </row>
    <row r="138" spans="1:10" s="6" customFormat="1" ht="13.05" customHeight="1" x14ac:dyDescent="0.45">
      <c r="A138" s="9"/>
      <c r="B138" s="9"/>
      <c r="C138" s="9"/>
      <c r="D138" s="9"/>
      <c r="E138" s="9"/>
      <c r="F138" s="9"/>
      <c r="G138" s="9"/>
      <c r="H138" s="9"/>
    </row>
    <row r="139" spans="1:10" s="29" customFormat="1" ht="17.55" customHeight="1" x14ac:dyDescent="0.35">
      <c r="A139" s="346" t="s">
        <v>1101</v>
      </c>
      <c r="B139" s="5"/>
      <c r="C139" s="5"/>
      <c r="D139" s="5"/>
      <c r="E139" s="5"/>
      <c r="F139" s="5"/>
      <c r="G139" s="5"/>
      <c r="H139" s="5"/>
      <c r="I139" s="5"/>
      <c r="J139" s="5"/>
    </row>
  </sheetData>
  <mergeCells count="9">
    <mergeCell ref="C114:J114"/>
    <mergeCell ref="D4:F4"/>
    <mergeCell ref="C8:J8"/>
    <mergeCell ref="A1:J1"/>
    <mergeCell ref="C29:J29"/>
    <mergeCell ref="C50:J50"/>
    <mergeCell ref="C72:J72"/>
    <mergeCell ref="C93:J93"/>
    <mergeCell ref="D3:F3"/>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'Filters control'!$A$1:$A$5</xm:f>
          </x14:formula1>
          <xm:sqref>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pageSetUpPr autoPageBreaks="0"/>
  </sheetPr>
  <dimension ref="A1:N469"/>
  <sheetViews>
    <sheetView workbookViewId="0">
      <selection sqref="A1:K1"/>
    </sheetView>
  </sheetViews>
  <sheetFormatPr defaultRowHeight="14.25" x14ac:dyDescent="0.45"/>
  <cols>
    <col min="1" max="1" width="13.59765625" bestFit="1" customWidth="1"/>
    <col min="2" max="2" width="35" bestFit="1" customWidth="1"/>
    <col min="3" max="3" width="26" bestFit="1" customWidth="1"/>
    <col min="4" max="4" width="56.3984375" bestFit="1" customWidth="1"/>
    <col min="5" max="5" width="31.59765625" bestFit="1" customWidth="1"/>
    <col min="6" max="6" width="11.6640625" bestFit="1" customWidth="1"/>
    <col min="7" max="11" width="7.86328125" bestFit="1" customWidth="1"/>
    <col min="12" max="14" width="7.86328125" customWidth="1"/>
  </cols>
  <sheetData>
    <row r="1" spans="1:14" x14ac:dyDescent="0.45">
      <c r="A1" s="475" t="s">
        <v>816</v>
      </c>
      <c r="B1" s="475" t="s">
        <v>477</v>
      </c>
      <c r="C1" s="475" t="s">
        <v>892</v>
      </c>
      <c r="D1" s="475" t="s">
        <v>560</v>
      </c>
      <c r="E1" s="475" t="s">
        <v>561</v>
      </c>
      <c r="F1" s="475" t="s">
        <v>817</v>
      </c>
      <c r="G1" s="515" t="s">
        <v>0</v>
      </c>
      <c r="H1" s="515" t="s">
        <v>1</v>
      </c>
      <c r="I1" s="515" t="s">
        <v>2</v>
      </c>
      <c r="J1" s="515" t="s">
        <v>3</v>
      </c>
      <c r="K1" s="515" t="s">
        <v>4</v>
      </c>
      <c r="L1" s="515" t="s">
        <v>307</v>
      </c>
      <c r="M1" s="515" t="s">
        <v>650</v>
      </c>
      <c r="N1" s="515" t="s">
        <v>651</v>
      </c>
    </row>
    <row r="2" spans="1:14" x14ac:dyDescent="0.45">
      <c r="A2" s="475" t="s">
        <v>893</v>
      </c>
      <c r="B2" s="475" t="s">
        <v>1099</v>
      </c>
      <c r="C2" s="475" t="s">
        <v>274</v>
      </c>
      <c r="D2" s="475" t="s">
        <v>275</v>
      </c>
      <c r="E2" s="475" t="s">
        <v>894</v>
      </c>
      <c r="F2" s="475">
        <v>1</v>
      </c>
      <c r="G2" s="515">
        <v>1666</v>
      </c>
      <c r="H2" s="515">
        <v>905</v>
      </c>
      <c r="I2" s="515">
        <v>1141</v>
      </c>
      <c r="J2" s="515">
        <v>1074</v>
      </c>
      <c r="K2" s="515">
        <v>1119</v>
      </c>
      <c r="L2" s="515">
        <v>1840</v>
      </c>
      <c r="M2" s="515">
        <v>1116</v>
      </c>
      <c r="N2" s="515">
        <v>2297</v>
      </c>
    </row>
    <row r="3" spans="1:14" x14ac:dyDescent="0.45">
      <c r="A3" s="475" t="s">
        <v>893</v>
      </c>
      <c r="B3" s="475" t="s">
        <v>1099</v>
      </c>
      <c r="C3" s="475" t="s">
        <v>276</v>
      </c>
      <c r="D3" s="475" t="s">
        <v>275</v>
      </c>
      <c r="E3" s="475" t="s">
        <v>894</v>
      </c>
      <c r="F3" s="475">
        <v>1</v>
      </c>
      <c r="G3" s="515">
        <v>715</v>
      </c>
      <c r="H3" s="515">
        <v>631</v>
      </c>
      <c r="I3" s="515">
        <v>693</v>
      </c>
      <c r="J3" s="515">
        <v>677</v>
      </c>
      <c r="K3" s="515">
        <v>826</v>
      </c>
      <c r="L3" s="515">
        <v>1934</v>
      </c>
      <c r="M3" s="515">
        <v>872</v>
      </c>
      <c r="N3" s="515">
        <v>1152</v>
      </c>
    </row>
    <row r="4" spans="1:14" x14ac:dyDescent="0.45">
      <c r="A4" s="475" t="s">
        <v>893</v>
      </c>
      <c r="B4" s="475" t="s">
        <v>1099</v>
      </c>
      <c r="C4" s="475" t="s">
        <v>277</v>
      </c>
      <c r="D4" s="475" t="s">
        <v>275</v>
      </c>
      <c r="E4" s="475" t="s">
        <v>894</v>
      </c>
      <c r="F4" s="475">
        <v>1</v>
      </c>
      <c r="G4" s="515">
        <v>690</v>
      </c>
      <c r="H4" s="515">
        <v>770</v>
      </c>
      <c r="I4" s="515">
        <v>648</v>
      </c>
      <c r="J4" s="515">
        <v>531</v>
      </c>
      <c r="K4" s="515">
        <v>620</v>
      </c>
      <c r="L4" s="515">
        <v>530</v>
      </c>
      <c r="M4" s="515">
        <v>428</v>
      </c>
      <c r="N4" s="515">
        <v>901</v>
      </c>
    </row>
    <row r="5" spans="1:14" x14ac:dyDescent="0.45">
      <c r="A5" s="475" t="s">
        <v>893</v>
      </c>
      <c r="B5" s="475" t="s">
        <v>1099</v>
      </c>
      <c r="C5" s="475" t="s">
        <v>278</v>
      </c>
      <c r="D5" s="475" t="s">
        <v>275</v>
      </c>
      <c r="E5" s="475" t="s">
        <v>894</v>
      </c>
      <c r="F5" s="475">
        <v>1</v>
      </c>
      <c r="G5" s="515">
        <v>147</v>
      </c>
      <c r="H5" s="515">
        <v>63</v>
      </c>
      <c r="I5" s="515">
        <v>70</v>
      </c>
      <c r="J5" s="515">
        <v>97</v>
      </c>
      <c r="K5" s="515">
        <v>66</v>
      </c>
      <c r="L5" s="515">
        <v>132</v>
      </c>
      <c r="M5" s="515">
        <v>93</v>
      </c>
      <c r="N5" s="515">
        <v>77</v>
      </c>
    </row>
    <row r="6" spans="1:14" x14ac:dyDescent="0.45">
      <c r="A6" s="475" t="s">
        <v>893</v>
      </c>
      <c r="B6" s="475" t="s">
        <v>1099</v>
      </c>
      <c r="C6" s="475" t="s">
        <v>279</v>
      </c>
      <c r="D6" s="475" t="s">
        <v>275</v>
      </c>
      <c r="E6" s="475" t="s">
        <v>894</v>
      </c>
      <c r="F6" s="475">
        <v>1</v>
      </c>
      <c r="G6" s="515">
        <v>0</v>
      </c>
      <c r="H6" s="515">
        <v>0</v>
      </c>
      <c r="I6" s="515">
        <v>0</v>
      </c>
      <c r="J6" s="515">
        <v>0</v>
      </c>
      <c r="K6" s="515">
        <v>0</v>
      </c>
      <c r="L6" s="515">
        <v>0</v>
      </c>
      <c r="M6" s="515">
        <v>0</v>
      </c>
      <c r="N6" s="515">
        <v>0</v>
      </c>
    </row>
    <row r="7" spans="1:14" x14ac:dyDescent="0.45">
      <c r="A7" s="475" t="s">
        <v>893</v>
      </c>
      <c r="B7" s="475" t="s">
        <v>1099</v>
      </c>
      <c r="C7" s="475" t="s">
        <v>280</v>
      </c>
      <c r="D7" s="475" t="s">
        <v>275</v>
      </c>
      <c r="E7" s="475" t="s">
        <v>894</v>
      </c>
      <c r="F7" s="475">
        <v>1</v>
      </c>
      <c r="G7" s="515">
        <v>50</v>
      </c>
      <c r="H7" s="515">
        <v>67</v>
      </c>
      <c r="I7" s="515">
        <v>53</v>
      </c>
      <c r="J7" s="515">
        <v>56</v>
      </c>
      <c r="K7" s="515">
        <v>65</v>
      </c>
      <c r="L7" s="515">
        <v>181</v>
      </c>
      <c r="M7" s="515">
        <v>252</v>
      </c>
      <c r="N7" s="515">
        <v>309</v>
      </c>
    </row>
    <row r="8" spans="1:14" x14ac:dyDescent="0.45">
      <c r="A8" s="475" t="s">
        <v>893</v>
      </c>
      <c r="B8" s="475" t="s">
        <v>1099</v>
      </c>
      <c r="C8" s="475" t="s">
        <v>281</v>
      </c>
      <c r="D8" s="475" t="s">
        <v>275</v>
      </c>
      <c r="E8" s="475" t="s">
        <v>894</v>
      </c>
      <c r="F8" s="475">
        <v>1</v>
      </c>
      <c r="G8" s="515">
        <v>7</v>
      </c>
      <c r="H8" s="515">
        <v>11</v>
      </c>
      <c r="I8" s="515">
        <v>8</v>
      </c>
      <c r="J8" s="515">
        <v>9</v>
      </c>
      <c r="K8" s="515">
        <v>4</v>
      </c>
      <c r="L8" s="515">
        <v>3</v>
      </c>
      <c r="M8" s="515">
        <v>1</v>
      </c>
      <c r="N8" s="515">
        <v>1</v>
      </c>
    </row>
    <row r="9" spans="1:14" x14ac:dyDescent="0.45">
      <c r="A9" s="475" t="s">
        <v>893</v>
      </c>
      <c r="B9" s="475" t="s">
        <v>1099</v>
      </c>
      <c r="C9" s="475" t="s">
        <v>282</v>
      </c>
      <c r="D9" s="475" t="s">
        <v>275</v>
      </c>
      <c r="E9" s="475" t="s">
        <v>894</v>
      </c>
      <c r="F9" s="475">
        <v>1</v>
      </c>
      <c r="G9" s="515">
        <v>2</v>
      </c>
      <c r="H9" s="515">
        <v>13</v>
      </c>
      <c r="I9" s="515">
        <v>37</v>
      </c>
      <c r="J9" s="515">
        <v>15</v>
      </c>
      <c r="K9" s="515">
        <v>24</v>
      </c>
      <c r="L9" s="515">
        <v>46</v>
      </c>
      <c r="M9" s="515">
        <v>41</v>
      </c>
      <c r="N9" s="515">
        <v>26</v>
      </c>
    </row>
    <row r="10" spans="1:14" x14ac:dyDescent="0.45">
      <c r="A10" s="475" t="s">
        <v>893</v>
      </c>
      <c r="B10" s="475" t="s">
        <v>1099</v>
      </c>
      <c r="C10" s="475" t="s">
        <v>293</v>
      </c>
      <c r="D10" s="475" t="s">
        <v>275</v>
      </c>
      <c r="E10" s="475" t="s">
        <v>894</v>
      </c>
      <c r="F10" s="475">
        <v>1</v>
      </c>
      <c r="G10" s="515"/>
      <c r="H10" s="515"/>
      <c r="I10" s="515"/>
      <c r="J10" s="515"/>
      <c r="K10" s="515"/>
      <c r="L10" s="515"/>
      <c r="M10" s="515">
        <v>0</v>
      </c>
      <c r="N10" s="515"/>
    </row>
    <row r="11" spans="1:14" x14ac:dyDescent="0.45">
      <c r="A11" s="475" t="s">
        <v>893</v>
      </c>
      <c r="B11" s="475" t="s">
        <v>1099</v>
      </c>
      <c r="C11" s="475" t="s">
        <v>283</v>
      </c>
      <c r="D11" s="475" t="s">
        <v>275</v>
      </c>
      <c r="E11" s="475" t="s">
        <v>894</v>
      </c>
      <c r="F11" s="475">
        <v>1</v>
      </c>
      <c r="G11" s="515"/>
      <c r="H11" s="515">
        <v>0</v>
      </c>
      <c r="I11" s="515"/>
      <c r="J11" s="515">
        <v>18</v>
      </c>
      <c r="K11" s="515">
        <v>12</v>
      </c>
      <c r="L11" s="515">
        <v>20</v>
      </c>
      <c r="M11" s="515">
        <v>11</v>
      </c>
      <c r="N11" s="515">
        <v>7</v>
      </c>
    </row>
    <row r="12" spans="1:14" x14ac:dyDescent="0.45">
      <c r="A12" s="475" t="s">
        <v>893</v>
      </c>
      <c r="B12" s="475" t="s">
        <v>1099</v>
      </c>
      <c r="C12" s="475" t="s">
        <v>284</v>
      </c>
      <c r="D12" s="475" t="s">
        <v>275</v>
      </c>
      <c r="E12" s="475" t="s">
        <v>894</v>
      </c>
      <c r="F12" s="475">
        <v>1</v>
      </c>
      <c r="G12" s="515"/>
      <c r="H12" s="515"/>
      <c r="I12" s="515"/>
      <c r="J12" s="515">
        <v>19</v>
      </c>
      <c r="K12" s="515">
        <v>11</v>
      </c>
      <c r="L12" s="515">
        <v>9</v>
      </c>
      <c r="M12" s="515">
        <v>3</v>
      </c>
      <c r="N12" s="515">
        <v>4</v>
      </c>
    </row>
    <row r="13" spans="1:14" x14ac:dyDescent="0.45">
      <c r="A13" s="475" t="s">
        <v>893</v>
      </c>
      <c r="B13" s="475" t="s">
        <v>1099</v>
      </c>
      <c r="C13" s="475" t="s">
        <v>285</v>
      </c>
      <c r="D13" s="475" t="s">
        <v>275</v>
      </c>
      <c r="E13" s="475" t="s">
        <v>894</v>
      </c>
      <c r="F13" s="475">
        <v>1</v>
      </c>
      <c r="G13" s="515">
        <v>0</v>
      </c>
      <c r="H13" s="515">
        <v>0</v>
      </c>
      <c r="I13" s="515">
        <v>0</v>
      </c>
      <c r="J13" s="515"/>
      <c r="K13" s="515">
        <v>0</v>
      </c>
      <c r="L13" s="515"/>
      <c r="M13" s="515">
        <v>0</v>
      </c>
      <c r="N13" s="515"/>
    </row>
    <row r="14" spans="1:14" x14ac:dyDescent="0.45">
      <c r="A14" s="475" t="s">
        <v>893</v>
      </c>
      <c r="B14" s="475" t="s">
        <v>1099</v>
      </c>
      <c r="C14" s="475" t="s">
        <v>286</v>
      </c>
      <c r="D14" s="475" t="s">
        <v>275</v>
      </c>
      <c r="E14" s="475" t="s">
        <v>894</v>
      </c>
      <c r="F14" s="475">
        <v>1</v>
      </c>
      <c r="G14" s="515">
        <v>0</v>
      </c>
      <c r="H14" s="515">
        <v>1</v>
      </c>
      <c r="I14" s="515">
        <v>1</v>
      </c>
      <c r="J14" s="515"/>
      <c r="K14" s="515">
        <v>0</v>
      </c>
      <c r="L14" s="515"/>
      <c r="M14" s="515">
        <v>0</v>
      </c>
      <c r="N14" s="515"/>
    </row>
    <row r="15" spans="1:14" x14ac:dyDescent="0.45">
      <c r="A15" s="475" t="s">
        <v>893</v>
      </c>
      <c r="B15" s="475" t="s">
        <v>1099</v>
      </c>
      <c r="C15" s="475" t="s">
        <v>287</v>
      </c>
      <c r="D15" s="475" t="s">
        <v>275</v>
      </c>
      <c r="E15" s="475" t="s">
        <v>894</v>
      </c>
      <c r="F15" s="475">
        <v>1</v>
      </c>
      <c r="G15" s="515">
        <v>0</v>
      </c>
      <c r="H15" s="515"/>
      <c r="I15" s="515"/>
      <c r="J15" s="515">
        <v>0</v>
      </c>
      <c r="K15" s="515">
        <v>0</v>
      </c>
      <c r="L15" s="515">
        <v>0</v>
      </c>
      <c r="M15" s="515"/>
      <c r="N15" s="515">
        <v>2</v>
      </c>
    </row>
    <row r="16" spans="1:14" x14ac:dyDescent="0.45">
      <c r="A16" s="475" t="s">
        <v>893</v>
      </c>
      <c r="B16" s="475" t="s">
        <v>1099</v>
      </c>
      <c r="C16" s="475" t="s">
        <v>71</v>
      </c>
      <c r="D16" s="475" t="s">
        <v>275</v>
      </c>
      <c r="E16" s="475" t="s">
        <v>894</v>
      </c>
      <c r="F16" s="475">
        <v>1</v>
      </c>
      <c r="G16" s="515">
        <v>549</v>
      </c>
      <c r="H16" s="515">
        <v>321</v>
      </c>
      <c r="I16" s="515">
        <v>368</v>
      </c>
      <c r="J16" s="515">
        <v>386</v>
      </c>
      <c r="K16" s="515">
        <v>427</v>
      </c>
      <c r="L16" s="515">
        <v>344</v>
      </c>
      <c r="M16" s="515">
        <v>267</v>
      </c>
      <c r="N16" s="515">
        <v>374</v>
      </c>
    </row>
    <row r="17" spans="1:14" x14ac:dyDescent="0.45">
      <c r="A17" s="475" t="s">
        <v>893</v>
      </c>
      <c r="B17" s="475" t="s">
        <v>1099</v>
      </c>
      <c r="C17" s="475" t="s">
        <v>288</v>
      </c>
      <c r="D17" s="475" t="s">
        <v>275</v>
      </c>
      <c r="E17" s="475" t="s">
        <v>894</v>
      </c>
      <c r="F17" s="475">
        <v>1</v>
      </c>
      <c r="G17" s="515"/>
      <c r="H17" s="515">
        <v>709</v>
      </c>
      <c r="I17" s="515">
        <v>883</v>
      </c>
      <c r="J17" s="515">
        <v>1044</v>
      </c>
      <c r="K17" s="515">
        <v>1100</v>
      </c>
      <c r="L17" s="515">
        <v>1214</v>
      </c>
      <c r="M17" s="515">
        <v>921</v>
      </c>
      <c r="N17" s="515">
        <v>757</v>
      </c>
    </row>
    <row r="18" spans="1:14" x14ac:dyDescent="0.45">
      <c r="A18" s="475" t="s">
        <v>893</v>
      </c>
      <c r="B18" s="475" t="s">
        <v>1099</v>
      </c>
      <c r="C18" s="475" t="s">
        <v>289</v>
      </c>
      <c r="D18" s="475" t="s">
        <v>275</v>
      </c>
      <c r="E18" s="475" t="s">
        <v>894</v>
      </c>
      <c r="F18" s="475">
        <v>1</v>
      </c>
      <c r="G18" s="515">
        <v>3825</v>
      </c>
      <c r="H18" s="515">
        <v>3489</v>
      </c>
      <c r="I18" s="515">
        <v>3902</v>
      </c>
      <c r="J18" s="515">
        <v>3927</v>
      </c>
      <c r="K18" s="515">
        <v>4274</v>
      </c>
      <c r="L18" s="515">
        <v>6253</v>
      </c>
      <c r="M18" s="515">
        <v>4008</v>
      </c>
      <c r="N18" s="515">
        <v>5908</v>
      </c>
    </row>
    <row r="19" spans="1:14" x14ac:dyDescent="0.45">
      <c r="A19" s="475" t="s">
        <v>893</v>
      </c>
      <c r="B19" s="475" t="s">
        <v>1099</v>
      </c>
      <c r="C19" s="475" t="s">
        <v>274</v>
      </c>
      <c r="D19" s="475" t="s">
        <v>290</v>
      </c>
      <c r="E19" s="475" t="s">
        <v>895</v>
      </c>
      <c r="F19" s="475">
        <v>2</v>
      </c>
      <c r="G19" s="515">
        <v>90</v>
      </c>
      <c r="H19" s="515">
        <v>47</v>
      </c>
      <c r="I19" s="515">
        <v>50</v>
      </c>
      <c r="J19" s="515">
        <v>49</v>
      </c>
      <c r="K19" s="515">
        <v>44</v>
      </c>
      <c r="L19" s="515">
        <v>47</v>
      </c>
      <c r="M19" s="515">
        <v>55</v>
      </c>
      <c r="N19" s="515">
        <v>50</v>
      </c>
    </row>
    <row r="20" spans="1:14" x14ac:dyDescent="0.45">
      <c r="A20" s="475" t="s">
        <v>893</v>
      </c>
      <c r="B20" s="475" t="s">
        <v>1099</v>
      </c>
      <c r="C20" s="475" t="s">
        <v>276</v>
      </c>
      <c r="D20" s="475" t="s">
        <v>290</v>
      </c>
      <c r="E20" s="475" t="s">
        <v>895</v>
      </c>
      <c r="F20" s="475">
        <v>2</v>
      </c>
      <c r="G20" s="515">
        <v>63</v>
      </c>
      <c r="H20" s="515">
        <v>49</v>
      </c>
      <c r="I20" s="515">
        <v>54</v>
      </c>
      <c r="J20" s="515">
        <v>54</v>
      </c>
      <c r="K20" s="515">
        <v>57</v>
      </c>
      <c r="L20" s="515">
        <v>72</v>
      </c>
      <c r="M20" s="515">
        <v>69</v>
      </c>
      <c r="N20" s="515">
        <v>68</v>
      </c>
    </row>
    <row r="21" spans="1:14" x14ac:dyDescent="0.45">
      <c r="A21" s="475" t="s">
        <v>893</v>
      </c>
      <c r="B21" s="475" t="s">
        <v>1099</v>
      </c>
      <c r="C21" s="475" t="s">
        <v>277</v>
      </c>
      <c r="D21" s="475" t="s">
        <v>290</v>
      </c>
      <c r="E21" s="475" t="s">
        <v>895</v>
      </c>
      <c r="F21" s="475">
        <v>2</v>
      </c>
      <c r="G21" s="515">
        <v>41</v>
      </c>
      <c r="H21" s="515">
        <v>43</v>
      </c>
      <c r="I21" s="515">
        <v>33</v>
      </c>
      <c r="J21" s="515">
        <v>27</v>
      </c>
      <c r="K21" s="515">
        <v>28</v>
      </c>
      <c r="L21" s="515">
        <v>22</v>
      </c>
      <c r="M21" s="515">
        <v>18</v>
      </c>
      <c r="N21" s="515">
        <v>25</v>
      </c>
    </row>
    <row r="22" spans="1:14" x14ac:dyDescent="0.45">
      <c r="A22" s="475" t="s">
        <v>893</v>
      </c>
      <c r="B22" s="475" t="s">
        <v>1099</v>
      </c>
      <c r="C22" s="475" t="s">
        <v>278</v>
      </c>
      <c r="D22" s="475" t="s">
        <v>290</v>
      </c>
      <c r="E22" s="475" t="s">
        <v>895</v>
      </c>
      <c r="F22" s="475">
        <v>2</v>
      </c>
      <c r="G22" s="515">
        <v>6</v>
      </c>
      <c r="H22" s="515">
        <v>4</v>
      </c>
      <c r="I22" s="515">
        <v>4</v>
      </c>
      <c r="J22" s="515">
        <v>5</v>
      </c>
      <c r="K22" s="515">
        <v>4</v>
      </c>
      <c r="L22" s="515">
        <v>6</v>
      </c>
      <c r="M22" s="515">
        <v>6</v>
      </c>
      <c r="N22" s="515">
        <v>5</v>
      </c>
    </row>
    <row r="23" spans="1:14" x14ac:dyDescent="0.45">
      <c r="A23" s="475" t="s">
        <v>893</v>
      </c>
      <c r="B23" s="475" t="s">
        <v>1099</v>
      </c>
      <c r="C23" s="475" t="s">
        <v>279</v>
      </c>
      <c r="D23" s="475" t="s">
        <v>290</v>
      </c>
      <c r="E23" s="475" t="s">
        <v>895</v>
      </c>
      <c r="F23" s="475">
        <v>2</v>
      </c>
      <c r="G23" s="515">
        <v>0</v>
      </c>
      <c r="H23" s="515">
        <v>0</v>
      </c>
      <c r="I23" s="515">
        <v>0</v>
      </c>
      <c r="J23" s="515">
        <v>0</v>
      </c>
      <c r="K23" s="515">
        <v>0</v>
      </c>
      <c r="L23" s="515">
        <v>0</v>
      </c>
      <c r="M23" s="515">
        <v>0</v>
      </c>
      <c r="N23" s="515">
        <v>0</v>
      </c>
    </row>
    <row r="24" spans="1:14" x14ac:dyDescent="0.45">
      <c r="A24" s="475" t="s">
        <v>893</v>
      </c>
      <c r="B24" s="475" t="s">
        <v>1099</v>
      </c>
      <c r="C24" s="475" t="s">
        <v>280</v>
      </c>
      <c r="D24" s="475" t="s">
        <v>290</v>
      </c>
      <c r="E24" s="475" t="s">
        <v>895</v>
      </c>
      <c r="F24" s="475">
        <v>2</v>
      </c>
      <c r="G24" s="515">
        <v>2</v>
      </c>
      <c r="H24" s="515">
        <v>2</v>
      </c>
      <c r="I24" s="515">
        <v>2</v>
      </c>
      <c r="J24" s="515">
        <v>2</v>
      </c>
      <c r="K24" s="515">
        <v>2</v>
      </c>
      <c r="L24" s="515">
        <v>2</v>
      </c>
      <c r="M24" s="515">
        <v>3</v>
      </c>
      <c r="N24" s="515">
        <v>3</v>
      </c>
    </row>
    <row r="25" spans="1:14" x14ac:dyDescent="0.45">
      <c r="A25" s="475" t="s">
        <v>893</v>
      </c>
      <c r="B25" s="475" t="s">
        <v>1099</v>
      </c>
      <c r="C25" s="475" t="s">
        <v>281</v>
      </c>
      <c r="D25" s="475" t="s">
        <v>290</v>
      </c>
      <c r="E25" s="475" t="s">
        <v>895</v>
      </c>
      <c r="F25" s="475">
        <v>2</v>
      </c>
      <c r="G25" s="515">
        <v>0</v>
      </c>
      <c r="H25" s="515">
        <v>1</v>
      </c>
      <c r="I25" s="515">
        <v>0</v>
      </c>
      <c r="J25" s="515">
        <v>0</v>
      </c>
      <c r="K25" s="515">
        <v>0</v>
      </c>
      <c r="L25" s="515">
        <v>0</v>
      </c>
      <c r="M25" s="515">
        <v>0</v>
      </c>
      <c r="N25" s="515">
        <v>0</v>
      </c>
    </row>
    <row r="26" spans="1:14" x14ac:dyDescent="0.45">
      <c r="A26" s="475" t="s">
        <v>893</v>
      </c>
      <c r="B26" s="475" t="s">
        <v>1099</v>
      </c>
      <c r="C26" s="475" t="s">
        <v>282</v>
      </c>
      <c r="D26" s="475" t="s">
        <v>290</v>
      </c>
      <c r="E26" s="475" t="s">
        <v>895</v>
      </c>
      <c r="F26" s="475">
        <v>2</v>
      </c>
      <c r="G26" s="515">
        <v>0</v>
      </c>
      <c r="H26" s="515">
        <v>1</v>
      </c>
      <c r="I26" s="515">
        <v>1</v>
      </c>
      <c r="J26" s="515">
        <v>1</v>
      </c>
      <c r="K26" s="515">
        <v>1</v>
      </c>
      <c r="L26" s="515">
        <v>1</v>
      </c>
      <c r="M26" s="515">
        <v>1</v>
      </c>
      <c r="N26" s="515">
        <v>1</v>
      </c>
    </row>
    <row r="27" spans="1:14" x14ac:dyDescent="0.45">
      <c r="A27" s="475" t="s">
        <v>893</v>
      </c>
      <c r="B27" s="475" t="s">
        <v>1099</v>
      </c>
      <c r="C27" s="475" t="s">
        <v>293</v>
      </c>
      <c r="D27" s="475" t="s">
        <v>290</v>
      </c>
      <c r="E27" s="475" t="s">
        <v>895</v>
      </c>
      <c r="F27" s="475">
        <v>2</v>
      </c>
      <c r="G27" s="515"/>
      <c r="H27" s="515"/>
      <c r="I27" s="515"/>
      <c r="J27" s="515"/>
      <c r="K27" s="515"/>
      <c r="L27" s="515"/>
      <c r="M27" s="515">
        <v>0</v>
      </c>
      <c r="N27" s="515"/>
    </row>
    <row r="28" spans="1:14" x14ac:dyDescent="0.45">
      <c r="A28" s="475" t="s">
        <v>893</v>
      </c>
      <c r="B28" s="475" t="s">
        <v>1099</v>
      </c>
      <c r="C28" s="475" t="s">
        <v>283</v>
      </c>
      <c r="D28" s="475" t="s">
        <v>290</v>
      </c>
      <c r="E28" s="475" t="s">
        <v>895</v>
      </c>
      <c r="F28" s="475">
        <v>2</v>
      </c>
      <c r="G28" s="515"/>
      <c r="H28" s="515">
        <v>0</v>
      </c>
      <c r="I28" s="515"/>
      <c r="J28" s="515">
        <v>2</v>
      </c>
      <c r="K28" s="515">
        <v>2</v>
      </c>
      <c r="L28" s="515">
        <v>2</v>
      </c>
      <c r="M28" s="515">
        <v>1</v>
      </c>
      <c r="N28" s="515">
        <v>1</v>
      </c>
    </row>
    <row r="29" spans="1:14" x14ac:dyDescent="0.45">
      <c r="A29" s="475" t="s">
        <v>893</v>
      </c>
      <c r="B29" s="475" t="s">
        <v>1099</v>
      </c>
      <c r="C29" s="475" t="s">
        <v>284</v>
      </c>
      <c r="D29" s="475" t="s">
        <v>290</v>
      </c>
      <c r="E29" s="475" t="s">
        <v>895</v>
      </c>
      <c r="F29" s="475">
        <v>2</v>
      </c>
      <c r="G29" s="515"/>
      <c r="H29" s="515"/>
      <c r="I29" s="515"/>
      <c r="J29" s="515">
        <v>2</v>
      </c>
      <c r="K29" s="515">
        <v>1</v>
      </c>
      <c r="L29" s="515">
        <v>1</v>
      </c>
      <c r="M29" s="515">
        <v>0</v>
      </c>
      <c r="N29" s="515">
        <v>0</v>
      </c>
    </row>
    <row r="30" spans="1:14" x14ac:dyDescent="0.45">
      <c r="A30" s="475" t="s">
        <v>893</v>
      </c>
      <c r="B30" s="475" t="s">
        <v>1099</v>
      </c>
      <c r="C30" s="475" t="s">
        <v>285</v>
      </c>
      <c r="D30" s="475" t="s">
        <v>290</v>
      </c>
      <c r="E30" s="475" t="s">
        <v>895</v>
      </c>
      <c r="F30" s="475">
        <v>2</v>
      </c>
      <c r="G30" s="515">
        <v>0</v>
      </c>
      <c r="H30" s="515">
        <v>0</v>
      </c>
      <c r="I30" s="515">
        <v>0</v>
      </c>
      <c r="J30" s="515"/>
      <c r="K30" s="515">
        <v>0</v>
      </c>
      <c r="L30" s="515"/>
      <c r="M30" s="515">
        <v>0</v>
      </c>
      <c r="N30" s="515"/>
    </row>
    <row r="31" spans="1:14" x14ac:dyDescent="0.45">
      <c r="A31" s="475" t="s">
        <v>893</v>
      </c>
      <c r="B31" s="475" t="s">
        <v>1099</v>
      </c>
      <c r="C31" s="475" t="s">
        <v>286</v>
      </c>
      <c r="D31" s="475" t="s">
        <v>290</v>
      </c>
      <c r="E31" s="475" t="s">
        <v>895</v>
      </c>
      <c r="F31" s="475">
        <v>2</v>
      </c>
      <c r="G31" s="515">
        <v>0</v>
      </c>
      <c r="H31" s="515">
        <v>0</v>
      </c>
      <c r="I31" s="515">
        <v>1</v>
      </c>
      <c r="J31" s="515"/>
      <c r="K31" s="515">
        <v>0</v>
      </c>
      <c r="L31" s="515"/>
      <c r="M31" s="515">
        <v>0</v>
      </c>
      <c r="N31" s="515"/>
    </row>
    <row r="32" spans="1:14" x14ac:dyDescent="0.45">
      <c r="A32" s="475" t="s">
        <v>893</v>
      </c>
      <c r="B32" s="475" t="s">
        <v>1099</v>
      </c>
      <c r="C32" s="475" t="s">
        <v>287</v>
      </c>
      <c r="D32" s="475" t="s">
        <v>290</v>
      </c>
      <c r="E32" s="475" t="s">
        <v>895</v>
      </c>
      <c r="F32" s="475">
        <v>2</v>
      </c>
      <c r="G32" s="515">
        <v>0</v>
      </c>
      <c r="H32" s="515"/>
      <c r="I32" s="515"/>
      <c r="J32" s="515">
        <v>0</v>
      </c>
      <c r="K32" s="515">
        <v>0</v>
      </c>
      <c r="L32" s="515">
        <v>0</v>
      </c>
      <c r="M32" s="515"/>
      <c r="N32" s="515">
        <v>0</v>
      </c>
    </row>
    <row r="33" spans="1:14" x14ac:dyDescent="0.45">
      <c r="A33" s="475" t="s">
        <v>893</v>
      </c>
      <c r="B33" s="475" t="s">
        <v>1099</v>
      </c>
      <c r="C33" s="475" t="s">
        <v>71</v>
      </c>
      <c r="D33" s="475" t="s">
        <v>290</v>
      </c>
      <c r="E33" s="475" t="s">
        <v>895</v>
      </c>
      <c r="F33" s="475">
        <v>2</v>
      </c>
      <c r="G33" s="515">
        <v>67</v>
      </c>
      <c r="H33" s="515">
        <v>24</v>
      </c>
      <c r="I33" s="515">
        <v>24</v>
      </c>
      <c r="J33" s="515">
        <v>24</v>
      </c>
      <c r="K33" s="515">
        <v>27</v>
      </c>
      <c r="L33" s="515">
        <v>18</v>
      </c>
      <c r="M33" s="515">
        <v>23</v>
      </c>
      <c r="N33" s="515">
        <v>31</v>
      </c>
    </row>
    <row r="34" spans="1:14" x14ac:dyDescent="0.45">
      <c r="A34" s="475" t="s">
        <v>893</v>
      </c>
      <c r="B34" s="475" t="s">
        <v>1099</v>
      </c>
      <c r="C34" s="475" t="s">
        <v>288</v>
      </c>
      <c r="D34" s="475" t="s">
        <v>290</v>
      </c>
      <c r="E34" s="475" t="s">
        <v>895</v>
      </c>
      <c r="F34" s="475">
        <v>2</v>
      </c>
      <c r="G34" s="515"/>
      <c r="H34" s="515">
        <v>40</v>
      </c>
      <c r="I34" s="515">
        <v>40</v>
      </c>
      <c r="J34" s="515">
        <v>50</v>
      </c>
      <c r="K34" s="515">
        <v>53</v>
      </c>
      <c r="L34" s="515">
        <v>59</v>
      </c>
      <c r="M34" s="515">
        <v>42</v>
      </c>
      <c r="N34" s="515">
        <v>43</v>
      </c>
    </row>
    <row r="35" spans="1:14" x14ac:dyDescent="0.45">
      <c r="A35" s="475" t="s">
        <v>893</v>
      </c>
      <c r="B35" s="475" t="s">
        <v>1099</v>
      </c>
      <c r="C35" s="475" t="s">
        <v>289</v>
      </c>
      <c r="D35" s="475" t="s">
        <v>290</v>
      </c>
      <c r="E35" s="475" t="s">
        <v>895</v>
      </c>
      <c r="F35" s="475">
        <v>2</v>
      </c>
      <c r="G35" s="515">
        <v>268</v>
      </c>
      <c r="H35" s="515">
        <v>210</v>
      </c>
      <c r="I35" s="515">
        <v>208</v>
      </c>
      <c r="J35" s="515">
        <v>215</v>
      </c>
      <c r="K35" s="515">
        <v>220</v>
      </c>
      <c r="L35" s="515">
        <v>230</v>
      </c>
      <c r="M35" s="515">
        <v>219</v>
      </c>
      <c r="N35" s="515">
        <v>227</v>
      </c>
    </row>
    <row r="36" spans="1:14" x14ac:dyDescent="0.45">
      <c r="A36" s="475" t="s">
        <v>893</v>
      </c>
      <c r="B36" s="475" t="s">
        <v>1099</v>
      </c>
      <c r="C36" s="475" t="s">
        <v>274</v>
      </c>
      <c r="D36" s="475" t="s">
        <v>291</v>
      </c>
      <c r="E36" s="475" t="s">
        <v>896</v>
      </c>
      <c r="F36" s="475">
        <v>3</v>
      </c>
      <c r="G36" s="515">
        <v>18538</v>
      </c>
      <c r="H36" s="515">
        <v>19337</v>
      </c>
      <c r="I36" s="515">
        <v>22837</v>
      </c>
      <c r="J36" s="515">
        <v>21988</v>
      </c>
      <c r="K36" s="515">
        <v>25294</v>
      </c>
      <c r="L36" s="515">
        <v>38801</v>
      </c>
      <c r="M36" s="515">
        <v>20187</v>
      </c>
      <c r="N36" s="515">
        <v>45499</v>
      </c>
    </row>
    <row r="37" spans="1:14" x14ac:dyDescent="0.45">
      <c r="A37" s="475" t="s">
        <v>893</v>
      </c>
      <c r="B37" s="475" t="s">
        <v>1099</v>
      </c>
      <c r="C37" s="475" t="s">
        <v>276</v>
      </c>
      <c r="D37" s="475" t="s">
        <v>291</v>
      </c>
      <c r="E37" s="475" t="s">
        <v>896</v>
      </c>
      <c r="F37" s="475">
        <v>3</v>
      </c>
      <c r="G37" s="515">
        <v>11404</v>
      </c>
      <c r="H37" s="515">
        <v>12828</v>
      </c>
      <c r="I37" s="515">
        <v>12940</v>
      </c>
      <c r="J37" s="515">
        <v>12418</v>
      </c>
      <c r="K37" s="515">
        <v>14453</v>
      </c>
      <c r="L37" s="515">
        <v>26908</v>
      </c>
      <c r="M37" s="515">
        <v>12560</v>
      </c>
      <c r="N37" s="515">
        <v>16934</v>
      </c>
    </row>
    <row r="38" spans="1:14" x14ac:dyDescent="0.45">
      <c r="A38" s="475" t="s">
        <v>893</v>
      </c>
      <c r="B38" s="475" t="s">
        <v>1099</v>
      </c>
      <c r="C38" s="475" t="s">
        <v>277</v>
      </c>
      <c r="D38" s="475" t="s">
        <v>291</v>
      </c>
      <c r="E38" s="475" t="s">
        <v>896</v>
      </c>
      <c r="F38" s="475">
        <v>3</v>
      </c>
      <c r="G38" s="515">
        <v>16910</v>
      </c>
      <c r="H38" s="515">
        <v>17723</v>
      </c>
      <c r="I38" s="515">
        <v>19695</v>
      </c>
      <c r="J38" s="515">
        <v>20053</v>
      </c>
      <c r="K38" s="515">
        <v>22028</v>
      </c>
      <c r="L38" s="515">
        <v>23944</v>
      </c>
      <c r="M38" s="515">
        <v>23831</v>
      </c>
      <c r="N38" s="515">
        <v>36094</v>
      </c>
    </row>
    <row r="39" spans="1:14" x14ac:dyDescent="0.45">
      <c r="A39" s="475" t="s">
        <v>893</v>
      </c>
      <c r="B39" s="475" t="s">
        <v>1099</v>
      </c>
      <c r="C39" s="475" t="s">
        <v>278</v>
      </c>
      <c r="D39" s="475" t="s">
        <v>291</v>
      </c>
      <c r="E39" s="475" t="s">
        <v>896</v>
      </c>
      <c r="F39" s="475">
        <v>3</v>
      </c>
      <c r="G39" s="515">
        <v>26205</v>
      </c>
      <c r="H39" s="515">
        <v>14978</v>
      </c>
      <c r="I39" s="515">
        <v>16595</v>
      </c>
      <c r="J39" s="515">
        <v>20707</v>
      </c>
      <c r="K39" s="515">
        <v>15331</v>
      </c>
      <c r="L39" s="515">
        <v>23584</v>
      </c>
      <c r="M39" s="515">
        <v>15562</v>
      </c>
      <c r="N39" s="515">
        <v>15327</v>
      </c>
    </row>
    <row r="40" spans="1:14" x14ac:dyDescent="0.45">
      <c r="A40" s="475" t="s">
        <v>893</v>
      </c>
      <c r="B40" s="475" t="s">
        <v>1099</v>
      </c>
      <c r="C40" s="475" t="s">
        <v>279</v>
      </c>
      <c r="D40" s="475" t="s">
        <v>291</v>
      </c>
      <c r="E40" s="475" t="s">
        <v>896</v>
      </c>
      <c r="F40" s="475">
        <v>3</v>
      </c>
      <c r="G40" s="515">
        <v>29000</v>
      </c>
      <c r="H40" s="515">
        <v>2500</v>
      </c>
      <c r="I40" s="515">
        <v>17400</v>
      </c>
      <c r="J40" s="515">
        <v>11600</v>
      </c>
      <c r="K40" s="515">
        <v>15091</v>
      </c>
      <c r="L40" s="515">
        <v>16333</v>
      </c>
      <c r="M40" s="515">
        <v>27429</v>
      </c>
      <c r="N40" s="515">
        <v>33500</v>
      </c>
    </row>
    <row r="41" spans="1:14" x14ac:dyDescent="0.45">
      <c r="A41" s="475" t="s">
        <v>893</v>
      </c>
      <c r="B41" s="475" t="s">
        <v>1099</v>
      </c>
      <c r="C41" s="475" t="s">
        <v>280</v>
      </c>
      <c r="D41" s="475" t="s">
        <v>291</v>
      </c>
      <c r="E41" s="475" t="s">
        <v>896</v>
      </c>
      <c r="F41" s="475">
        <v>3</v>
      </c>
      <c r="G41" s="515">
        <v>31904</v>
      </c>
      <c r="H41" s="515">
        <v>41676</v>
      </c>
      <c r="I41" s="515">
        <v>35281</v>
      </c>
      <c r="J41" s="515">
        <v>31180</v>
      </c>
      <c r="K41" s="515">
        <v>36868</v>
      </c>
      <c r="L41" s="515">
        <v>82480</v>
      </c>
      <c r="M41" s="515">
        <v>94243</v>
      </c>
      <c r="N41" s="515">
        <v>115402</v>
      </c>
    </row>
    <row r="42" spans="1:14" x14ac:dyDescent="0.45">
      <c r="A42" s="475" t="s">
        <v>893</v>
      </c>
      <c r="B42" s="475" t="s">
        <v>1099</v>
      </c>
      <c r="C42" s="475" t="s">
        <v>281</v>
      </c>
      <c r="D42" s="475" t="s">
        <v>291</v>
      </c>
      <c r="E42" s="475" t="s">
        <v>896</v>
      </c>
      <c r="F42" s="475">
        <v>3</v>
      </c>
      <c r="G42" s="515">
        <v>44776</v>
      </c>
      <c r="H42" s="515">
        <v>20662</v>
      </c>
      <c r="I42" s="515">
        <v>41792</v>
      </c>
      <c r="J42" s="515">
        <v>44641</v>
      </c>
      <c r="K42" s="515">
        <v>22969</v>
      </c>
      <c r="L42" s="515">
        <v>25081</v>
      </c>
      <c r="M42" s="515">
        <v>28697</v>
      </c>
      <c r="N42" s="515">
        <v>60059</v>
      </c>
    </row>
    <row r="43" spans="1:14" x14ac:dyDescent="0.45">
      <c r="A43" s="475" t="s">
        <v>893</v>
      </c>
      <c r="B43" s="475" t="s">
        <v>1099</v>
      </c>
      <c r="C43" s="475" t="s">
        <v>282</v>
      </c>
      <c r="D43" s="475" t="s">
        <v>291</v>
      </c>
      <c r="E43" s="475" t="s">
        <v>896</v>
      </c>
      <c r="F43" s="475">
        <v>3</v>
      </c>
      <c r="G43" s="515">
        <v>15648</v>
      </c>
      <c r="H43" s="515">
        <v>16613</v>
      </c>
      <c r="I43" s="515">
        <v>48700</v>
      </c>
      <c r="J43" s="515">
        <v>23657</v>
      </c>
      <c r="K43" s="515">
        <v>20617</v>
      </c>
      <c r="L43" s="515">
        <v>34668</v>
      </c>
      <c r="M43" s="515">
        <v>35165</v>
      </c>
      <c r="N43" s="515">
        <v>33541</v>
      </c>
    </row>
    <row r="44" spans="1:14" x14ac:dyDescent="0.45">
      <c r="A44" s="475" t="s">
        <v>893</v>
      </c>
      <c r="B44" s="475" t="s">
        <v>1099</v>
      </c>
      <c r="C44" s="475" t="s">
        <v>293</v>
      </c>
      <c r="D44" s="475" t="s">
        <v>291</v>
      </c>
      <c r="E44" s="475" t="s">
        <v>896</v>
      </c>
      <c r="F44" s="475">
        <v>3</v>
      </c>
      <c r="G44" s="515"/>
      <c r="H44" s="515"/>
      <c r="I44" s="515"/>
      <c r="J44" s="515"/>
      <c r="K44" s="515"/>
      <c r="L44" s="515"/>
      <c r="M44" s="515">
        <v>12000</v>
      </c>
      <c r="N44" s="515"/>
    </row>
    <row r="45" spans="1:14" x14ac:dyDescent="0.45">
      <c r="A45" s="475" t="s">
        <v>893</v>
      </c>
      <c r="B45" s="475" t="s">
        <v>1099</v>
      </c>
      <c r="C45" s="475" t="s">
        <v>283</v>
      </c>
      <c r="D45" s="475" t="s">
        <v>291</v>
      </c>
      <c r="E45" s="475" t="s">
        <v>896</v>
      </c>
      <c r="F45" s="475">
        <v>3</v>
      </c>
      <c r="G45" s="515"/>
      <c r="H45" s="515">
        <v>18000</v>
      </c>
      <c r="I45" s="515"/>
      <c r="J45" s="515">
        <v>10871</v>
      </c>
      <c r="K45" s="515">
        <v>7499</v>
      </c>
      <c r="L45" s="515">
        <v>11534</v>
      </c>
      <c r="M45" s="515">
        <v>9947</v>
      </c>
      <c r="N45" s="515">
        <v>10097</v>
      </c>
    </row>
    <row r="46" spans="1:14" x14ac:dyDescent="0.45">
      <c r="A46" s="475" t="s">
        <v>893</v>
      </c>
      <c r="B46" s="475" t="s">
        <v>1099</v>
      </c>
      <c r="C46" s="475" t="s">
        <v>284</v>
      </c>
      <c r="D46" s="475" t="s">
        <v>291</v>
      </c>
      <c r="E46" s="475" t="s">
        <v>896</v>
      </c>
      <c r="F46" s="475">
        <v>3</v>
      </c>
      <c r="G46" s="515"/>
      <c r="H46" s="515"/>
      <c r="I46" s="515"/>
      <c r="J46" s="515">
        <v>9325</v>
      </c>
      <c r="K46" s="515">
        <v>11221</v>
      </c>
      <c r="L46" s="515">
        <v>15056</v>
      </c>
      <c r="M46" s="515">
        <v>13167</v>
      </c>
      <c r="N46" s="515">
        <v>15340</v>
      </c>
    </row>
    <row r="47" spans="1:14" x14ac:dyDescent="0.45">
      <c r="A47" s="475" t="s">
        <v>893</v>
      </c>
      <c r="B47" s="475" t="s">
        <v>1099</v>
      </c>
      <c r="C47" s="475" t="s">
        <v>285</v>
      </c>
      <c r="D47" s="475" t="s">
        <v>291</v>
      </c>
      <c r="E47" s="475" t="s">
        <v>896</v>
      </c>
      <c r="F47" s="475">
        <v>3</v>
      </c>
      <c r="G47" s="515">
        <v>6000</v>
      </c>
      <c r="H47" s="515">
        <v>5286</v>
      </c>
      <c r="I47" s="515">
        <v>4063</v>
      </c>
      <c r="J47" s="515"/>
      <c r="K47" s="515">
        <v>4000</v>
      </c>
      <c r="L47" s="515"/>
      <c r="M47" s="515">
        <v>15500</v>
      </c>
      <c r="N47" s="515"/>
    </row>
    <row r="48" spans="1:14" x14ac:dyDescent="0.45">
      <c r="A48" s="475" t="s">
        <v>893</v>
      </c>
      <c r="B48" s="475" t="s">
        <v>1099</v>
      </c>
      <c r="C48" s="475" t="s">
        <v>286</v>
      </c>
      <c r="D48" s="475" t="s">
        <v>291</v>
      </c>
      <c r="E48" s="475" t="s">
        <v>896</v>
      </c>
      <c r="F48" s="475">
        <v>3</v>
      </c>
      <c r="G48" s="515">
        <v>1000</v>
      </c>
      <c r="H48" s="515">
        <v>8344</v>
      </c>
      <c r="I48" s="515">
        <v>1452</v>
      </c>
      <c r="J48" s="515"/>
      <c r="K48" s="515">
        <v>17000</v>
      </c>
      <c r="L48" s="515"/>
      <c r="M48" s="515">
        <v>7000</v>
      </c>
      <c r="N48" s="515"/>
    </row>
    <row r="49" spans="1:14" x14ac:dyDescent="0.45">
      <c r="A49" s="475" t="s">
        <v>893</v>
      </c>
      <c r="B49" s="475" t="s">
        <v>1099</v>
      </c>
      <c r="C49" s="475" t="s">
        <v>287</v>
      </c>
      <c r="D49" s="475" t="s">
        <v>291</v>
      </c>
      <c r="E49" s="475" t="s">
        <v>896</v>
      </c>
      <c r="F49" s="475">
        <v>3</v>
      </c>
      <c r="G49" s="515">
        <v>36667</v>
      </c>
      <c r="H49" s="515"/>
      <c r="I49" s="515"/>
      <c r="J49" s="515">
        <v>76000</v>
      </c>
      <c r="K49" s="515">
        <v>60000</v>
      </c>
      <c r="L49" s="515">
        <v>9000</v>
      </c>
      <c r="M49" s="515"/>
      <c r="N49" s="515">
        <v>46024</v>
      </c>
    </row>
    <row r="50" spans="1:14" x14ac:dyDescent="0.45">
      <c r="A50" s="475" t="s">
        <v>893</v>
      </c>
      <c r="B50" s="475" t="s">
        <v>1099</v>
      </c>
      <c r="C50" s="475" t="s">
        <v>71</v>
      </c>
      <c r="D50" s="475" t="s">
        <v>291</v>
      </c>
      <c r="E50" s="475" t="s">
        <v>896</v>
      </c>
      <c r="F50" s="475">
        <v>3</v>
      </c>
      <c r="G50" s="515">
        <v>8193</v>
      </c>
      <c r="H50" s="515">
        <v>13484</v>
      </c>
      <c r="I50" s="515">
        <v>15253</v>
      </c>
      <c r="J50" s="515">
        <v>16318</v>
      </c>
      <c r="K50" s="515">
        <v>15540</v>
      </c>
      <c r="L50" s="515">
        <v>18745</v>
      </c>
      <c r="M50" s="515">
        <v>11632</v>
      </c>
      <c r="N50" s="515">
        <v>12114</v>
      </c>
    </row>
    <row r="51" spans="1:14" x14ac:dyDescent="0.45">
      <c r="A51" s="475" t="s">
        <v>893</v>
      </c>
      <c r="B51" s="475" t="s">
        <v>1099</v>
      </c>
      <c r="C51" s="475" t="s">
        <v>288</v>
      </c>
      <c r="D51" s="475" t="s">
        <v>291</v>
      </c>
      <c r="E51" s="475" t="s">
        <v>896</v>
      </c>
      <c r="F51" s="475">
        <v>3</v>
      </c>
      <c r="G51" s="515"/>
      <c r="H51" s="515">
        <v>17762</v>
      </c>
      <c r="I51" s="515">
        <v>22094</v>
      </c>
      <c r="J51" s="515">
        <v>20769</v>
      </c>
      <c r="K51" s="515">
        <v>20837</v>
      </c>
      <c r="L51" s="515">
        <v>20658</v>
      </c>
      <c r="M51" s="515">
        <v>22087</v>
      </c>
      <c r="N51" s="515">
        <v>17536</v>
      </c>
    </row>
    <row r="52" spans="1:14" x14ac:dyDescent="0.45">
      <c r="A52" s="475" t="s">
        <v>893</v>
      </c>
      <c r="B52" s="475" t="s">
        <v>1099</v>
      </c>
      <c r="C52" s="475" t="s">
        <v>289</v>
      </c>
      <c r="D52" s="475" t="s">
        <v>291</v>
      </c>
      <c r="E52" s="475" t="s">
        <v>896</v>
      </c>
      <c r="F52" s="475">
        <v>3</v>
      </c>
      <c r="G52" s="515">
        <v>14284</v>
      </c>
      <c r="H52" s="515">
        <v>16592</v>
      </c>
      <c r="I52" s="515">
        <v>18782</v>
      </c>
      <c r="J52" s="515">
        <v>18280</v>
      </c>
      <c r="K52" s="515">
        <v>19449</v>
      </c>
      <c r="L52" s="515">
        <v>27173</v>
      </c>
      <c r="M52" s="515">
        <v>18327</v>
      </c>
      <c r="N52" s="515">
        <v>26023</v>
      </c>
    </row>
    <row r="53" spans="1:14" x14ac:dyDescent="0.45">
      <c r="A53" s="475" t="s">
        <v>897</v>
      </c>
      <c r="B53" s="475" t="s">
        <v>552</v>
      </c>
      <c r="C53" s="475" t="s">
        <v>274</v>
      </c>
      <c r="D53" s="475" t="s">
        <v>275</v>
      </c>
      <c r="E53" s="475" t="s">
        <v>894</v>
      </c>
      <c r="F53" s="475">
        <v>1</v>
      </c>
      <c r="G53" s="515">
        <v>19</v>
      </c>
      <c r="H53" s="515">
        <v>14</v>
      </c>
      <c r="I53" s="515">
        <v>18</v>
      </c>
      <c r="J53" s="515">
        <v>22</v>
      </c>
      <c r="K53" s="515">
        <v>11</v>
      </c>
      <c r="L53" s="515">
        <v>14</v>
      </c>
      <c r="M53" s="515">
        <v>6</v>
      </c>
      <c r="N53" s="515">
        <v>6</v>
      </c>
    </row>
    <row r="54" spans="1:14" x14ac:dyDescent="0.45">
      <c r="A54" s="475" t="s">
        <v>897</v>
      </c>
      <c r="B54" s="475" t="s">
        <v>552</v>
      </c>
      <c r="C54" s="475" t="s">
        <v>276</v>
      </c>
      <c r="D54" s="475" t="s">
        <v>275</v>
      </c>
      <c r="E54" s="475" t="s">
        <v>894</v>
      </c>
      <c r="F54" s="475">
        <v>1</v>
      </c>
      <c r="G54" s="515">
        <v>9</v>
      </c>
      <c r="H54" s="515">
        <v>4</v>
      </c>
      <c r="I54" s="515">
        <v>6</v>
      </c>
      <c r="J54" s="515">
        <v>6</v>
      </c>
      <c r="K54" s="515">
        <v>15</v>
      </c>
      <c r="L54" s="515">
        <v>13</v>
      </c>
      <c r="M54" s="515">
        <v>14</v>
      </c>
      <c r="N54" s="515">
        <v>16</v>
      </c>
    </row>
    <row r="55" spans="1:14" x14ac:dyDescent="0.45">
      <c r="A55" s="475" t="s">
        <v>897</v>
      </c>
      <c r="B55" s="475" t="s">
        <v>552</v>
      </c>
      <c r="C55" s="475" t="s">
        <v>277</v>
      </c>
      <c r="D55" s="475" t="s">
        <v>275</v>
      </c>
      <c r="E55" s="475" t="s">
        <v>894</v>
      </c>
      <c r="F55" s="475">
        <v>1</v>
      </c>
      <c r="G55" s="515">
        <v>16</v>
      </c>
      <c r="H55" s="515">
        <v>18</v>
      </c>
      <c r="I55" s="515">
        <v>16</v>
      </c>
      <c r="J55" s="515">
        <v>9</v>
      </c>
      <c r="K55" s="515">
        <v>7</v>
      </c>
      <c r="L55" s="515">
        <v>8</v>
      </c>
      <c r="M55" s="515">
        <v>4</v>
      </c>
      <c r="N55" s="515">
        <v>4</v>
      </c>
    </row>
    <row r="56" spans="1:14" x14ac:dyDescent="0.45">
      <c r="A56" s="475" t="s">
        <v>897</v>
      </c>
      <c r="B56" s="475" t="s">
        <v>552</v>
      </c>
      <c r="C56" s="475" t="s">
        <v>278</v>
      </c>
      <c r="D56" s="475" t="s">
        <v>275</v>
      </c>
      <c r="E56" s="475" t="s">
        <v>894</v>
      </c>
      <c r="F56" s="475">
        <v>1</v>
      </c>
      <c r="G56" s="515">
        <v>1</v>
      </c>
      <c r="H56" s="515">
        <v>1</v>
      </c>
      <c r="I56" s="515">
        <v>1</v>
      </c>
      <c r="J56" s="515">
        <v>1</v>
      </c>
      <c r="K56" s="515">
        <v>0</v>
      </c>
      <c r="L56" s="515">
        <v>1</v>
      </c>
      <c r="M56" s="515">
        <v>1</v>
      </c>
      <c r="N56" s="515"/>
    </row>
    <row r="57" spans="1:14" x14ac:dyDescent="0.45">
      <c r="A57" s="475" t="s">
        <v>897</v>
      </c>
      <c r="B57" s="475" t="s">
        <v>552</v>
      </c>
      <c r="C57" s="475" t="s">
        <v>279</v>
      </c>
      <c r="D57" s="475" t="s">
        <v>275</v>
      </c>
      <c r="E57" s="475" t="s">
        <v>894</v>
      </c>
      <c r="F57" s="475">
        <v>1</v>
      </c>
      <c r="G57" s="515"/>
      <c r="H57" s="515"/>
      <c r="I57" s="515"/>
      <c r="J57" s="515"/>
      <c r="K57" s="515">
        <v>0</v>
      </c>
      <c r="L57" s="515">
        <v>0</v>
      </c>
      <c r="M57" s="515"/>
      <c r="N57" s="515"/>
    </row>
    <row r="58" spans="1:14" x14ac:dyDescent="0.45">
      <c r="A58" s="475" t="s">
        <v>897</v>
      </c>
      <c r="B58" s="475" t="s">
        <v>552</v>
      </c>
      <c r="C58" s="475" t="s">
        <v>280</v>
      </c>
      <c r="D58" s="475" t="s">
        <v>275</v>
      </c>
      <c r="E58" s="475" t="s">
        <v>894</v>
      </c>
      <c r="F58" s="475">
        <v>1</v>
      </c>
      <c r="G58" s="515">
        <v>0</v>
      </c>
      <c r="H58" s="515">
        <v>0</v>
      </c>
      <c r="I58" s="515"/>
      <c r="J58" s="515">
        <v>0</v>
      </c>
      <c r="K58" s="515">
        <v>0</v>
      </c>
      <c r="L58" s="515">
        <v>0</v>
      </c>
      <c r="M58" s="515">
        <v>0</v>
      </c>
      <c r="N58" s="515">
        <v>0</v>
      </c>
    </row>
    <row r="59" spans="1:14" x14ac:dyDescent="0.45">
      <c r="A59" s="475" t="s">
        <v>897</v>
      </c>
      <c r="B59" s="475" t="s">
        <v>552</v>
      </c>
      <c r="C59" s="475" t="s">
        <v>281</v>
      </c>
      <c r="D59" s="475" t="s">
        <v>275</v>
      </c>
      <c r="E59" s="475" t="s">
        <v>894</v>
      </c>
      <c r="F59" s="475">
        <v>1</v>
      </c>
      <c r="G59" s="515">
        <v>0</v>
      </c>
      <c r="H59" s="515"/>
      <c r="I59" s="515"/>
      <c r="J59" s="515"/>
      <c r="K59" s="515"/>
      <c r="L59" s="515"/>
      <c r="M59" s="515"/>
      <c r="N59" s="515"/>
    </row>
    <row r="60" spans="1:14" x14ac:dyDescent="0.45">
      <c r="A60" s="475" t="s">
        <v>897</v>
      </c>
      <c r="B60" s="475" t="s">
        <v>552</v>
      </c>
      <c r="C60" s="475" t="s">
        <v>286</v>
      </c>
      <c r="D60" s="475" t="s">
        <v>275</v>
      </c>
      <c r="E60" s="475" t="s">
        <v>894</v>
      </c>
      <c r="F60" s="475">
        <v>1</v>
      </c>
      <c r="G60" s="515"/>
      <c r="H60" s="515">
        <v>0</v>
      </c>
      <c r="I60" s="515"/>
      <c r="J60" s="515"/>
      <c r="K60" s="515"/>
      <c r="L60" s="515"/>
      <c r="M60" s="515"/>
      <c r="N60" s="515"/>
    </row>
    <row r="61" spans="1:14" x14ac:dyDescent="0.45">
      <c r="A61" s="475" t="s">
        <v>897</v>
      </c>
      <c r="B61" s="475" t="s">
        <v>552</v>
      </c>
      <c r="C61" s="475" t="s">
        <v>71</v>
      </c>
      <c r="D61" s="475" t="s">
        <v>275</v>
      </c>
      <c r="E61" s="475" t="s">
        <v>894</v>
      </c>
      <c r="F61" s="475">
        <v>1</v>
      </c>
      <c r="G61" s="515">
        <v>20</v>
      </c>
      <c r="H61" s="515">
        <v>11</v>
      </c>
      <c r="I61" s="515">
        <v>15</v>
      </c>
      <c r="J61" s="515">
        <v>11</v>
      </c>
      <c r="K61" s="515">
        <v>11</v>
      </c>
      <c r="L61" s="515">
        <v>10</v>
      </c>
      <c r="M61" s="515">
        <v>10</v>
      </c>
      <c r="N61" s="515">
        <v>13</v>
      </c>
    </row>
    <row r="62" spans="1:14" x14ac:dyDescent="0.45">
      <c r="A62" s="475" t="s">
        <v>897</v>
      </c>
      <c r="B62" s="475" t="s">
        <v>552</v>
      </c>
      <c r="C62" s="475" t="s">
        <v>288</v>
      </c>
      <c r="D62" s="475" t="s">
        <v>275</v>
      </c>
      <c r="E62" s="475" t="s">
        <v>894</v>
      </c>
      <c r="F62" s="475">
        <v>1</v>
      </c>
      <c r="G62" s="515"/>
      <c r="H62" s="515">
        <v>7</v>
      </c>
      <c r="I62" s="515">
        <v>11</v>
      </c>
      <c r="J62" s="515">
        <v>4</v>
      </c>
      <c r="K62" s="515">
        <v>7</v>
      </c>
      <c r="L62" s="515">
        <v>4</v>
      </c>
      <c r="M62" s="515">
        <v>8</v>
      </c>
      <c r="N62" s="515">
        <v>8</v>
      </c>
    </row>
    <row r="63" spans="1:14" x14ac:dyDescent="0.45">
      <c r="A63" s="475" t="s">
        <v>897</v>
      </c>
      <c r="B63" s="475" t="s">
        <v>552</v>
      </c>
      <c r="C63" s="475" t="s">
        <v>289</v>
      </c>
      <c r="D63" s="475" t="s">
        <v>275</v>
      </c>
      <c r="E63" s="475" t="s">
        <v>894</v>
      </c>
      <c r="F63" s="475">
        <v>1</v>
      </c>
      <c r="G63" s="515">
        <v>66</v>
      </c>
      <c r="H63" s="515">
        <v>55</v>
      </c>
      <c r="I63" s="515">
        <v>67</v>
      </c>
      <c r="J63" s="515">
        <v>53</v>
      </c>
      <c r="K63" s="515">
        <v>52</v>
      </c>
      <c r="L63" s="515">
        <v>51</v>
      </c>
      <c r="M63" s="515">
        <v>43</v>
      </c>
      <c r="N63" s="515">
        <v>47</v>
      </c>
    </row>
    <row r="64" spans="1:14" x14ac:dyDescent="0.45">
      <c r="A64" s="475" t="s">
        <v>897</v>
      </c>
      <c r="B64" s="475" t="s">
        <v>553</v>
      </c>
      <c r="C64" s="475" t="s">
        <v>274</v>
      </c>
      <c r="D64" s="475" t="s">
        <v>275</v>
      </c>
      <c r="E64" s="475" t="s">
        <v>894</v>
      </c>
      <c r="F64" s="475">
        <v>1</v>
      </c>
      <c r="G64" s="515">
        <v>410</v>
      </c>
      <c r="H64" s="515">
        <v>252</v>
      </c>
      <c r="I64" s="515">
        <v>273</v>
      </c>
      <c r="J64" s="515">
        <v>215</v>
      </c>
      <c r="K64" s="515">
        <v>274</v>
      </c>
      <c r="L64" s="515">
        <v>291</v>
      </c>
      <c r="M64" s="515">
        <v>296</v>
      </c>
      <c r="N64" s="515">
        <v>1699</v>
      </c>
    </row>
    <row r="65" spans="1:14" x14ac:dyDescent="0.45">
      <c r="A65" s="475" t="s">
        <v>897</v>
      </c>
      <c r="B65" s="475" t="s">
        <v>553</v>
      </c>
      <c r="C65" s="475" t="s">
        <v>276</v>
      </c>
      <c r="D65" s="475" t="s">
        <v>275</v>
      </c>
      <c r="E65" s="475" t="s">
        <v>894</v>
      </c>
      <c r="F65" s="475">
        <v>1</v>
      </c>
      <c r="G65" s="515">
        <v>113</v>
      </c>
      <c r="H65" s="515">
        <v>87</v>
      </c>
      <c r="I65" s="515">
        <v>138</v>
      </c>
      <c r="J65" s="515">
        <v>145</v>
      </c>
      <c r="K65" s="515">
        <v>179</v>
      </c>
      <c r="L65" s="515">
        <v>221</v>
      </c>
      <c r="M65" s="515">
        <v>222</v>
      </c>
      <c r="N65" s="515">
        <v>454</v>
      </c>
    </row>
    <row r="66" spans="1:14" x14ac:dyDescent="0.45">
      <c r="A66" s="475" t="s">
        <v>897</v>
      </c>
      <c r="B66" s="475" t="s">
        <v>553</v>
      </c>
      <c r="C66" s="475" t="s">
        <v>277</v>
      </c>
      <c r="D66" s="475" t="s">
        <v>275</v>
      </c>
      <c r="E66" s="475" t="s">
        <v>894</v>
      </c>
      <c r="F66" s="475">
        <v>1</v>
      </c>
      <c r="G66" s="515">
        <v>341</v>
      </c>
      <c r="H66" s="515">
        <v>291</v>
      </c>
      <c r="I66" s="515">
        <v>339</v>
      </c>
      <c r="J66" s="515">
        <v>308</v>
      </c>
      <c r="K66" s="515">
        <v>365</v>
      </c>
      <c r="L66" s="515">
        <v>323</v>
      </c>
      <c r="M66" s="515">
        <v>257</v>
      </c>
      <c r="N66" s="515">
        <v>699</v>
      </c>
    </row>
    <row r="67" spans="1:14" x14ac:dyDescent="0.45">
      <c r="A67" s="475" t="s">
        <v>897</v>
      </c>
      <c r="B67" s="475" t="s">
        <v>553</v>
      </c>
      <c r="C67" s="475" t="s">
        <v>278</v>
      </c>
      <c r="D67" s="475" t="s">
        <v>275</v>
      </c>
      <c r="E67" s="475" t="s">
        <v>894</v>
      </c>
      <c r="F67" s="475">
        <v>1</v>
      </c>
      <c r="G67" s="515">
        <v>0</v>
      </c>
      <c r="H67" s="515">
        <v>0</v>
      </c>
      <c r="I67" s="515">
        <v>9</v>
      </c>
      <c r="J67" s="515">
        <v>26</v>
      </c>
      <c r="K67" s="515">
        <v>12</v>
      </c>
      <c r="L67" s="515">
        <v>30</v>
      </c>
      <c r="M67" s="515">
        <v>23</v>
      </c>
      <c r="N67" s="515">
        <v>11</v>
      </c>
    </row>
    <row r="68" spans="1:14" x14ac:dyDescent="0.45">
      <c r="A68" s="475" t="s">
        <v>897</v>
      </c>
      <c r="B68" s="475" t="s">
        <v>553</v>
      </c>
      <c r="C68" s="475" t="s">
        <v>279</v>
      </c>
      <c r="D68" s="475" t="s">
        <v>275</v>
      </c>
      <c r="E68" s="475" t="s">
        <v>894</v>
      </c>
      <c r="F68" s="475">
        <v>1</v>
      </c>
      <c r="G68" s="515">
        <v>0</v>
      </c>
      <c r="H68" s="515"/>
      <c r="I68" s="515">
        <v>0</v>
      </c>
      <c r="J68" s="515"/>
      <c r="K68" s="515">
        <v>0</v>
      </c>
      <c r="L68" s="515">
        <v>0</v>
      </c>
      <c r="M68" s="515">
        <v>0</v>
      </c>
      <c r="N68" s="515">
        <v>0</v>
      </c>
    </row>
    <row r="69" spans="1:14" x14ac:dyDescent="0.45">
      <c r="A69" s="475" t="s">
        <v>897</v>
      </c>
      <c r="B69" s="475" t="s">
        <v>553</v>
      </c>
      <c r="C69" s="475" t="s">
        <v>280</v>
      </c>
      <c r="D69" s="475" t="s">
        <v>275</v>
      </c>
      <c r="E69" s="475" t="s">
        <v>894</v>
      </c>
      <c r="F69" s="475">
        <v>1</v>
      </c>
      <c r="G69" s="515">
        <v>0</v>
      </c>
      <c r="H69" s="515">
        <v>0</v>
      </c>
      <c r="I69" s="515">
        <v>8</v>
      </c>
      <c r="J69" s="515">
        <v>3</v>
      </c>
      <c r="K69" s="515">
        <v>1</v>
      </c>
      <c r="L69" s="515">
        <v>1</v>
      </c>
      <c r="M69" s="515">
        <v>0</v>
      </c>
      <c r="N69" s="515">
        <v>13</v>
      </c>
    </row>
    <row r="70" spans="1:14" x14ac:dyDescent="0.45">
      <c r="A70" s="475" t="s">
        <v>897</v>
      </c>
      <c r="B70" s="475" t="s">
        <v>553</v>
      </c>
      <c r="C70" s="475" t="s">
        <v>282</v>
      </c>
      <c r="D70" s="475" t="s">
        <v>275</v>
      </c>
      <c r="E70" s="475" t="s">
        <v>894</v>
      </c>
      <c r="F70" s="475">
        <v>1</v>
      </c>
      <c r="G70" s="515">
        <v>0</v>
      </c>
      <c r="H70" s="515">
        <v>0</v>
      </c>
      <c r="I70" s="515">
        <v>22</v>
      </c>
      <c r="J70" s="515">
        <v>1</v>
      </c>
      <c r="K70" s="515">
        <v>7</v>
      </c>
      <c r="L70" s="515">
        <v>4</v>
      </c>
      <c r="M70" s="515">
        <v>1</v>
      </c>
      <c r="N70" s="515">
        <v>1</v>
      </c>
    </row>
    <row r="71" spans="1:14" x14ac:dyDescent="0.45">
      <c r="A71" s="475" t="s">
        <v>897</v>
      </c>
      <c r="B71" s="475" t="s">
        <v>553</v>
      </c>
      <c r="C71" s="475" t="s">
        <v>283</v>
      </c>
      <c r="D71" s="475" t="s">
        <v>275</v>
      </c>
      <c r="E71" s="475" t="s">
        <v>894</v>
      </c>
      <c r="F71" s="475">
        <v>1</v>
      </c>
      <c r="G71" s="515"/>
      <c r="H71" s="515"/>
      <c r="I71" s="515"/>
      <c r="J71" s="515"/>
      <c r="K71" s="515"/>
      <c r="L71" s="515">
        <v>7</v>
      </c>
      <c r="M71" s="515">
        <v>5</v>
      </c>
      <c r="N71" s="515"/>
    </row>
    <row r="72" spans="1:14" x14ac:dyDescent="0.45">
      <c r="A72" s="475" t="s">
        <v>897</v>
      </c>
      <c r="B72" s="475" t="s">
        <v>553</v>
      </c>
      <c r="C72" s="475" t="s">
        <v>285</v>
      </c>
      <c r="D72" s="475" t="s">
        <v>275</v>
      </c>
      <c r="E72" s="475" t="s">
        <v>894</v>
      </c>
      <c r="F72" s="475">
        <v>1</v>
      </c>
      <c r="G72" s="515"/>
      <c r="H72" s="515">
        <v>0</v>
      </c>
      <c r="I72" s="515">
        <v>0</v>
      </c>
      <c r="J72" s="515"/>
      <c r="K72" s="515">
        <v>0</v>
      </c>
      <c r="L72" s="515"/>
      <c r="M72" s="515"/>
      <c r="N72" s="515"/>
    </row>
    <row r="73" spans="1:14" x14ac:dyDescent="0.45">
      <c r="A73" s="475" t="s">
        <v>897</v>
      </c>
      <c r="B73" s="475" t="s">
        <v>553</v>
      </c>
      <c r="C73" s="475" t="s">
        <v>287</v>
      </c>
      <c r="D73" s="475" t="s">
        <v>275</v>
      </c>
      <c r="E73" s="475" t="s">
        <v>894</v>
      </c>
      <c r="F73" s="475">
        <v>1</v>
      </c>
      <c r="G73" s="515"/>
      <c r="H73" s="515"/>
      <c r="I73" s="515"/>
      <c r="J73" s="515"/>
      <c r="K73" s="515"/>
      <c r="L73" s="515"/>
      <c r="M73" s="515"/>
      <c r="N73" s="515">
        <v>2</v>
      </c>
    </row>
    <row r="74" spans="1:14" x14ac:dyDescent="0.45">
      <c r="A74" s="475" t="s">
        <v>897</v>
      </c>
      <c r="B74" s="475" t="s">
        <v>553</v>
      </c>
      <c r="C74" s="475" t="s">
        <v>71</v>
      </c>
      <c r="D74" s="475" t="s">
        <v>275</v>
      </c>
      <c r="E74" s="475" t="s">
        <v>894</v>
      </c>
      <c r="F74" s="475">
        <v>1</v>
      </c>
      <c r="G74" s="515">
        <v>91</v>
      </c>
      <c r="H74" s="515">
        <v>149</v>
      </c>
      <c r="I74" s="515">
        <v>198</v>
      </c>
      <c r="J74" s="515">
        <v>193</v>
      </c>
      <c r="K74" s="515">
        <v>214</v>
      </c>
      <c r="L74" s="515">
        <v>191</v>
      </c>
      <c r="M74" s="515">
        <v>112</v>
      </c>
      <c r="N74" s="515">
        <v>249</v>
      </c>
    </row>
    <row r="75" spans="1:14" x14ac:dyDescent="0.45">
      <c r="A75" s="475" t="s">
        <v>897</v>
      </c>
      <c r="B75" s="475" t="s">
        <v>553</v>
      </c>
      <c r="C75" s="475" t="s">
        <v>288</v>
      </c>
      <c r="D75" s="475" t="s">
        <v>275</v>
      </c>
      <c r="E75" s="475" t="s">
        <v>894</v>
      </c>
      <c r="F75" s="475">
        <v>1</v>
      </c>
      <c r="G75" s="515"/>
      <c r="H75" s="515">
        <v>90</v>
      </c>
      <c r="I75" s="515">
        <v>63</v>
      </c>
      <c r="J75" s="515">
        <v>95</v>
      </c>
      <c r="K75" s="515">
        <v>117</v>
      </c>
      <c r="L75" s="515">
        <v>108</v>
      </c>
      <c r="M75" s="515">
        <v>85</v>
      </c>
      <c r="N75" s="515">
        <v>156</v>
      </c>
    </row>
    <row r="76" spans="1:14" x14ac:dyDescent="0.45">
      <c r="A76" s="475" t="s">
        <v>897</v>
      </c>
      <c r="B76" s="475" t="s">
        <v>553</v>
      </c>
      <c r="C76" s="475" t="s">
        <v>289</v>
      </c>
      <c r="D76" s="475" t="s">
        <v>275</v>
      </c>
      <c r="E76" s="475" t="s">
        <v>894</v>
      </c>
      <c r="F76" s="475">
        <v>1</v>
      </c>
      <c r="G76" s="515">
        <v>956</v>
      </c>
      <c r="H76" s="515">
        <v>869</v>
      </c>
      <c r="I76" s="515">
        <v>1050</v>
      </c>
      <c r="J76" s="515">
        <v>986</v>
      </c>
      <c r="K76" s="515">
        <v>1168</v>
      </c>
      <c r="L76" s="515">
        <v>1176</v>
      </c>
      <c r="M76" s="515">
        <v>1002</v>
      </c>
      <c r="N76" s="515">
        <v>3285</v>
      </c>
    </row>
    <row r="77" spans="1:14" x14ac:dyDescent="0.45">
      <c r="A77" s="475" t="s">
        <v>897</v>
      </c>
      <c r="B77" s="475" t="s">
        <v>562</v>
      </c>
      <c r="C77" s="475" t="s">
        <v>274</v>
      </c>
      <c r="D77" s="475" t="s">
        <v>275</v>
      </c>
      <c r="E77" s="475" t="s">
        <v>894</v>
      </c>
      <c r="F77" s="475">
        <v>1</v>
      </c>
      <c r="G77" s="515">
        <v>572</v>
      </c>
      <c r="H77" s="515">
        <v>383</v>
      </c>
      <c r="I77" s="515">
        <v>522</v>
      </c>
      <c r="J77" s="515">
        <v>530</v>
      </c>
      <c r="K77" s="515">
        <v>585</v>
      </c>
      <c r="L77" s="515">
        <v>1272</v>
      </c>
      <c r="M77" s="515">
        <v>560</v>
      </c>
      <c r="N77" s="515">
        <v>332</v>
      </c>
    </row>
    <row r="78" spans="1:14" x14ac:dyDescent="0.45">
      <c r="A78" s="475" t="s">
        <v>897</v>
      </c>
      <c r="B78" s="475" t="s">
        <v>562</v>
      </c>
      <c r="C78" s="475" t="s">
        <v>276</v>
      </c>
      <c r="D78" s="475" t="s">
        <v>275</v>
      </c>
      <c r="E78" s="475" t="s">
        <v>894</v>
      </c>
      <c r="F78" s="475">
        <v>1</v>
      </c>
      <c r="G78" s="515">
        <v>29</v>
      </c>
      <c r="H78" s="515">
        <v>36</v>
      </c>
      <c r="I78" s="515">
        <v>72</v>
      </c>
      <c r="J78" s="515">
        <v>105</v>
      </c>
      <c r="K78" s="515">
        <v>119</v>
      </c>
      <c r="L78" s="515">
        <v>1051</v>
      </c>
      <c r="M78" s="515">
        <v>115</v>
      </c>
      <c r="N78" s="515">
        <v>98</v>
      </c>
    </row>
    <row r="79" spans="1:14" x14ac:dyDescent="0.45">
      <c r="A79" s="475" t="s">
        <v>897</v>
      </c>
      <c r="B79" s="475" t="s">
        <v>562</v>
      </c>
      <c r="C79" s="475" t="s">
        <v>277</v>
      </c>
      <c r="D79" s="475" t="s">
        <v>275</v>
      </c>
      <c r="E79" s="475" t="s">
        <v>894</v>
      </c>
      <c r="F79" s="475">
        <v>1</v>
      </c>
      <c r="G79" s="515">
        <v>138</v>
      </c>
      <c r="H79" s="515">
        <v>251</v>
      </c>
      <c r="I79" s="515">
        <v>138</v>
      </c>
      <c r="J79" s="515">
        <v>96</v>
      </c>
      <c r="K79" s="515">
        <v>121</v>
      </c>
      <c r="L79" s="515">
        <v>104</v>
      </c>
      <c r="M79" s="515">
        <v>85</v>
      </c>
      <c r="N79" s="515">
        <v>28</v>
      </c>
    </row>
    <row r="80" spans="1:14" x14ac:dyDescent="0.45">
      <c r="A80" s="475" t="s">
        <v>897</v>
      </c>
      <c r="B80" s="475" t="s">
        <v>562</v>
      </c>
      <c r="C80" s="475" t="s">
        <v>278</v>
      </c>
      <c r="D80" s="475" t="s">
        <v>275</v>
      </c>
      <c r="E80" s="475" t="s">
        <v>894</v>
      </c>
      <c r="F80" s="475">
        <v>1</v>
      </c>
      <c r="G80" s="515">
        <v>50</v>
      </c>
      <c r="H80" s="515">
        <v>55</v>
      </c>
      <c r="I80" s="515">
        <v>50</v>
      </c>
      <c r="J80" s="515">
        <v>60</v>
      </c>
      <c r="K80" s="515">
        <v>43</v>
      </c>
      <c r="L80" s="515">
        <v>89</v>
      </c>
      <c r="M80" s="515">
        <v>56</v>
      </c>
      <c r="N80" s="515">
        <v>52</v>
      </c>
    </row>
    <row r="81" spans="1:14" x14ac:dyDescent="0.45">
      <c r="A81" s="475" t="s">
        <v>897</v>
      </c>
      <c r="B81" s="475" t="s">
        <v>562</v>
      </c>
      <c r="C81" s="475" t="s">
        <v>279</v>
      </c>
      <c r="D81" s="475" t="s">
        <v>275</v>
      </c>
      <c r="E81" s="475" t="s">
        <v>894</v>
      </c>
      <c r="F81" s="475">
        <v>1</v>
      </c>
      <c r="G81" s="515"/>
      <c r="H81" s="515"/>
      <c r="I81" s="515"/>
      <c r="J81" s="515"/>
      <c r="K81" s="515">
        <v>0</v>
      </c>
      <c r="L81" s="515">
        <v>0</v>
      </c>
      <c r="M81" s="515">
        <v>0</v>
      </c>
      <c r="N81" s="515"/>
    </row>
    <row r="82" spans="1:14" x14ac:dyDescent="0.45">
      <c r="A82" s="475" t="s">
        <v>897</v>
      </c>
      <c r="B82" s="475" t="s">
        <v>562</v>
      </c>
      <c r="C82" s="475" t="s">
        <v>280</v>
      </c>
      <c r="D82" s="475" t="s">
        <v>275</v>
      </c>
      <c r="E82" s="475" t="s">
        <v>894</v>
      </c>
      <c r="F82" s="475">
        <v>1</v>
      </c>
      <c r="G82" s="515">
        <v>36</v>
      </c>
      <c r="H82" s="515">
        <v>60</v>
      </c>
      <c r="I82" s="515">
        <v>36</v>
      </c>
      <c r="J82" s="515">
        <v>40</v>
      </c>
      <c r="K82" s="515">
        <v>44</v>
      </c>
      <c r="L82" s="515">
        <v>165</v>
      </c>
      <c r="M82" s="515">
        <v>243</v>
      </c>
      <c r="N82" s="515">
        <v>290</v>
      </c>
    </row>
    <row r="83" spans="1:14" x14ac:dyDescent="0.45">
      <c r="A83" s="475" t="s">
        <v>897</v>
      </c>
      <c r="B83" s="475" t="s">
        <v>562</v>
      </c>
      <c r="C83" s="475" t="s">
        <v>281</v>
      </c>
      <c r="D83" s="475" t="s">
        <v>275</v>
      </c>
      <c r="E83" s="475" t="s">
        <v>894</v>
      </c>
      <c r="F83" s="475">
        <v>1</v>
      </c>
      <c r="G83" s="515">
        <v>7</v>
      </c>
      <c r="H83" s="515">
        <v>9</v>
      </c>
      <c r="I83" s="515">
        <v>7</v>
      </c>
      <c r="J83" s="515">
        <v>8</v>
      </c>
      <c r="K83" s="515">
        <v>3</v>
      </c>
      <c r="L83" s="515">
        <v>3</v>
      </c>
      <c r="M83" s="515">
        <v>1</v>
      </c>
      <c r="N83" s="515">
        <v>1</v>
      </c>
    </row>
    <row r="84" spans="1:14" x14ac:dyDescent="0.45">
      <c r="A84" s="475" t="s">
        <v>897</v>
      </c>
      <c r="B84" s="475" t="s">
        <v>562</v>
      </c>
      <c r="C84" s="475" t="s">
        <v>282</v>
      </c>
      <c r="D84" s="475" t="s">
        <v>275</v>
      </c>
      <c r="E84" s="475" t="s">
        <v>894</v>
      </c>
      <c r="F84" s="475">
        <v>1</v>
      </c>
      <c r="G84" s="515">
        <v>1</v>
      </c>
      <c r="H84" s="515">
        <v>12</v>
      </c>
      <c r="I84" s="515">
        <v>15</v>
      </c>
      <c r="J84" s="515">
        <v>14</v>
      </c>
      <c r="K84" s="515">
        <v>17</v>
      </c>
      <c r="L84" s="515">
        <v>42</v>
      </c>
      <c r="M84" s="515">
        <v>41</v>
      </c>
      <c r="N84" s="515">
        <v>25</v>
      </c>
    </row>
    <row r="85" spans="1:14" x14ac:dyDescent="0.45">
      <c r="A85" s="475" t="s">
        <v>897</v>
      </c>
      <c r="B85" s="475" t="s">
        <v>562</v>
      </c>
      <c r="C85" s="475" t="s">
        <v>293</v>
      </c>
      <c r="D85" s="475" t="s">
        <v>275</v>
      </c>
      <c r="E85" s="475" t="s">
        <v>894</v>
      </c>
      <c r="F85" s="475">
        <v>1</v>
      </c>
      <c r="G85" s="515"/>
      <c r="H85" s="515"/>
      <c r="I85" s="515"/>
      <c r="J85" s="515"/>
      <c r="K85" s="515"/>
      <c r="L85" s="515"/>
      <c r="M85" s="515">
        <v>0</v>
      </c>
      <c r="N85" s="515"/>
    </row>
    <row r="86" spans="1:14" x14ac:dyDescent="0.45">
      <c r="A86" s="475" t="s">
        <v>897</v>
      </c>
      <c r="B86" s="475" t="s">
        <v>562</v>
      </c>
      <c r="C86" s="475" t="s">
        <v>285</v>
      </c>
      <c r="D86" s="475" t="s">
        <v>275</v>
      </c>
      <c r="E86" s="475" t="s">
        <v>894</v>
      </c>
      <c r="F86" s="475">
        <v>1</v>
      </c>
      <c r="G86" s="515">
        <v>0</v>
      </c>
      <c r="H86" s="515">
        <v>0</v>
      </c>
      <c r="I86" s="515"/>
      <c r="J86" s="515"/>
      <c r="K86" s="515"/>
      <c r="L86" s="515"/>
      <c r="M86" s="515">
        <v>0</v>
      </c>
      <c r="N86" s="515"/>
    </row>
    <row r="87" spans="1:14" x14ac:dyDescent="0.45">
      <c r="A87" s="475" t="s">
        <v>897</v>
      </c>
      <c r="B87" s="475" t="s">
        <v>562</v>
      </c>
      <c r="C87" s="475" t="s">
        <v>286</v>
      </c>
      <c r="D87" s="475" t="s">
        <v>275</v>
      </c>
      <c r="E87" s="475" t="s">
        <v>894</v>
      </c>
      <c r="F87" s="475">
        <v>1</v>
      </c>
      <c r="G87" s="515"/>
      <c r="H87" s="515">
        <v>1</v>
      </c>
      <c r="I87" s="515"/>
      <c r="J87" s="515"/>
      <c r="K87" s="515"/>
      <c r="L87" s="515"/>
      <c r="M87" s="515">
        <v>0</v>
      </c>
      <c r="N87" s="515"/>
    </row>
    <row r="88" spans="1:14" x14ac:dyDescent="0.45">
      <c r="A88" s="475" t="s">
        <v>897</v>
      </c>
      <c r="B88" s="475" t="s">
        <v>562</v>
      </c>
      <c r="C88" s="475" t="s">
        <v>71</v>
      </c>
      <c r="D88" s="475" t="s">
        <v>275</v>
      </c>
      <c r="E88" s="475" t="s">
        <v>894</v>
      </c>
      <c r="F88" s="475">
        <v>1</v>
      </c>
      <c r="G88" s="515">
        <v>52</v>
      </c>
      <c r="H88" s="515">
        <v>34</v>
      </c>
      <c r="I88" s="515">
        <v>37</v>
      </c>
      <c r="J88" s="515">
        <v>45</v>
      </c>
      <c r="K88" s="515">
        <v>71</v>
      </c>
      <c r="L88" s="515">
        <v>66</v>
      </c>
      <c r="M88" s="515">
        <v>81</v>
      </c>
      <c r="N88" s="515">
        <v>81</v>
      </c>
    </row>
    <row r="89" spans="1:14" x14ac:dyDescent="0.45">
      <c r="A89" s="475" t="s">
        <v>897</v>
      </c>
      <c r="B89" s="475" t="s">
        <v>562</v>
      </c>
      <c r="C89" s="475" t="s">
        <v>288</v>
      </c>
      <c r="D89" s="475" t="s">
        <v>275</v>
      </c>
      <c r="E89" s="475" t="s">
        <v>894</v>
      </c>
      <c r="F89" s="475">
        <v>1</v>
      </c>
      <c r="G89" s="515"/>
      <c r="H89" s="515">
        <v>120</v>
      </c>
      <c r="I89" s="515">
        <v>92</v>
      </c>
      <c r="J89" s="515">
        <v>113</v>
      </c>
      <c r="K89" s="515">
        <v>86</v>
      </c>
      <c r="L89" s="515">
        <v>207</v>
      </c>
      <c r="M89" s="515">
        <v>141</v>
      </c>
      <c r="N89" s="515">
        <v>184</v>
      </c>
    </row>
    <row r="90" spans="1:14" x14ac:dyDescent="0.45">
      <c r="A90" s="475" t="s">
        <v>897</v>
      </c>
      <c r="B90" s="475" t="s">
        <v>562</v>
      </c>
      <c r="C90" s="475" t="s">
        <v>289</v>
      </c>
      <c r="D90" s="475" t="s">
        <v>275</v>
      </c>
      <c r="E90" s="475" t="s">
        <v>894</v>
      </c>
      <c r="F90" s="475">
        <v>1</v>
      </c>
      <c r="G90" s="515">
        <v>885</v>
      </c>
      <c r="H90" s="515">
        <v>960</v>
      </c>
      <c r="I90" s="515">
        <v>969</v>
      </c>
      <c r="J90" s="515">
        <v>1011</v>
      </c>
      <c r="K90" s="515">
        <v>1090</v>
      </c>
      <c r="L90" s="515">
        <v>3001</v>
      </c>
      <c r="M90" s="515">
        <v>1323</v>
      </c>
      <c r="N90" s="515">
        <v>1091</v>
      </c>
    </row>
    <row r="91" spans="1:14" x14ac:dyDescent="0.45">
      <c r="A91" s="475" t="s">
        <v>897</v>
      </c>
      <c r="B91" s="475" t="s">
        <v>555</v>
      </c>
      <c r="C91" s="475" t="s">
        <v>274</v>
      </c>
      <c r="D91" s="475" t="s">
        <v>275</v>
      </c>
      <c r="E91" s="475" t="s">
        <v>894</v>
      </c>
      <c r="F91" s="475">
        <v>1</v>
      </c>
      <c r="G91" s="515">
        <v>664</v>
      </c>
      <c r="H91" s="515">
        <v>256</v>
      </c>
      <c r="I91" s="515">
        <v>328</v>
      </c>
      <c r="J91" s="515">
        <v>307</v>
      </c>
      <c r="K91" s="515">
        <v>250</v>
      </c>
      <c r="L91" s="515">
        <v>262</v>
      </c>
      <c r="M91" s="515">
        <v>254</v>
      </c>
      <c r="N91" s="515">
        <v>259</v>
      </c>
    </row>
    <row r="92" spans="1:14" x14ac:dyDescent="0.45">
      <c r="A92" s="475" t="s">
        <v>897</v>
      </c>
      <c r="B92" s="475" t="s">
        <v>555</v>
      </c>
      <c r="C92" s="475" t="s">
        <v>276</v>
      </c>
      <c r="D92" s="475" t="s">
        <v>275</v>
      </c>
      <c r="E92" s="475" t="s">
        <v>894</v>
      </c>
      <c r="F92" s="475">
        <v>1</v>
      </c>
      <c r="G92" s="515">
        <v>564</v>
      </c>
      <c r="H92" s="515">
        <v>504</v>
      </c>
      <c r="I92" s="515">
        <v>478</v>
      </c>
      <c r="J92" s="515">
        <v>422</v>
      </c>
      <c r="K92" s="515">
        <v>513</v>
      </c>
      <c r="L92" s="515">
        <v>649</v>
      </c>
      <c r="M92" s="515">
        <v>522</v>
      </c>
      <c r="N92" s="515">
        <v>584</v>
      </c>
    </row>
    <row r="93" spans="1:14" x14ac:dyDescent="0.45">
      <c r="A93" s="475" t="s">
        <v>897</v>
      </c>
      <c r="B93" s="475" t="s">
        <v>555</v>
      </c>
      <c r="C93" s="475" t="s">
        <v>277</v>
      </c>
      <c r="D93" s="475" t="s">
        <v>275</v>
      </c>
      <c r="E93" s="475" t="s">
        <v>894</v>
      </c>
      <c r="F93" s="475">
        <v>1</v>
      </c>
      <c r="G93" s="515">
        <v>194</v>
      </c>
      <c r="H93" s="515">
        <v>210</v>
      </c>
      <c r="I93" s="515">
        <v>155</v>
      </c>
      <c r="J93" s="515">
        <v>118</v>
      </c>
      <c r="K93" s="515">
        <v>127</v>
      </c>
      <c r="L93" s="515">
        <v>93</v>
      </c>
      <c r="M93" s="515">
        <v>82</v>
      </c>
      <c r="N93" s="515">
        <v>171</v>
      </c>
    </row>
    <row r="94" spans="1:14" x14ac:dyDescent="0.45">
      <c r="A94" s="475" t="s">
        <v>897</v>
      </c>
      <c r="B94" s="475" t="s">
        <v>555</v>
      </c>
      <c r="C94" s="475" t="s">
        <v>278</v>
      </c>
      <c r="D94" s="475" t="s">
        <v>275</v>
      </c>
      <c r="E94" s="475" t="s">
        <v>894</v>
      </c>
      <c r="F94" s="475">
        <v>1</v>
      </c>
      <c r="G94" s="515">
        <v>96</v>
      </c>
      <c r="H94" s="515">
        <v>7</v>
      </c>
      <c r="I94" s="515">
        <v>9</v>
      </c>
      <c r="J94" s="515">
        <v>11</v>
      </c>
      <c r="K94" s="515">
        <v>11</v>
      </c>
      <c r="L94" s="515">
        <v>13</v>
      </c>
      <c r="M94" s="515">
        <v>13</v>
      </c>
      <c r="N94" s="515">
        <v>13</v>
      </c>
    </row>
    <row r="95" spans="1:14" x14ac:dyDescent="0.45">
      <c r="A95" s="475" t="s">
        <v>897</v>
      </c>
      <c r="B95" s="475" t="s">
        <v>555</v>
      </c>
      <c r="C95" s="475" t="s">
        <v>279</v>
      </c>
      <c r="D95" s="475" t="s">
        <v>275</v>
      </c>
      <c r="E95" s="475" t="s">
        <v>894</v>
      </c>
      <c r="F95" s="475">
        <v>1</v>
      </c>
      <c r="G95" s="515">
        <v>0</v>
      </c>
      <c r="H95" s="515">
        <v>0</v>
      </c>
      <c r="I95" s="515">
        <v>0</v>
      </c>
      <c r="J95" s="515">
        <v>0</v>
      </c>
      <c r="K95" s="515">
        <v>0</v>
      </c>
      <c r="L95" s="515">
        <v>0</v>
      </c>
      <c r="M95" s="515">
        <v>0</v>
      </c>
      <c r="N95" s="515">
        <v>0</v>
      </c>
    </row>
    <row r="96" spans="1:14" x14ac:dyDescent="0.45">
      <c r="A96" s="475" t="s">
        <v>897</v>
      </c>
      <c r="B96" s="475" t="s">
        <v>555</v>
      </c>
      <c r="C96" s="475" t="s">
        <v>280</v>
      </c>
      <c r="D96" s="475" t="s">
        <v>275</v>
      </c>
      <c r="E96" s="475" t="s">
        <v>894</v>
      </c>
      <c r="F96" s="475">
        <v>1</v>
      </c>
      <c r="G96" s="515">
        <v>14</v>
      </c>
      <c r="H96" s="515">
        <v>7</v>
      </c>
      <c r="I96" s="515">
        <v>9</v>
      </c>
      <c r="J96" s="515">
        <v>14</v>
      </c>
      <c r="K96" s="515">
        <v>20</v>
      </c>
      <c r="L96" s="515">
        <v>15</v>
      </c>
      <c r="M96" s="515">
        <v>8</v>
      </c>
      <c r="N96" s="515">
        <v>7</v>
      </c>
    </row>
    <row r="97" spans="1:14" x14ac:dyDescent="0.45">
      <c r="A97" s="475" t="s">
        <v>897</v>
      </c>
      <c r="B97" s="475" t="s">
        <v>555</v>
      </c>
      <c r="C97" s="475" t="s">
        <v>281</v>
      </c>
      <c r="D97" s="475" t="s">
        <v>275</v>
      </c>
      <c r="E97" s="475" t="s">
        <v>894</v>
      </c>
      <c r="F97" s="475">
        <v>1</v>
      </c>
      <c r="G97" s="515"/>
      <c r="H97" s="515">
        <v>1</v>
      </c>
      <c r="I97" s="515">
        <v>1</v>
      </c>
      <c r="J97" s="515">
        <v>1</v>
      </c>
      <c r="K97" s="515">
        <v>0</v>
      </c>
      <c r="L97" s="515">
        <v>0</v>
      </c>
      <c r="M97" s="515"/>
      <c r="N97" s="515"/>
    </row>
    <row r="98" spans="1:14" x14ac:dyDescent="0.45">
      <c r="A98" s="475" t="s">
        <v>897</v>
      </c>
      <c r="B98" s="475" t="s">
        <v>555</v>
      </c>
      <c r="C98" s="475" t="s">
        <v>282</v>
      </c>
      <c r="D98" s="475" t="s">
        <v>275</v>
      </c>
      <c r="E98" s="475" t="s">
        <v>894</v>
      </c>
      <c r="F98" s="475">
        <v>1</v>
      </c>
      <c r="G98" s="515">
        <v>1</v>
      </c>
      <c r="H98" s="515">
        <v>1</v>
      </c>
      <c r="I98" s="515"/>
      <c r="J98" s="515"/>
      <c r="K98" s="515">
        <v>0</v>
      </c>
      <c r="L98" s="515">
        <v>0</v>
      </c>
      <c r="M98" s="515">
        <v>0</v>
      </c>
      <c r="N98" s="515">
        <v>0</v>
      </c>
    </row>
    <row r="99" spans="1:14" x14ac:dyDescent="0.45">
      <c r="A99" s="475" t="s">
        <v>897</v>
      </c>
      <c r="B99" s="475" t="s">
        <v>555</v>
      </c>
      <c r="C99" s="475" t="s">
        <v>283</v>
      </c>
      <c r="D99" s="475" t="s">
        <v>275</v>
      </c>
      <c r="E99" s="475" t="s">
        <v>894</v>
      </c>
      <c r="F99" s="475">
        <v>1</v>
      </c>
      <c r="G99" s="515"/>
      <c r="H99" s="515">
        <v>0</v>
      </c>
      <c r="I99" s="515"/>
      <c r="J99" s="515">
        <v>18</v>
      </c>
      <c r="K99" s="515">
        <v>12</v>
      </c>
      <c r="L99" s="515">
        <v>13</v>
      </c>
      <c r="M99" s="515">
        <v>6</v>
      </c>
      <c r="N99" s="515">
        <v>7</v>
      </c>
    </row>
    <row r="100" spans="1:14" x14ac:dyDescent="0.45">
      <c r="A100" s="475" t="s">
        <v>897</v>
      </c>
      <c r="B100" s="475" t="s">
        <v>555</v>
      </c>
      <c r="C100" s="475" t="s">
        <v>284</v>
      </c>
      <c r="D100" s="475" t="s">
        <v>275</v>
      </c>
      <c r="E100" s="475" t="s">
        <v>894</v>
      </c>
      <c r="F100" s="475">
        <v>1</v>
      </c>
      <c r="G100" s="515"/>
      <c r="H100" s="515"/>
      <c r="I100" s="515"/>
      <c r="J100" s="515">
        <v>19</v>
      </c>
      <c r="K100" s="515">
        <v>11</v>
      </c>
      <c r="L100" s="515">
        <v>9</v>
      </c>
      <c r="M100" s="515">
        <v>3</v>
      </c>
      <c r="N100" s="515">
        <v>4</v>
      </c>
    </row>
    <row r="101" spans="1:14" x14ac:dyDescent="0.45">
      <c r="A101" s="475" t="s">
        <v>897</v>
      </c>
      <c r="B101" s="475" t="s">
        <v>555</v>
      </c>
      <c r="C101" s="475" t="s">
        <v>285</v>
      </c>
      <c r="D101" s="475" t="s">
        <v>275</v>
      </c>
      <c r="E101" s="475" t="s">
        <v>894</v>
      </c>
      <c r="F101" s="475">
        <v>1</v>
      </c>
      <c r="G101" s="515"/>
      <c r="H101" s="515">
        <v>0</v>
      </c>
      <c r="I101" s="515">
        <v>0</v>
      </c>
      <c r="J101" s="515"/>
      <c r="K101" s="515"/>
      <c r="L101" s="515"/>
      <c r="M101" s="515"/>
      <c r="N101" s="515"/>
    </row>
    <row r="102" spans="1:14" x14ac:dyDescent="0.45">
      <c r="A102" s="475" t="s">
        <v>897</v>
      </c>
      <c r="B102" s="475" t="s">
        <v>555</v>
      </c>
      <c r="C102" s="475" t="s">
        <v>286</v>
      </c>
      <c r="D102" s="475" t="s">
        <v>275</v>
      </c>
      <c r="E102" s="475" t="s">
        <v>894</v>
      </c>
      <c r="F102" s="475">
        <v>1</v>
      </c>
      <c r="G102" s="515">
        <v>0</v>
      </c>
      <c r="H102" s="515"/>
      <c r="I102" s="515">
        <v>1</v>
      </c>
      <c r="J102" s="515"/>
      <c r="K102" s="515">
        <v>0</v>
      </c>
      <c r="L102" s="515"/>
      <c r="M102" s="515"/>
      <c r="N102" s="515"/>
    </row>
    <row r="103" spans="1:14" x14ac:dyDescent="0.45">
      <c r="A103" s="475" t="s">
        <v>897</v>
      </c>
      <c r="B103" s="475" t="s">
        <v>555</v>
      </c>
      <c r="C103" s="475" t="s">
        <v>287</v>
      </c>
      <c r="D103" s="475" t="s">
        <v>275</v>
      </c>
      <c r="E103" s="475" t="s">
        <v>894</v>
      </c>
      <c r="F103" s="475">
        <v>1</v>
      </c>
      <c r="G103" s="515">
        <v>0</v>
      </c>
      <c r="H103" s="515"/>
      <c r="I103" s="515"/>
      <c r="J103" s="515">
        <v>0</v>
      </c>
      <c r="K103" s="515">
        <v>0</v>
      </c>
      <c r="L103" s="515">
        <v>0</v>
      </c>
      <c r="M103" s="515"/>
      <c r="N103" s="515"/>
    </row>
    <row r="104" spans="1:14" x14ac:dyDescent="0.45">
      <c r="A104" s="475" t="s">
        <v>897</v>
      </c>
      <c r="B104" s="475" t="s">
        <v>555</v>
      </c>
      <c r="C104" s="475" t="s">
        <v>71</v>
      </c>
      <c r="D104" s="475" t="s">
        <v>275</v>
      </c>
      <c r="E104" s="475" t="s">
        <v>894</v>
      </c>
      <c r="F104" s="475">
        <v>1</v>
      </c>
      <c r="G104" s="515">
        <v>386</v>
      </c>
      <c r="H104" s="515">
        <v>126</v>
      </c>
      <c r="I104" s="515">
        <v>117</v>
      </c>
      <c r="J104" s="515">
        <v>136</v>
      </c>
      <c r="K104" s="515">
        <v>130</v>
      </c>
      <c r="L104" s="515">
        <v>77</v>
      </c>
      <c r="M104" s="515">
        <v>64</v>
      </c>
      <c r="N104" s="515">
        <v>30</v>
      </c>
    </row>
    <row r="105" spans="1:14" x14ac:dyDescent="0.45">
      <c r="A105" s="475" t="s">
        <v>897</v>
      </c>
      <c r="B105" s="475" t="s">
        <v>555</v>
      </c>
      <c r="C105" s="475" t="s">
        <v>288</v>
      </c>
      <c r="D105" s="475" t="s">
        <v>275</v>
      </c>
      <c r="E105" s="475" t="s">
        <v>894</v>
      </c>
      <c r="F105" s="475">
        <v>1</v>
      </c>
      <c r="G105" s="515"/>
      <c r="H105" s="515">
        <v>493</v>
      </c>
      <c r="I105" s="515">
        <v>718</v>
      </c>
      <c r="J105" s="515">
        <v>831</v>
      </c>
      <c r="K105" s="515">
        <v>889</v>
      </c>
      <c r="L105" s="515">
        <v>895</v>
      </c>
      <c r="M105" s="515">
        <v>687</v>
      </c>
      <c r="N105" s="515">
        <v>410</v>
      </c>
    </row>
    <row r="106" spans="1:14" x14ac:dyDescent="0.45">
      <c r="A106" s="475" t="s">
        <v>897</v>
      </c>
      <c r="B106" s="475" t="s">
        <v>555</v>
      </c>
      <c r="C106" s="475" t="s">
        <v>289</v>
      </c>
      <c r="D106" s="475" t="s">
        <v>275</v>
      </c>
      <c r="E106" s="475" t="s">
        <v>894</v>
      </c>
      <c r="F106" s="475">
        <v>1</v>
      </c>
      <c r="G106" s="515">
        <v>1918</v>
      </c>
      <c r="H106" s="515">
        <v>1606</v>
      </c>
      <c r="I106" s="515">
        <v>1817</v>
      </c>
      <c r="J106" s="515">
        <v>1877</v>
      </c>
      <c r="K106" s="515">
        <v>1965</v>
      </c>
      <c r="L106" s="515">
        <v>2025</v>
      </c>
      <c r="M106" s="515">
        <v>1640</v>
      </c>
      <c r="N106" s="515">
        <v>1485</v>
      </c>
    </row>
    <row r="107" spans="1:14" x14ac:dyDescent="0.45">
      <c r="A107" s="475" t="s">
        <v>897</v>
      </c>
      <c r="B107" s="475" t="s">
        <v>552</v>
      </c>
      <c r="C107" s="475" t="s">
        <v>274</v>
      </c>
      <c r="D107" s="475" t="s">
        <v>290</v>
      </c>
      <c r="E107" s="475" t="s">
        <v>895</v>
      </c>
      <c r="F107" s="475">
        <v>2</v>
      </c>
      <c r="G107" s="515">
        <v>1</v>
      </c>
      <c r="H107" s="515">
        <v>1</v>
      </c>
      <c r="I107" s="515">
        <v>1</v>
      </c>
      <c r="J107" s="515">
        <v>1</v>
      </c>
      <c r="K107" s="515">
        <v>1</v>
      </c>
      <c r="L107" s="515">
        <v>1</v>
      </c>
      <c r="M107" s="515">
        <v>0</v>
      </c>
      <c r="N107" s="515">
        <v>0</v>
      </c>
    </row>
    <row r="108" spans="1:14" x14ac:dyDescent="0.45">
      <c r="A108" s="475" t="s">
        <v>897</v>
      </c>
      <c r="B108" s="475" t="s">
        <v>552</v>
      </c>
      <c r="C108" s="475" t="s">
        <v>276</v>
      </c>
      <c r="D108" s="475" t="s">
        <v>290</v>
      </c>
      <c r="E108" s="475" t="s">
        <v>895</v>
      </c>
      <c r="F108" s="475">
        <v>2</v>
      </c>
      <c r="G108" s="515">
        <v>1</v>
      </c>
      <c r="H108" s="515">
        <v>0</v>
      </c>
      <c r="I108" s="515">
        <v>0</v>
      </c>
      <c r="J108" s="515">
        <v>0</v>
      </c>
      <c r="K108" s="515">
        <v>1</v>
      </c>
      <c r="L108" s="515">
        <v>1</v>
      </c>
      <c r="M108" s="515">
        <v>1</v>
      </c>
      <c r="N108" s="515">
        <v>1</v>
      </c>
    </row>
    <row r="109" spans="1:14" x14ac:dyDescent="0.45">
      <c r="A109" s="475" t="s">
        <v>897</v>
      </c>
      <c r="B109" s="475" t="s">
        <v>552</v>
      </c>
      <c r="C109" s="475" t="s">
        <v>277</v>
      </c>
      <c r="D109" s="475" t="s">
        <v>290</v>
      </c>
      <c r="E109" s="475" t="s">
        <v>895</v>
      </c>
      <c r="F109" s="475">
        <v>2</v>
      </c>
      <c r="G109" s="515">
        <v>2</v>
      </c>
      <c r="H109" s="515">
        <v>1</v>
      </c>
      <c r="I109" s="515">
        <v>1</v>
      </c>
      <c r="J109" s="515">
        <v>0</v>
      </c>
      <c r="K109" s="515">
        <v>0</v>
      </c>
      <c r="L109" s="515">
        <v>0</v>
      </c>
      <c r="M109" s="515">
        <v>0</v>
      </c>
      <c r="N109" s="515">
        <v>0</v>
      </c>
    </row>
    <row r="110" spans="1:14" x14ac:dyDescent="0.45">
      <c r="A110" s="475" t="s">
        <v>897</v>
      </c>
      <c r="B110" s="475" t="s">
        <v>552</v>
      </c>
      <c r="C110" s="475" t="s">
        <v>278</v>
      </c>
      <c r="D110" s="475" t="s">
        <v>290</v>
      </c>
      <c r="E110" s="475" t="s">
        <v>895</v>
      </c>
      <c r="F110" s="475">
        <v>2</v>
      </c>
      <c r="G110" s="515">
        <v>0</v>
      </c>
      <c r="H110" s="515">
        <v>0</v>
      </c>
      <c r="I110" s="515">
        <v>0</v>
      </c>
      <c r="J110" s="515">
        <v>0</v>
      </c>
      <c r="K110" s="515">
        <v>0</v>
      </c>
      <c r="L110" s="515">
        <v>0</v>
      </c>
      <c r="M110" s="515">
        <v>0</v>
      </c>
      <c r="N110" s="515"/>
    </row>
    <row r="111" spans="1:14" x14ac:dyDescent="0.45">
      <c r="A111" s="475" t="s">
        <v>897</v>
      </c>
      <c r="B111" s="475" t="s">
        <v>552</v>
      </c>
      <c r="C111" s="475" t="s">
        <v>279</v>
      </c>
      <c r="D111" s="475" t="s">
        <v>290</v>
      </c>
      <c r="E111" s="475" t="s">
        <v>895</v>
      </c>
      <c r="F111" s="475">
        <v>2</v>
      </c>
      <c r="G111" s="515"/>
      <c r="H111" s="515"/>
      <c r="I111" s="515"/>
      <c r="J111" s="515"/>
      <c r="K111" s="515">
        <v>0</v>
      </c>
      <c r="L111" s="515">
        <v>0</v>
      </c>
      <c r="M111" s="515"/>
      <c r="N111" s="515"/>
    </row>
    <row r="112" spans="1:14" x14ac:dyDescent="0.45">
      <c r="A112" s="475" t="s">
        <v>897</v>
      </c>
      <c r="B112" s="475" t="s">
        <v>552</v>
      </c>
      <c r="C112" s="475" t="s">
        <v>280</v>
      </c>
      <c r="D112" s="475" t="s">
        <v>290</v>
      </c>
      <c r="E112" s="475" t="s">
        <v>895</v>
      </c>
      <c r="F112" s="475">
        <v>2</v>
      </c>
      <c r="G112" s="515">
        <v>0</v>
      </c>
      <c r="H112" s="515">
        <v>0</v>
      </c>
      <c r="I112" s="515"/>
      <c r="J112" s="515">
        <v>0</v>
      </c>
      <c r="K112" s="515">
        <v>0</v>
      </c>
      <c r="L112" s="515">
        <v>0</v>
      </c>
      <c r="M112" s="515">
        <v>0</v>
      </c>
      <c r="N112" s="515">
        <v>0</v>
      </c>
    </row>
    <row r="113" spans="1:14" x14ac:dyDescent="0.45">
      <c r="A113" s="475" t="s">
        <v>897</v>
      </c>
      <c r="B113" s="475" t="s">
        <v>552</v>
      </c>
      <c r="C113" s="475" t="s">
        <v>281</v>
      </c>
      <c r="D113" s="475" t="s">
        <v>290</v>
      </c>
      <c r="E113" s="475" t="s">
        <v>895</v>
      </c>
      <c r="F113" s="475">
        <v>2</v>
      </c>
      <c r="G113" s="515">
        <v>0</v>
      </c>
      <c r="H113" s="515"/>
      <c r="I113" s="515"/>
      <c r="J113" s="515"/>
      <c r="K113" s="515"/>
      <c r="L113" s="515"/>
      <c r="M113" s="515"/>
      <c r="N113" s="515"/>
    </row>
    <row r="114" spans="1:14" x14ac:dyDescent="0.45">
      <c r="A114" s="475" t="s">
        <v>897</v>
      </c>
      <c r="B114" s="475" t="s">
        <v>552</v>
      </c>
      <c r="C114" s="475" t="s">
        <v>286</v>
      </c>
      <c r="D114" s="475" t="s">
        <v>290</v>
      </c>
      <c r="E114" s="475" t="s">
        <v>895</v>
      </c>
      <c r="F114" s="475">
        <v>2</v>
      </c>
      <c r="G114" s="515"/>
      <c r="H114" s="515">
        <v>0</v>
      </c>
      <c r="I114" s="515"/>
      <c r="J114" s="515"/>
      <c r="K114" s="515"/>
      <c r="L114" s="515"/>
      <c r="M114" s="515"/>
      <c r="N114" s="515"/>
    </row>
    <row r="115" spans="1:14" x14ac:dyDescent="0.45">
      <c r="A115" s="475" t="s">
        <v>897</v>
      </c>
      <c r="B115" s="475" t="s">
        <v>552</v>
      </c>
      <c r="C115" s="475" t="s">
        <v>71</v>
      </c>
      <c r="D115" s="475" t="s">
        <v>290</v>
      </c>
      <c r="E115" s="475" t="s">
        <v>895</v>
      </c>
      <c r="F115" s="475">
        <v>2</v>
      </c>
      <c r="G115" s="515">
        <v>3</v>
      </c>
      <c r="H115" s="515">
        <v>1</v>
      </c>
      <c r="I115" s="515">
        <v>1</v>
      </c>
      <c r="J115" s="515">
        <v>1</v>
      </c>
      <c r="K115" s="515">
        <v>1</v>
      </c>
      <c r="L115" s="515">
        <v>1</v>
      </c>
      <c r="M115" s="515">
        <v>1</v>
      </c>
      <c r="N115" s="515">
        <v>1</v>
      </c>
    </row>
    <row r="116" spans="1:14" x14ac:dyDescent="0.45">
      <c r="A116" s="475" t="s">
        <v>897</v>
      </c>
      <c r="B116" s="475" t="s">
        <v>552</v>
      </c>
      <c r="C116" s="475" t="s">
        <v>288</v>
      </c>
      <c r="D116" s="475" t="s">
        <v>290</v>
      </c>
      <c r="E116" s="475" t="s">
        <v>895</v>
      </c>
      <c r="F116" s="475">
        <v>2</v>
      </c>
      <c r="G116" s="515"/>
      <c r="H116" s="515">
        <v>0</v>
      </c>
      <c r="I116" s="515">
        <v>0</v>
      </c>
      <c r="J116" s="515">
        <v>0</v>
      </c>
      <c r="K116" s="515">
        <v>0</v>
      </c>
      <c r="L116" s="515">
        <v>0</v>
      </c>
      <c r="M116" s="515">
        <v>0</v>
      </c>
      <c r="N116" s="515">
        <v>0</v>
      </c>
    </row>
    <row r="117" spans="1:14" x14ac:dyDescent="0.45">
      <c r="A117" s="475" t="s">
        <v>897</v>
      </c>
      <c r="B117" s="475" t="s">
        <v>552</v>
      </c>
      <c r="C117" s="475" t="s">
        <v>289</v>
      </c>
      <c r="D117" s="475" t="s">
        <v>290</v>
      </c>
      <c r="E117" s="475" t="s">
        <v>895</v>
      </c>
      <c r="F117" s="475">
        <v>2</v>
      </c>
      <c r="G117" s="515">
        <v>7</v>
      </c>
      <c r="H117" s="515">
        <v>3</v>
      </c>
      <c r="I117" s="515">
        <v>3</v>
      </c>
      <c r="J117" s="515">
        <v>3</v>
      </c>
      <c r="K117" s="515">
        <v>3</v>
      </c>
      <c r="L117" s="515">
        <v>3</v>
      </c>
      <c r="M117" s="515">
        <v>2</v>
      </c>
      <c r="N117" s="515">
        <v>2</v>
      </c>
    </row>
    <row r="118" spans="1:14" x14ac:dyDescent="0.45">
      <c r="A118" s="475" t="s">
        <v>897</v>
      </c>
      <c r="B118" s="475" t="s">
        <v>553</v>
      </c>
      <c r="C118" s="475" t="s">
        <v>274</v>
      </c>
      <c r="D118" s="475" t="s">
        <v>290</v>
      </c>
      <c r="E118" s="475" t="s">
        <v>895</v>
      </c>
      <c r="F118" s="475">
        <v>2</v>
      </c>
      <c r="G118" s="515">
        <v>18</v>
      </c>
      <c r="H118" s="515">
        <v>10</v>
      </c>
      <c r="I118" s="515">
        <v>8</v>
      </c>
      <c r="J118" s="515">
        <v>9</v>
      </c>
      <c r="K118" s="515">
        <v>11</v>
      </c>
      <c r="L118" s="515">
        <v>12</v>
      </c>
      <c r="M118" s="515">
        <v>12</v>
      </c>
      <c r="N118" s="515">
        <v>23</v>
      </c>
    </row>
    <row r="119" spans="1:14" x14ac:dyDescent="0.45">
      <c r="A119" s="475" t="s">
        <v>897</v>
      </c>
      <c r="B119" s="475" t="s">
        <v>553</v>
      </c>
      <c r="C119" s="475" t="s">
        <v>276</v>
      </c>
      <c r="D119" s="475" t="s">
        <v>290</v>
      </c>
      <c r="E119" s="475" t="s">
        <v>895</v>
      </c>
      <c r="F119" s="475">
        <v>2</v>
      </c>
      <c r="G119" s="515">
        <v>5</v>
      </c>
      <c r="H119" s="515">
        <v>4</v>
      </c>
      <c r="I119" s="515">
        <v>6</v>
      </c>
      <c r="J119" s="515">
        <v>8</v>
      </c>
      <c r="K119" s="515">
        <v>8</v>
      </c>
      <c r="L119" s="515">
        <v>10</v>
      </c>
      <c r="M119" s="515">
        <v>10</v>
      </c>
      <c r="N119" s="515">
        <v>12</v>
      </c>
    </row>
    <row r="120" spans="1:14" x14ac:dyDescent="0.45">
      <c r="A120" s="475" t="s">
        <v>897</v>
      </c>
      <c r="B120" s="475" t="s">
        <v>553</v>
      </c>
      <c r="C120" s="475" t="s">
        <v>277</v>
      </c>
      <c r="D120" s="475" t="s">
        <v>290</v>
      </c>
      <c r="E120" s="475" t="s">
        <v>895</v>
      </c>
      <c r="F120" s="475">
        <v>2</v>
      </c>
      <c r="G120" s="515">
        <v>12</v>
      </c>
      <c r="H120" s="515">
        <v>11</v>
      </c>
      <c r="I120" s="515">
        <v>12</v>
      </c>
      <c r="J120" s="515">
        <v>11</v>
      </c>
      <c r="K120" s="515">
        <v>14</v>
      </c>
      <c r="L120" s="515">
        <v>12</v>
      </c>
      <c r="M120" s="515">
        <v>9</v>
      </c>
      <c r="N120" s="515">
        <v>11</v>
      </c>
    </row>
    <row r="121" spans="1:14" x14ac:dyDescent="0.45">
      <c r="A121" s="475" t="s">
        <v>897</v>
      </c>
      <c r="B121" s="475" t="s">
        <v>553</v>
      </c>
      <c r="C121" s="475" t="s">
        <v>278</v>
      </c>
      <c r="D121" s="475" t="s">
        <v>290</v>
      </c>
      <c r="E121" s="475" t="s">
        <v>895</v>
      </c>
      <c r="F121" s="475">
        <v>2</v>
      </c>
      <c r="G121" s="515">
        <v>0</v>
      </c>
      <c r="H121" s="515">
        <v>0</v>
      </c>
      <c r="I121" s="515">
        <v>0</v>
      </c>
      <c r="J121" s="515">
        <v>0</v>
      </c>
      <c r="K121" s="515">
        <v>0</v>
      </c>
      <c r="L121" s="515">
        <v>0</v>
      </c>
      <c r="M121" s="515">
        <v>1</v>
      </c>
      <c r="N121" s="515">
        <v>0</v>
      </c>
    </row>
    <row r="122" spans="1:14" x14ac:dyDescent="0.45">
      <c r="A122" s="475" t="s">
        <v>897</v>
      </c>
      <c r="B122" s="475" t="s">
        <v>553</v>
      </c>
      <c r="C122" s="475" t="s">
        <v>279</v>
      </c>
      <c r="D122" s="475" t="s">
        <v>290</v>
      </c>
      <c r="E122" s="475" t="s">
        <v>895</v>
      </c>
      <c r="F122" s="475">
        <v>2</v>
      </c>
      <c r="G122" s="515">
        <v>0</v>
      </c>
      <c r="H122" s="515"/>
      <c r="I122" s="515">
        <v>0</v>
      </c>
      <c r="J122" s="515"/>
      <c r="K122" s="515">
        <v>0</v>
      </c>
      <c r="L122" s="515">
        <v>0</v>
      </c>
      <c r="M122" s="515">
        <v>0</v>
      </c>
      <c r="N122" s="515">
        <v>0</v>
      </c>
    </row>
    <row r="123" spans="1:14" x14ac:dyDescent="0.45">
      <c r="A123" s="475" t="s">
        <v>897</v>
      </c>
      <c r="B123" s="475" t="s">
        <v>553</v>
      </c>
      <c r="C123" s="475" t="s">
        <v>280</v>
      </c>
      <c r="D123" s="475" t="s">
        <v>290</v>
      </c>
      <c r="E123" s="475" t="s">
        <v>895</v>
      </c>
      <c r="F123" s="475">
        <v>2</v>
      </c>
      <c r="G123" s="515">
        <v>0</v>
      </c>
      <c r="H123" s="515">
        <v>0</v>
      </c>
      <c r="I123" s="515">
        <v>0</v>
      </c>
      <c r="J123" s="515">
        <v>0</v>
      </c>
      <c r="K123" s="515">
        <v>0</v>
      </c>
      <c r="L123" s="515">
        <v>0</v>
      </c>
      <c r="M123" s="515">
        <v>0</v>
      </c>
      <c r="N123" s="515">
        <v>0</v>
      </c>
    </row>
    <row r="124" spans="1:14" x14ac:dyDescent="0.45">
      <c r="A124" s="475" t="s">
        <v>897</v>
      </c>
      <c r="B124" s="475" t="s">
        <v>553</v>
      </c>
      <c r="C124" s="475" t="s">
        <v>282</v>
      </c>
      <c r="D124" s="475" t="s">
        <v>290</v>
      </c>
      <c r="E124" s="475" t="s">
        <v>895</v>
      </c>
      <c r="F124" s="475">
        <v>2</v>
      </c>
      <c r="G124" s="515">
        <v>0</v>
      </c>
      <c r="H124" s="515">
        <v>0</v>
      </c>
      <c r="I124" s="515">
        <v>0</v>
      </c>
      <c r="J124" s="515">
        <v>0</v>
      </c>
      <c r="K124" s="515">
        <v>0</v>
      </c>
      <c r="L124" s="515">
        <v>0</v>
      </c>
      <c r="M124" s="515">
        <v>0</v>
      </c>
      <c r="N124" s="515">
        <v>0</v>
      </c>
    </row>
    <row r="125" spans="1:14" x14ac:dyDescent="0.45">
      <c r="A125" s="475" t="s">
        <v>897</v>
      </c>
      <c r="B125" s="475" t="s">
        <v>553</v>
      </c>
      <c r="C125" s="475" t="s">
        <v>283</v>
      </c>
      <c r="D125" s="475" t="s">
        <v>290</v>
      </c>
      <c r="E125" s="475" t="s">
        <v>895</v>
      </c>
      <c r="F125" s="475">
        <v>2</v>
      </c>
      <c r="G125" s="515"/>
      <c r="H125" s="515"/>
      <c r="I125" s="515"/>
      <c r="J125" s="515"/>
      <c r="K125" s="515"/>
      <c r="L125" s="515">
        <v>1</v>
      </c>
      <c r="M125" s="515">
        <v>0</v>
      </c>
      <c r="N125" s="515"/>
    </row>
    <row r="126" spans="1:14" x14ac:dyDescent="0.45">
      <c r="A126" s="475" t="s">
        <v>897</v>
      </c>
      <c r="B126" s="475" t="s">
        <v>553</v>
      </c>
      <c r="C126" s="475" t="s">
        <v>285</v>
      </c>
      <c r="D126" s="475" t="s">
        <v>290</v>
      </c>
      <c r="E126" s="475" t="s">
        <v>895</v>
      </c>
      <c r="F126" s="475">
        <v>2</v>
      </c>
      <c r="G126" s="515"/>
      <c r="H126" s="515">
        <v>0</v>
      </c>
      <c r="I126" s="515">
        <v>0</v>
      </c>
      <c r="J126" s="515"/>
      <c r="K126" s="515">
        <v>0</v>
      </c>
      <c r="L126" s="515"/>
      <c r="M126" s="515"/>
      <c r="N126" s="515"/>
    </row>
    <row r="127" spans="1:14" x14ac:dyDescent="0.45">
      <c r="A127" s="475" t="s">
        <v>897</v>
      </c>
      <c r="B127" s="475" t="s">
        <v>553</v>
      </c>
      <c r="C127" s="475" t="s">
        <v>287</v>
      </c>
      <c r="D127" s="475" t="s">
        <v>290</v>
      </c>
      <c r="E127" s="475" t="s">
        <v>895</v>
      </c>
      <c r="F127" s="475">
        <v>2</v>
      </c>
      <c r="G127" s="515"/>
      <c r="H127" s="515"/>
      <c r="I127" s="515"/>
      <c r="J127" s="515"/>
      <c r="K127" s="515"/>
      <c r="L127" s="515"/>
      <c r="M127" s="515"/>
      <c r="N127" s="515">
        <v>0</v>
      </c>
    </row>
    <row r="128" spans="1:14" x14ac:dyDescent="0.45">
      <c r="A128" s="475" t="s">
        <v>897</v>
      </c>
      <c r="B128" s="475" t="s">
        <v>553</v>
      </c>
      <c r="C128" s="475" t="s">
        <v>71</v>
      </c>
      <c r="D128" s="475" t="s">
        <v>290</v>
      </c>
      <c r="E128" s="475" t="s">
        <v>895</v>
      </c>
      <c r="F128" s="475">
        <v>2</v>
      </c>
      <c r="G128" s="515">
        <v>18</v>
      </c>
      <c r="H128" s="515">
        <v>11</v>
      </c>
      <c r="I128" s="515">
        <v>12</v>
      </c>
      <c r="J128" s="515">
        <v>13</v>
      </c>
      <c r="K128" s="515">
        <v>13</v>
      </c>
      <c r="L128" s="515">
        <v>11</v>
      </c>
      <c r="M128" s="515">
        <v>8</v>
      </c>
      <c r="N128" s="515">
        <v>22</v>
      </c>
    </row>
    <row r="129" spans="1:14" x14ac:dyDescent="0.45">
      <c r="A129" s="475" t="s">
        <v>897</v>
      </c>
      <c r="B129" s="475" t="s">
        <v>553</v>
      </c>
      <c r="C129" s="475" t="s">
        <v>288</v>
      </c>
      <c r="D129" s="475" t="s">
        <v>290</v>
      </c>
      <c r="E129" s="475" t="s">
        <v>895</v>
      </c>
      <c r="F129" s="475">
        <v>2</v>
      </c>
      <c r="G129" s="515"/>
      <c r="H129" s="515">
        <v>3</v>
      </c>
      <c r="I129" s="515">
        <v>1</v>
      </c>
      <c r="J129" s="515">
        <v>5</v>
      </c>
      <c r="K129" s="515">
        <v>6</v>
      </c>
      <c r="L129" s="515">
        <v>5</v>
      </c>
      <c r="M129" s="515">
        <v>9</v>
      </c>
      <c r="N129" s="515">
        <v>9</v>
      </c>
    </row>
    <row r="130" spans="1:14" x14ac:dyDescent="0.45">
      <c r="A130" s="475" t="s">
        <v>897</v>
      </c>
      <c r="B130" s="475" t="s">
        <v>553</v>
      </c>
      <c r="C130" s="475" t="s">
        <v>289</v>
      </c>
      <c r="D130" s="475" t="s">
        <v>290</v>
      </c>
      <c r="E130" s="475" t="s">
        <v>895</v>
      </c>
      <c r="F130" s="475">
        <v>2</v>
      </c>
      <c r="G130" s="515">
        <v>52</v>
      </c>
      <c r="H130" s="515">
        <v>38</v>
      </c>
      <c r="I130" s="515">
        <v>38</v>
      </c>
      <c r="J130" s="515">
        <v>46</v>
      </c>
      <c r="K130" s="515">
        <v>52</v>
      </c>
      <c r="L130" s="515">
        <v>50</v>
      </c>
      <c r="M130" s="515">
        <v>49</v>
      </c>
      <c r="N130" s="515">
        <v>78</v>
      </c>
    </row>
    <row r="131" spans="1:14" x14ac:dyDescent="0.45">
      <c r="A131" s="475" t="s">
        <v>897</v>
      </c>
      <c r="B131" s="475" t="s">
        <v>562</v>
      </c>
      <c r="C131" s="475" t="s">
        <v>274</v>
      </c>
      <c r="D131" s="475" t="s">
        <v>290</v>
      </c>
      <c r="E131" s="475" t="s">
        <v>895</v>
      </c>
      <c r="F131" s="475">
        <v>2</v>
      </c>
      <c r="G131" s="515">
        <v>28</v>
      </c>
      <c r="H131" s="515">
        <v>15</v>
      </c>
      <c r="I131" s="515">
        <v>21</v>
      </c>
      <c r="J131" s="515">
        <v>19</v>
      </c>
      <c r="K131" s="515">
        <v>18</v>
      </c>
      <c r="L131" s="515">
        <v>20</v>
      </c>
      <c r="M131" s="515">
        <v>23</v>
      </c>
      <c r="N131" s="515">
        <v>13</v>
      </c>
    </row>
    <row r="132" spans="1:14" x14ac:dyDescent="0.45">
      <c r="A132" s="475" t="s">
        <v>897</v>
      </c>
      <c r="B132" s="475" t="s">
        <v>562</v>
      </c>
      <c r="C132" s="475" t="s">
        <v>276</v>
      </c>
      <c r="D132" s="475" t="s">
        <v>290</v>
      </c>
      <c r="E132" s="475" t="s">
        <v>895</v>
      </c>
      <c r="F132" s="475">
        <v>2</v>
      </c>
      <c r="G132" s="515">
        <v>5</v>
      </c>
      <c r="H132" s="515">
        <v>3</v>
      </c>
      <c r="I132" s="515">
        <v>5</v>
      </c>
      <c r="J132" s="515">
        <v>6</v>
      </c>
      <c r="K132" s="515">
        <v>7</v>
      </c>
      <c r="L132" s="515">
        <v>11</v>
      </c>
      <c r="M132" s="515">
        <v>8</v>
      </c>
      <c r="N132" s="515">
        <v>7</v>
      </c>
    </row>
    <row r="133" spans="1:14" x14ac:dyDescent="0.45">
      <c r="A133" s="475" t="s">
        <v>897</v>
      </c>
      <c r="B133" s="475" t="s">
        <v>562</v>
      </c>
      <c r="C133" s="475" t="s">
        <v>277</v>
      </c>
      <c r="D133" s="475" t="s">
        <v>290</v>
      </c>
      <c r="E133" s="475" t="s">
        <v>895</v>
      </c>
      <c r="F133" s="475">
        <v>2</v>
      </c>
      <c r="G133" s="515">
        <v>10</v>
      </c>
      <c r="H133" s="515">
        <v>13</v>
      </c>
      <c r="I133" s="515">
        <v>8</v>
      </c>
      <c r="J133" s="515">
        <v>6</v>
      </c>
      <c r="K133" s="515">
        <v>6</v>
      </c>
      <c r="L133" s="515">
        <v>5</v>
      </c>
      <c r="M133" s="515">
        <v>4</v>
      </c>
      <c r="N133" s="515">
        <v>1</v>
      </c>
    </row>
    <row r="134" spans="1:14" x14ac:dyDescent="0.45">
      <c r="A134" s="475" t="s">
        <v>897</v>
      </c>
      <c r="B134" s="475" t="s">
        <v>562</v>
      </c>
      <c r="C134" s="475" t="s">
        <v>278</v>
      </c>
      <c r="D134" s="475" t="s">
        <v>290</v>
      </c>
      <c r="E134" s="475" t="s">
        <v>895</v>
      </c>
      <c r="F134" s="475">
        <v>2</v>
      </c>
      <c r="G134" s="515">
        <v>3</v>
      </c>
      <c r="H134" s="515">
        <v>3</v>
      </c>
      <c r="I134" s="515">
        <v>3</v>
      </c>
      <c r="J134" s="515">
        <v>3</v>
      </c>
      <c r="K134" s="515">
        <v>3</v>
      </c>
      <c r="L134" s="515">
        <v>4</v>
      </c>
      <c r="M134" s="515">
        <v>4</v>
      </c>
      <c r="N134" s="515">
        <v>3</v>
      </c>
    </row>
    <row r="135" spans="1:14" x14ac:dyDescent="0.45">
      <c r="A135" s="475" t="s">
        <v>897</v>
      </c>
      <c r="B135" s="475" t="s">
        <v>562</v>
      </c>
      <c r="C135" s="475" t="s">
        <v>279</v>
      </c>
      <c r="D135" s="475" t="s">
        <v>290</v>
      </c>
      <c r="E135" s="475" t="s">
        <v>895</v>
      </c>
      <c r="F135" s="475">
        <v>2</v>
      </c>
      <c r="G135" s="515"/>
      <c r="H135" s="515"/>
      <c r="I135" s="515"/>
      <c r="J135" s="515"/>
      <c r="K135" s="515">
        <v>0</v>
      </c>
      <c r="L135" s="515">
        <v>0</v>
      </c>
      <c r="M135" s="515">
        <v>0</v>
      </c>
      <c r="N135" s="515"/>
    </row>
    <row r="136" spans="1:14" x14ac:dyDescent="0.45">
      <c r="A136" s="475" t="s">
        <v>897</v>
      </c>
      <c r="B136" s="475" t="s">
        <v>562</v>
      </c>
      <c r="C136" s="475" t="s">
        <v>280</v>
      </c>
      <c r="D136" s="475" t="s">
        <v>290</v>
      </c>
      <c r="E136" s="475" t="s">
        <v>895</v>
      </c>
      <c r="F136" s="475">
        <v>2</v>
      </c>
      <c r="G136" s="515">
        <v>1</v>
      </c>
      <c r="H136" s="515">
        <v>1</v>
      </c>
      <c r="I136" s="515">
        <v>1</v>
      </c>
      <c r="J136" s="515">
        <v>1</v>
      </c>
      <c r="K136" s="515">
        <v>1</v>
      </c>
      <c r="L136" s="515">
        <v>2</v>
      </c>
      <c r="M136" s="515">
        <v>2</v>
      </c>
      <c r="N136" s="515">
        <v>2</v>
      </c>
    </row>
    <row r="137" spans="1:14" x14ac:dyDescent="0.45">
      <c r="A137" s="475" t="s">
        <v>897</v>
      </c>
      <c r="B137" s="475" t="s">
        <v>562</v>
      </c>
      <c r="C137" s="475" t="s">
        <v>281</v>
      </c>
      <c r="D137" s="475" t="s">
        <v>290</v>
      </c>
      <c r="E137" s="475" t="s">
        <v>895</v>
      </c>
      <c r="F137" s="475">
        <v>2</v>
      </c>
      <c r="G137" s="515">
        <v>0</v>
      </c>
      <c r="H137" s="515">
        <v>0</v>
      </c>
      <c r="I137" s="515">
        <v>0</v>
      </c>
      <c r="J137" s="515">
        <v>0</v>
      </c>
      <c r="K137" s="515">
        <v>0</v>
      </c>
      <c r="L137" s="515">
        <v>0</v>
      </c>
      <c r="M137" s="515">
        <v>0</v>
      </c>
      <c r="N137" s="515">
        <v>0</v>
      </c>
    </row>
    <row r="138" spans="1:14" x14ac:dyDescent="0.45">
      <c r="A138" s="475" t="s">
        <v>897</v>
      </c>
      <c r="B138" s="475" t="s">
        <v>562</v>
      </c>
      <c r="C138" s="475" t="s">
        <v>282</v>
      </c>
      <c r="D138" s="475" t="s">
        <v>290</v>
      </c>
      <c r="E138" s="475" t="s">
        <v>895</v>
      </c>
      <c r="F138" s="475">
        <v>2</v>
      </c>
      <c r="G138" s="515">
        <v>0</v>
      </c>
      <c r="H138" s="515">
        <v>1</v>
      </c>
      <c r="I138" s="515">
        <v>1</v>
      </c>
      <c r="J138" s="515">
        <v>1</v>
      </c>
      <c r="K138" s="515">
        <v>1</v>
      </c>
      <c r="L138" s="515">
        <v>1</v>
      </c>
      <c r="M138" s="515">
        <v>1</v>
      </c>
      <c r="N138" s="515">
        <v>1</v>
      </c>
    </row>
    <row r="139" spans="1:14" x14ac:dyDescent="0.45">
      <c r="A139" s="475" t="s">
        <v>897</v>
      </c>
      <c r="B139" s="475" t="s">
        <v>562</v>
      </c>
      <c r="C139" s="475" t="s">
        <v>293</v>
      </c>
      <c r="D139" s="475" t="s">
        <v>290</v>
      </c>
      <c r="E139" s="475" t="s">
        <v>895</v>
      </c>
      <c r="F139" s="475">
        <v>2</v>
      </c>
      <c r="G139" s="515"/>
      <c r="H139" s="515"/>
      <c r="I139" s="515"/>
      <c r="J139" s="515"/>
      <c r="K139" s="515"/>
      <c r="L139" s="515"/>
      <c r="M139" s="515">
        <v>0</v>
      </c>
      <c r="N139" s="515"/>
    </row>
    <row r="140" spans="1:14" x14ac:dyDescent="0.45">
      <c r="A140" s="475" t="s">
        <v>897</v>
      </c>
      <c r="B140" s="475" t="s">
        <v>562</v>
      </c>
      <c r="C140" s="475" t="s">
        <v>285</v>
      </c>
      <c r="D140" s="475" t="s">
        <v>290</v>
      </c>
      <c r="E140" s="475" t="s">
        <v>895</v>
      </c>
      <c r="F140" s="475">
        <v>2</v>
      </c>
      <c r="G140" s="515">
        <v>0</v>
      </c>
      <c r="H140" s="515">
        <v>0</v>
      </c>
      <c r="I140" s="515"/>
      <c r="J140" s="515"/>
      <c r="K140" s="515"/>
      <c r="L140" s="515"/>
      <c r="M140" s="515">
        <v>0</v>
      </c>
      <c r="N140" s="515"/>
    </row>
    <row r="141" spans="1:14" x14ac:dyDescent="0.45">
      <c r="A141" s="475" t="s">
        <v>897</v>
      </c>
      <c r="B141" s="475" t="s">
        <v>562</v>
      </c>
      <c r="C141" s="475" t="s">
        <v>286</v>
      </c>
      <c r="D141" s="475" t="s">
        <v>290</v>
      </c>
      <c r="E141" s="475" t="s">
        <v>895</v>
      </c>
      <c r="F141" s="475">
        <v>2</v>
      </c>
      <c r="G141" s="515"/>
      <c r="H141" s="515">
        <v>0</v>
      </c>
      <c r="I141" s="515"/>
      <c r="J141" s="515"/>
      <c r="K141" s="515"/>
      <c r="L141" s="515"/>
      <c r="M141" s="515">
        <v>0</v>
      </c>
      <c r="N141" s="515"/>
    </row>
    <row r="142" spans="1:14" x14ac:dyDescent="0.45">
      <c r="A142" s="475" t="s">
        <v>897</v>
      </c>
      <c r="B142" s="475" t="s">
        <v>562</v>
      </c>
      <c r="C142" s="475" t="s">
        <v>71</v>
      </c>
      <c r="D142" s="475" t="s">
        <v>290</v>
      </c>
      <c r="E142" s="475" t="s">
        <v>895</v>
      </c>
      <c r="F142" s="475">
        <v>2</v>
      </c>
      <c r="G142" s="515">
        <v>13</v>
      </c>
      <c r="H142" s="515">
        <v>2</v>
      </c>
      <c r="I142" s="515">
        <v>2</v>
      </c>
      <c r="J142" s="515">
        <v>2</v>
      </c>
      <c r="K142" s="515">
        <v>2</v>
      </c>
      <c r="L142" s="515">
        <v>2</v>
      </c>
      <c r="M142" s="515">
        <v>8</v>
      </c>
      <c r="N142" s="515">
        <v>6</v>
      </c>
    </row>
    <row r="143" spans="1:14" x14ac:dyDescent="0.45">
      <c r="A143" s="475" t="s">
        <v>897</v>
      </c>
      <c r="B143" s="475" t="s">
        <v>562</v>
      </c>
      <c r="C143" s="475" t="s">
        <v>288</v>
      </c>
      <c r="D143" s="475" t="s">
        <v>290</v>
      </c>
      <c r="E143" s="475" t="s">
        <v>895</v>
      </c>
      <c r="F143" s="475">
        <v>2</v>
      </c>
      <c r="G143" s="515"/>
      <c r="H143" s="515">
        <v>2</v>
      </c>
      <c r="I143" s="515">
        <v>1</v>
      </c>
      <c r="J143" s="515">
        <v>1</v>
      </c>
      <c r="K143" s="515">
        <v>2</v>
      </c>
      <c r="L143" s="515">
        <v>11</v>
      </c>
      <c r="M143" s="515">
        <v>3</v>
      </c>
      <c r="N143" s="515">
        <v>3</v>
      </c>
    </row>
    <row r="144" spans="1:14" x14ac:dyDescent="0.45">
      <c r="A144" s="475" t="s">
        <v>897</v>
      </c>
      <c r="B144" s="475" t="s">
        <v>562</v>
      </c>
      <c r="C144" s="475" t="s">
        <v>289</v>
      </c>
      <c r="D144" s="475" t="s">
        <v>290</v>
      </c>
      <c r="E144" s="475" t="s">
        <v>895</v>
      </c>
      <c r="F144" s="475">
        <v>2</v>
      </c>
      <c r="G144" s="515">
        <v>61</v>
      </c>
      <c r="H144" s="515">
        <v>40</v>
      </c>
      <c r="I144" s="515">
        <v>42</v>
      </c>
      <c r="J144" s="515">
        <v>40</v>
      </c>
      <c r="K144" s="515">
        <v>42</v>
      </c>
      <c r="L144" s="515">
        <v>56</v>
      </c>
      <c r="M144" s="515">
        <v>54</v>
      </c>
      <c r="N144" s="515">
        <v>37</v>
      </c>
    </row>
    <row r="145" spans="1:14" x14ac:dyDescent="0.45">
      <c r="A145" s="475" t="s">
        <v>897</v>
      </c>
      <c r="B145" s="475" t="s">
        <v>555</v>
      </c>
      <c r="C145" s="475" t="s">
        <v>274</v>
      </c>
      <c r="D145" s="475" t="s">
        <v>290</v>
      </c>
      <c r="E145" s="475" t="s">
        <v>895</v>
      </c>
      <c r="F145" s="475">
        <v>2</v>
      </c>
      <c r="G145" s="515">
        <v>43</v>
      </c>
      <c r="H145" s="515">
        <v>20</v>
      </c>
      <c r="I145" s="515">
        <v>20</v>
      </c>
      <c r="J145" s="515">
        <v>19</v>
      </c>
      <c r="K145" s="515">
        <v>14</v>
      </c>
      <c r="L145" s="515">
        <v>15</v>
      </c>
      <c r="M145" s="515">
        <v>20</v>
      </c>
      <c r="N145" s="515">
        <v>14</v>
      </c>
    </row>
    <row r="146" spans="1:14" x14ac:dyDescent="0.45">
      <c r="A146" s="475" t="s">
        <v>897</v>
      </c>
      <c r="B146" s="475" t="s">
        <v>555</v>
      </c>
      <c r="C146" s="475" t="s">
        <v>276</v>
      </c>
      <c r="D146" s="475" t="s">
        <v>290</v>
      </c>
      <c r="E146" s="475" t="s">
        <v>895</v>
      </c>
      <c r="F146" s="475">
        <v>2</v>
      </c>
      <c r="G146" s="515">
        <v>53</v>
      </c>
      <c r="H146" s="515">
        <v>42</v>
      </c>
      <c r="I146" s="515">
        <v>42</v>
      </c>
      <c r="J146" s="515">
        <v>40</v>
      </c>
      <c r="K146" s="515">
        <v>41</v>
      </c>
      <c r="L146" s="515">
        <v>50</v>
      </c>
      <c r="M146" s="515">
        <v>50</v>
      </c>
      <c r="N146" s="515">
        <v>48</v>
      </c>
    </row>
    <row r="147" spans="1:14" x14ac:dyDescent="0.45">
      <c r="A147" s="475" t="s">
        <v>897</v>
      </c>
      <c r="B147" s="475" t="s">
        <v>555</v>
      </c>
      <c r="C147" s="475" t="s">
        <v>277</v>
      </c>
      <c r="D147" s="475" t="s">
        <v>290</v>
      </c>
      <c r="E147" s="475" t="s">
        <v>895</v>
      </c>
      <c r="F147" s="475">
        <v>2</v>
      </c>
      <c r="G147" s="515">
        <v>17</v>
      </c>
      <c r="H147" s="515">
        <v>19</v>
      </c>
      <c r="I147" s="515">
        <v>12</v>
      </c>
      <c r="J147" s="515">
        <v>9</v>
      </c>
      <c r="K147" s="515">
        <v>8</v>
      </c>
      <c r="L147" s="515">
        <v>5</v>
      </c>
      <c r="M147" s="515">
        <v>5</v>
      </c>
      <c r="N147" s="515">
        <v>12</v>
      </c>
    </row>
    <row r="148" spans="1:14" x14ac:dyDescent="0.45">
      <c r="A148" s="475" t="s">
        <v>897</v>
      </c>
      <c r="B148" s="475" t="s">
        <v>555</v>
      </c>
      <c r="C148" s="475" t="s">
        <v>278</v>
      </c>
      <c r="D148" s="475" t="s">
        <v>290</v>
      </c>
      <c r="E148" s="475" t="s">
        <v>895</v>
      </c>
      <c r="F148" s="475">
        <v>2</v>
      </c>
      <c r="G148" s="515">
        <v>2</v>
      </c>
      <c r="H148" s="515">
        <v>1</v>
      </c>
      <c r="I148" s="515">
        <v>1</v>
      </c>
      <c r="J148" s="515">
        <v>1</v>
      </c>
      <c r="K148" s="515">
        <v>1</v>
      </c>
      <c r="L148" s="515">
        <v>2</v>
      </c>
      <c r="M148" s="515">
        <v>2</v>
      </c>
      <c r="N148" s="515">
        <v>2</v>
      </c>
    </row>
    <row r="149" spans="1:14" x14ac:dyDescent="0.45">
      <c r="A149" s="475" t="s">
        <v>897</v>
      </c>
      <c r="B149" s="475" t="s">
        <v>555</v>
      </c>
      <c r="C149" s="475" t="s">
        <v>279</v>
      </c>
      <c r="D149" s="475" t="s">
        <v>290</v>
      </c>
      <c r="E149" s="475" t="s">
        <v>895</v>
      </c>
      <c r="F149" s="475">
        <v>2</v>
      </c>
      <c r="G149" s="515">
        <v>0</v>
      </c>
      <c r="H149" s="515">
        <v>0</v>
      </c>
      <c r="I149" s="515">
        <v>0</v>
      </c>
      <c r="J149" s="515">
        <v>0</v>
      </c>
      <c r="K149" s="515">
        <v>0</v>
      </c>
      <c r="L149" s="515">
        <v>0</v>
      </c>
      <c r="M149" s="515">
        <v>0</v>
      </c>
      <c r="N149" s="515">
        <v>0</v>
      </c>
    </row>
    <row r="150" spans="1:14" x14ac:dyDescent="0.45">
      <c r="A150" s="475" t="s">
        <v>897</v>
      </c>
      <c r="B150" s="475" t="s">
        <v>555</v>
      </c>
      <c r="C150" s="475" t="s">
        <v>280</v>
      </c>
      <c r="D150" s="475" t="s">
        <v>290</v>
      </c>
      <c r="E150" s="475" t="s">
        <v>895</v>
      </c>
      <c r="F150" s="475">
        <v>2</v>
      </c>
      <c r="G150" s="515">
        <v>0</v>
      </c>
      <c r="H150" s="515">
        <v>0</v>
      </c>
      <c r="I150" s="515">
        <v>0</v>
      </c>
      <c r="J150" s="515">
        <v>0</v>
      </c>
      <c r="K150" s="515">
        <v>0</v>
      </c>
      <c r="L150" s="515">
        <v>0</v>
      </c>
      <c r="M150" s="515">
        <v>0</v>
      </c>
      <c r="N150" s="515">
        <v>0</v>
      </c>
    </row>
    <row r="151" spans="1:14" x14ac:dyDescent="0.45">
      <c r="A151" s="475" t="s">
        <v>897</v>
      </c>
      <c r="B151" s="475" t="s">
        <v>555</v>
      </c>
      <c r="C151" s="475" t="s">
        <v>281</v>
      </c>
      <c r="D151" s="475" t="s">
        <v>290</v>
      </c>
      <c r="E151" s="475" t="s">
        <v>895</v>
      </c>
      <c r="F151" s="475">
        <v>2</v>
      </c>
      <c r="G151" s="515"/>
      <c r="H151" s="515">
        <v>0</v>
      </c>
      <c r="I151" s="515">
        <v>0</v>
      </c>
      <c r="J151" s="515">
        <v>0</v>
      </c>
      <c r="K151" s="515">
        <v>0</v>
      </c>
      <c r="L151" s="515">
        <v>0</v>
      </c>
      <c r="M151" s="515"/>
      <c r="N151" s="515"/>
    </row>
    <row r="152" spans="1:14" x14ac:dyDescent="0.45">
      <c r="A152" s="475" t="s">
        <v>897</v>
      </c>
      <c r="B152" s="475" t="s">
        <v>555</v>
      </c>
      <c r="C152" s="475" t="s">
        <v>282</v>
      </c>
      <c r="D152" s="475" t="s">
        <v>290</v>
      </c>
      <c r="E152" s="475" t="s">
        <v>895</v>
      </c>
      <c r="F152" s="475">
        <v>2</v>
      </c>
      <c r="G152" s="515">
        <v>0</v>
      </c>
      <c r="H152" s="515">
        <v>0</v>
      </c>
      <c r="I152" s="515"/>
      <c r="J152" s="515"/>
      <c r="K152" s="515">
        <v>0</v>
      </c>
      <c r="L152" s="515">
        <v>0</v>
      </c>
      <c r="M152" s="515">
        <v>0</v>
      </c>
      <c r="N152" s="515">
        <v>0</v>
      </c>
    </row>
    <row r="153" spans="1:14" x14ac:dyDescent="0.45">
      <c r="A153" s="475" t="s">
        <v>897</v>
      </c>
      <c r="B153" s="475" t="s">
        <v>555</v>
      </c>
      <c r="C153" s="475" t="s">
        <v>283</v>
      </c>
      <c r="D153" s="475" t="s">
        <v>290</v>
      </c>
      <c r="E153" s="475" t="s">
        <v>895</v>
      </c>
      <c r="F153" s="475">
        <v>2</v>
      </c>
      <c r="G153" s="515"/>
      <c r="H153" s="515">
        <v>0</v>
      </c>
      <c r="I153" s="515"/>
      <c r="J153" s="515">
        <v>2</v>
      </c>
      <c r="K153" s="515">
        <v>2</v>
      </c>
      <c r="L153" s="515">
        <v>1</v>
      </c>
      <c r="M153" s="515">
        <v>1</v>
      </c>
      <c r="N153" s="515">
        <v>1</v>
      </c>
    </row>
    <row r="154" spans="1:14" x14ac:dyDescent="0.45">
      <c r="A154" s="475" t="s">
        <v>897</v>
      </c>
      <c r="B154" s="475" t="s">
        <v>555</v>
      </c>
      <c r="C154" s="475" t="s">
        <v>284</v>
      </c>
      <c r="D154" s="475" t="s">
        <v>290</v>
      </c>
      <c r="E154" s="475" t="s">
        <v>895</v>
      </c>
      <c r="F154" s="475">
        <v>2</v>
      </c>
      <c r="G154" s="515"/>
      <c r="H154" s="515"/>
      <c r="I154" s="515"/>
      <c r="J154" s="515">
        <v>2</v>
      </c>
      <c r="K154" s="515">
        <v>1</v>
      </c>
      <c r="L154" s="515">
        <v>1</v>
      </c>
      <c r="M154" s="515">
        <v>0</v>
      </c>
      <c r="N154" s="515">
        <v>0</v>
      </c>
    </row>
    <row r="155" spans="1:14" x14ac:dyDescent="0.45">
      <c r="A155" s="475" t="s">
        <v>897</v>
      </c>
      <c r="B155" s="475" t="s">
        <v>555</v>
      </c>
      <c r="C155" s="475" t="s">
        <v>285</v>
      </c>
      <c r="D155" s="475" t="s">
        <v>290</v>
      </c>
      <c r="E155" s="475" t="s">
        <v>895</v>
      </c>
      <c r="F155" s="475">
        <v>2</v>
      </c>
      <c r="G155" s="515"/>
      <c r="H155" s="515">
        <v>0</v>
      </c>
      <c r="I155" s="515">
        <v>0</v>
      </c>
      <c r="J155" s="515"/>
      <c r="K155" s="515"/>
      <c r="L155" s="515"/>
      <c r="M155" s="515"/>
      <c r="N155" s="515"/>
    </row>
    <row r="156" spans="1:14" x14ac:dyDescent="0.45">
      <c r="A156" s="475" t="s">
        <v>897</v>
      </c>
      <c r="B156" s="475" t="s">
        <v>555</v>
      </c>
      <c r="C156" s="475" t="s">
        <v>286</v>
      </c>
      <c r="D156" s="475" t="s">
        <v>290</v>
      </c>
      <c r="E156" s="475" t="s">
        <v>895</v>
      </c>
      <c r="F156" s="475">
        <v>2</v>
      </c>
      <c r="G156" s="515">
        <v>0</v>
      </c>
      <c r="H156" s="515"/>
      <c r="I156" s="515">
        <v>1</v>
      </c>
      <c r="J156" s="515"/>
      <c r="K156" s="515">
        <v>0</v>
      </c>
      <c r="L156" s="515"/>
      <c r="M156" s="515"/>
      <c r="N156" s="515"/>
    </row>
    <row r="157" spans="1:14" x14ac:dyDescent="0.45">
      <c r="A157" s="475" t="s">
        <v>897</v>
      </c>
      <c r="B157" s="475" t="s">
        <v>555</v>
      </c>
      <c r="C157" s="475" t="s">
        <v>287</v>
      </c>
      <c r="D157" s="475" t="s">
        <v>290</v>
      </c>
      <c r="E157" s="475" t="s">
        <v>895</v>
      </c>
      <c r="F157" s="475">
        <v>2</v>
      </c>
      <c r="G157" s="515">
        <v>0</v>
      </c>
      <c r="H157" s="515"/>
      <c r="I157" s="515"/>
      <c r="J157" s="515">
        <v>0</v>
      </c>
      <c r="K157" s="515">
        <v>0</v>
      </c>
      <c r="L157" s="515">
        <v>0</v>
      </c>
      <c r="M157" s="515"/>
      <c r="N157" s="515"/>
    </row>
    <row r="158" spans="1:14" x14ac:dyDescent="0.45">
      <c r="A158" s="475" t="s">
        <v>897</v>
      </c>
      <c r="B158" s="475" t="s">
        <v>555</v>
      </c>
      <c r="C158" s="475" t="s">
        <v>71</v>
      </c>
      <c r="D158" s="475" t="s">
        <v>290</v>
      </c>
      <c r="E158" s="475" t="s">
        <v>895</v>
      </c>
      <c r="F158" s="475">
        <v>2</v>
      </c>
      <c r="G158" s="515">
        <v>33</v>
      </c>
      <c r="H158" s="515">
        <v>11</v>
      </c>
      <c r="I158" s="515">
        <v>10</v>
      </c>
      <c r="J158" s="515">
        <v>8</v>
      </c>
      <c r="K158" s="515">
        <v>11</v>
      </c>
      <c r="L158" s="515">
        <v>5</v>
      </c>
      <c r="M158" s="515">
        <v>7</v>
      </c>
      <c r="N158" s="515">
        <v>2</v>
      </c>
    </row>
    <row r="159" spans="1:14" x14ac:dyDescent="0.45">
      <c r="A159" s="475" t="s">
        <v>897</v>
      </c>
      <c r="B159" s="475" t="s">
        <v>555</v>
      </c>
      <c r="C159" s="475" t="s">
        <v>288</v>
      </c>
      <c r="D159" s="475" t="s">
        <v>290</v>
      </c>
      <c r="E159" s="475" t="s">
        <v>895</v>
      </c>
      <c r="F159" s="475">
        <v>2</v>
      </c>
      <c r="G159" s="515"/>
      <c r="H159" s="515">
        <v>35</v>
      </c>
      <c r="I159" s="515">
        <v>38</v>
      </c>
      <c r="J159" s="515">
        <v>44</v>
      </c>
      <c r="K159" s="515">
        <v>44</v>
      </c>
      <c r="L159" s="515">
        <v>42</v>
      </c>
      <c r="M159" s="515">
        <v>30</v>
      </c>
      <c r="N159" s="515">
        <v>31</v>
      </c>
    </row>
    <row r="160" spans="1:14" x14ac:dyDescent="0.45">
      <c r="A160" s="475" t="s">
        <v>897</v>
      </c>
      <c r="B160" s="475" t="s">
        <v>555</v>
      </c>
      <c r="C160" s="475" t="s">
        <v>289</v>
      </c>
      <c r="D160" s="475" t="s">
        <v>290</v>
      </c>
      <c r="E160" s="475" t="s">
        <v>895</v>
      </c>
      <c r="F160" s="475">
        <v>2</v>
      </c>
      <c r="G160" s="515">
        <v>148</v>
      </c>
      <c r="H160" s="515">
        <v>129</v>
      </c>
      <c r="I160" s="515">
        <v>125</v>
      </c>
      <c r="J160" s="515">
        <v>126</v>
      </c>
      <c r="K160" s="515">
        <v>123</v>
      </c>
      <c r="L160" s="515">
        <v>121</v>
      </c>
      <c r="M160" s="515">
        <v>113</v>
      </c>
      <c r="N160" s="515">
        <v>110</v>
      </c>
    </row>
    <row r="161" spans="1:14" x14ac:dyDescent="0.45">
      <c r="A161" s="475" t="s">
        <v>897</v>
      </c>
      <c r="B161" s="475" t="s">
        <v>552</v>
      </c>
      <c r="C161" s="475" t="s">
        <v>274</v>
      </c>
      <c r="D161" s="475" t="s">
        <v>291</v>
      </c>
      <c r="E161" s="475" t="s">
        <v>896</v>
      </c>
      <c r="F161" s="475">
        <v>3</v>
      </c>
      <c r="G161" s="515">
        <v>16623</v>
      </c>
      <c r="H161" s="515">
        <v>17607</v>
      </c>
      <c r="I161" s="515">
        <v>14094</v>
      </c>
      <c r="J161" s="515">
        <v>17900</v>
      </c>
      <c r="K161" s="515">
        <v>16803</v>
      </c>
      <c r="L161" s="515">
        <v>18609</v>
      </c>
      <c r="M161" s="515">
        <v>15739</v>
      </c>
      <c r="N161" s="515">
        <v>16092</v>
      </c>
    </row>
    <row r="162" spans="1:14" x14ac:dyDescent="0.45">
      <c r="A162" s="475" t="s">
        <v>897</v>
      </c>
      <c r="B162" s="475" t="s">
        <v>552</v>
      </c>
      <c r="C162" s="475" t="s">
        <v>276</v>
      </c>
      <c r="D162" s="475" t="s">
        <v>291</v>
      </c>
      <c r="E162" s="475" t="s">
        <v>896</v>
      </c>
      <c r="F162" s="475">
        <v>3</v>
      </c>
      <c r="G162" s="515">
        <v>13436</v>
      </c>
      <c r="H162" s="515">
        <v>13727</v>
      </c>
      <c r="I162" s="515">
        <v>11968</v>
      </c>
      <c r="J162" s="515">
        <v>18500</v>
      </c>
      <c r="K162" s="515">
        <v>15496</v>
      </c>
      <c r="L162" s="515">
        <v>16419</v>
      </c>
      <c r="M162" s="515">
        <v>14210</v>
      </c>
      <c r="N162" s="515">
        <v>16426</v>
      </c>
    </row>
    <row r="163" spans="1:14" x14ac:dyDescent="0.45">
      <c r="A163" s="475" t="s">
        <v>897</v>
      </c>
      <c r="B163" s="475" t="s">
        <v>552</v>
      </c>
      <c r="C163" s="475" t="s">
        <v>277</v>
      </c>
      <c r="D163" s="475" t="s">
        <v>291</v>
      </c>
      <c r="E163" s="475" t="s">
        <v>896</v>
      </c>
      <c r="F163" s="475">
        <v>3</v>
      </c>
      <c r="G163" s="515">
        <v>9969</v>
      </c>
      <c r="H163" s="515">
        <v>15141</v>
      </c>
      <c r="I163" s="515">
        <v>19892</v>
      </c>
      <c r="J163" s="515">
        <v>20398</v>
      </c>
      <c r="K163" s="515">
        <v>20837</v>
      </c>
      <c r="L163" s="515">
        <v>20076</v>
      </c>
      <c r="M163" s="515">
        <v>23886</v>
      </c>
      <c r="N163" s="515">
        <v>27060</v>
      </c>
    </row>
    <row r="164" spans="1:14" x14ac:dyDescent="0.45">
      <c r="A164" s="475" t="s">
        <v>897</v>
      </c>
      <c r="B164" s="475" t="s">
        <v>552</v>
      </c>
      <c r="C164" s="475" t="s">
        <v>278</v>
      </c>
      <c r="D164" s="475" t="s">
        <v>291</v>
      </c>
      <c r="E164" s="475" t="s">
        <v>896</v>
      </c>
      <c r="F164" s="475">
        <v>3</v>
      </c>
      <c r="G164" s="515">
        <v>15892</v>
      </c>
      <c r="H164" s="515">
        <v>15306</v>
      </c>
      <c r="I164" s="515">
        <v>17143</v>
      </c>
      <c r="J164" s="515">
        <v>18114</v>
      </c>
      <c r="K164" s="515">
        <v>23400</v>
      </c>
      <c r="L164" s="515">
        <v>17692</v>
      </c>
      <c r="M164" s="515">
        <v>21269</v>
      </c>
      <c r="N164" s="515"/>
    </row>
    <row r="165" spans="1:14" x14ac:dyDescent="0.45">
      <c r="A165" s="475" t="s">
        <v>897</v>
      </c>
      <c r="B165" s="475" t="s">
        <v>552</v>
      </c>
      <c r="C165" s="475" t="s">
        <v>279</v>
      </c>
      <c r="D165" s="475" t="s">
        <v>291</v>
      </c>
      <c r="E165" s="475" t="s">
        <v>896</v>
      </c>
      <c r="F165" s="475">
        <v>3</v>
      </c>
      <c r="G165" s="515"/>
      <c r="H165" s="515"/>
      <c r="I165" s="515"/>
      <c r="J165" s="515"/>
      <c r="K165" s="515">
        <v>6000</v>
      </c>
      <c r="L165" s="515">
        <v>4000</v>
      </c>
      <c r="M165" s="515"/>
      <c r="N165" s="515"/>
    </row>
    <row r="166" spans="1:14" x14ac:dyDescent="0.45">
      <c r="A166" s="475" t="s">
        <v>897</v>
      </c>
      <c r="B166" s="475" t="s">
        <v>552</v>
      </c>
      <c r="C166" s="475" t="s">
        <v>280</v>
      </c>
      <c r="D166" s="475" t="s">
        <v>291</v>
      </c>
      <c r="E166" s="475" t="s">
        <v>896</v>
      </c>
      <c r="F166" s="475">
        <v>3</v>
      </c>
      <c r="G166" s="515">
        <v>12743</v>
      </c>
      <c r="H166" s="515">
        <v>17000</v>
      </c>
      <c r="I166" s="515"/>
      <c r="J166" s="515">
        <v>22333</v>
      </c>
      <c r="K166" s="515">
        <v>51000</v>
      </c>
      <c r="L166" s="515">
        <v>9000</v>
      </c>
      <c r="M166" s="515">
        <v>55000</v>
      </c>
      <c r="N166" s="515">
        <v>4500</v>
      </c>
    </row>
    <row r="167" spans="1:14" x14ac:dyDescent="0.45">
      <c r="A167" s="475" t="s">
        <v>897</v>
      </c>
      <c r="B167" s="475" t="s">
        <v>552</v>
      </c>
      <c r="C167" s="475" t="s">
        <v>281</v>
      </c>
      <c r="D167" s="475" t="s">
        <v>291</v>
      </c>
      <c r="E167" s="475" t="s">
        <v>896</v>
      </c>
      <c r="F167" s="475">
        <v>3</v>
      </c>
      <c r="G167" s="515">
        <v>1110</v>
      </c>
      <c r="H167" s="515"/>
      <c r="I167" s="515"/>
      <c r="J167" s="515"/>
      <c r="K167" s="515"/>
      <c r="L167" s="515"/>
      <c r="M167" s="515"/>
      <c r="N167" s="515"/>
    </row>
    <row r="168" spans="1:14" x14ac:dyDescent="0.45">
      <c r="A168" s="475" t="s">
        <v>897</v>
      </c>
      <c r="B168" s="475" t="s">
        <v>552</v>
      </c>
      <c r="C168" s="475" t="s">
        <v>286</v>
      </c>
      <c r="D168" s="475" t="s">
        <v>291</v>
      </c>
      <c r="E168" s="475" t="s">
        <v>896</v>
      </c>
      <c r="F168" s="475">
        <v>3</v>
      </c>
      <c r="G168" s="515"/>
      <c r="H168" s="515">
        <v>4000</v>
      </c>
      <c r="I168" s="515"/>
      <c r="J168" s="515"/>
      <c r="K168" s="515"/>
      <c r="L168" s="515"/>
      <c r="M168" s="515"/>
      <c r="N168" s="515"/>
    </row>
    <row r="169" spans="1:14" x14ac:dyDescent="0.45">
      <c r="A169" s="475" t="s">
        <v>897</v>
      </c>
      <c r="B169" s="475" t="s">
        <v>552</v>
      </c>
      <c r="C169" s="475" t="s">
        <v>71</v>
      </c>
      <c r="D169" s="475" t="s">
        <v>291</v>
      </c>
      <c r="E169" s="475" t="s">
        <v>896</v>
      </c>
      <c r="F169" s="475">
        <v>3</v>
      </c>
      <c r="G169" s="515">
        <v>6143</v>
      </c>
      <c r="H169" s="515">
        <v>21779</v>
      </c>
      <c r="I169" s="515">
        <v>23195</v>
      </c>
      <c r="J169" s="515">
        <v>19533</v>
      </c>
      <c r="K169" s="515">
        <v>19658</v>
      </c>
      <c r="L169" s="515">
        <v>20367</v>
      </c>
      <c r="M169" s="515">
        <v>17623</v>
      </c>
      <c r="N169" s="515">
        <v>18616</v>
      </c>
    </row>
    <row r="170" spans="1:14" x14ac:dyDescent="0.45">
      <c r="A170" s="475" t="s">
        <v>897</v>
      </c>
      <c r="B170" s="475" t="s">
        <v>552</v>
      </c>
      <c r="C170" s="475" t="s">
        <v>288</v>
      </c>
      <c r="D170" s="475" t="s">
        <v>291</v>
      </c>
      <c r="E170" s="475" t="s">
        <v>896</v>
      </c>
      <c r="F170" s="475">
        <v>3</v>
      </c>
      <c r="G170" s="515"/>
      <c r="H170" s="515">
        <v>91168</v>
      </c>
      <c r="I170" s="515">
        <v>112397</v>
      </c>
      <c r="J170" s="515">
        <v>49694</v>
      </c>
      <c r="K170" s="515">
        <v>81256</v>
      </c>
      <c r="L170" s="515">
        <v>51963</v>
      </c>
      <c r="M170" s="515">
        <v>83525</v>
      </c>
      <c r="N170" s="515">
        <v>62613</v>
      </c>
    </row>
    <row r="171" spans="1:14" x14ac:dyDescent="0.45">
      <c r="A171" s="475" t="s">
        <v>897</v>
      </c>
      <c r="B171" s="475" t="s">
        <v>552</v>
      </c>
      <c r="C171" s="475" t="s">
        <v>289</v>
      </c>
      <c r="D171" s="475" t="s">
        <v>291</v>
      </c>
      <c r="E171" s="475" t="s">
        <v>896</v>
      </c>
      <c r="F171" s="475">
        <v>3</v>
      </c>
      <c r="G171" s="515">
        <v>9619</v>
      </c>
      <c r="H171" s="515">
        <v>18764</v>
      </c>
      <c r="I171" s="515">
        <v>19756</v>
      </c>
      <c r="J171" s="515">
        <v>19807</v>
      </c>
      <c r="K171" s="515">
        <v>19732</v>
      </c>
      <c r="L171" s="515">
        <v>19519</v>
      </c>
      <c r="M171" s="515">
        <v>19386</v>
      </c>
      <c r="N171" s="515">
        <v>20023</v>
      </c>
    </row>
    <row r="172" spans="1:14" x14ac:dyDescent="0.45">
      <c r="A172" s="475" t="s">
        <v>897</v>
      </c>
      <c r="B172" s="475" t="s">
        <v>553</v>
      </c>
      <c r="C172" s="475" t="s">
        <v>274</v>
      </c>
      <c r="D172" s="475" t="s">
        <v>291</v>
      </c>
      <c r="E172" s="475" t="s">
        <v>896</v>
      </c>
      <c r="F172" s="475">
        <v>3</v>
      </c>
      <c r="G172" s="515">
        <v>22780</v>
      </c>
      <c r="H172" s="515">
        <v>24904</v>
      </c>
      <c r="I172" s="515">
        <v>34866</v>
      </c>
      <c r="J172" s="515">
        <v>24453</v>
      </c>
      <c r="K172" s="515">
        <v>25404</v>
      </c>
      <c r="L172" s="515">
        <v>24672</v>
      </c>
      <c r="M172" s="515">
        <v>24715</v>
      </c>
      <c r="N172" s="515">
        <v>75473</v>
      </c>
    </row>
    <row r="173" spans="1:14" x14ac:dyDescent="0.45">
      <c r="A173" s="475" t="s">
        <v>897</v>
      </c>
      <c r="B173" s="475" t="s">
        <v>553</v>
      </c>
      <c r="C173" s="475" t="s">
        <v>276</v>
      </c>
      <c r="D173" s="475" t="s">
        <v>291</v>
      </c>
      <c r="E173" s="475" t="s">
        <v>896</v>
      </c>
      <c r="F173" s="475">
        <v>3</v>
      </c>
      <c r="G173" s="515">
        <v>24810</v>
      </c>
      <c r="H173" s="515">
        <v>20206</v>
      </c>
      <c r="I173" s="515">
        <v>23485</v>
      </c>
      <c r="J173" s="515">
        <v>18789</v>
      </c>
      <c r="K173" s="515">
        <v>21686</v>
      </c>
      <c r="L173" s="515">
        <v>23211</v>
      </c>
      <c r="M173" s="515">
        <v>21766</v>
      </c>
      <c r="N173" s="515">
        <v>37270</v>
      </c>
    </row>
    <row r="174" spans="1:14" x14ac:dyDescent="0.45">
      <c r="A174" s="475" t="s">
        <v>897</v>
      </c>
      <c r="B174" s="475" t="s">
        <v>553</v>
      </c>
      <c r="C174" s="475" t="s">
        <v>277</v>
      </c>
      <c r="D174" s="475" t="s">
        <v>291</v>
      </c>
      <c r="E174" s="475" t="s">
        <v>896</v>
      </c>
      <c r="F174" s="475">
        <v>3</v>
      </c>
      <c r="G174" s="515">
        <v>27676</v>
      </c>
      <c r="H174" s="515">
        <v>27377</v>
      </c>
      <c r="I174" s="515">
        <v>28788</v>
      </c>
      <c r="J174" s="515">
        <v>27133</v>
      </c>
      <c r="K174" s="515">
        <v>26698</v>
      </c>
      <c r="L174" s="515">
        <v>27737</v>
      </c>
      <c r="M174" s="515">
        <v>28589</v>
      </c>
      <c r="N174" s="515">
        <v>61509</v>
      </c>
    </row>
    <row r="175" spans="1:14" x14ac:dyDescent="0.45">
      <c r="A175" s="475" t="s">
        <v>897</v>
      </c>
      <c r="B175" s="475" t="s">
        <v>553</v>
      </c>
      <c r="C175" s="475" t="s">
        <v>278</v>
      </c>
      <c r="D175" s="475" t="s">
        <v>291</v>
      </c>
      <c r="E175" s="475" t="s">
        <v>896</v>
      </c>
      <c r="F175" s="475">
        <v>3</v>
      </c>
      <c r="G175" s="515"/>
      <c r="H175" s="515"/>
      <c r="I175" s="515">
        <v>168554</v>
      </c>
      <c r="J175" s="515">
        <v>342653</v>
      </c>
      <c r="K175" s="515">
        <v>119825</v>
      </c>
      <c r="L175" s="515">
        <v>82337</v>
      </c>
      <c r="M175" s="515">
        <v>40825</v>
      </c>
      <c r="N175" s="515">
        <v>157192</v>
      </c>
    </row>
    <row r="176" spans="1:14" x14ac:dyDescent="0.45">
      <c r="A176" s="475" t="s">
        <v>897</v>
      </c>
      <c r="B176" s="475" t="s">
        <v>553</v>
      </c>
      <c r="C176" s="475" t="s">
        <v>279</v>
      </c>
      <c r="D176" s="475" t="s">
        <v>291</v>
      </c>
      <c r="E176" s="475" t="s">
        <v>896</v>
      </c>
      <c r="F176" s="475">
        <v>3</v>
      </c>
      <c r="G176" s="515"/>
      <c r="H176" s="515"/>
      <c r="I176" s="515">
        <v>11000</v>
      </c>
      <c r="J176" s="515"/>
      <c r="K176" s="515">
        <v>0</v>
      </c>
      <c r="L176" s="515">
        <v>76000</v>
      </c>
      <c r="M176" s="515">
        <v>275000</v>
      </c>
      <c r="N176" s="515">
        <v>117000</v>
      </c>
    </row>
    <row r="177" spans="1:14" x14ac:dyDescent="0.45">
      <c r="A177" s="475" t="s">
        <v>897</v>
      </c>
      <c r="B177" s="475" t="s">
        <v>553</v>
      </c>
      <c r="C177" s="475" t="s">
        <v>280</v>
      </c>
      <c r="D177" s="475" t="s">
        <v>291</v>
      </c>
      <c r="E177" s="475" t="s">
        <v>896</v>
      </c>
      <c r="F177" s="475">
        <v>3</v>
      </c>
      <c r="G177" s="515"/>
      <c r="H177" s="515"/>
      <c r="I177" s="515">
        <v>548533</v>
      </c>
      <c r="J177" s="515">
        <v>16926</v>
      </c>
      <c r="K177" s="515">
        <v>15592</v>
      </c>
      <c r="L177" s="515">
        <v>18027</v>
      </c>
      <c r="M177" s="515">
        <v>13934</v>
      </c>
      <c r="N177" s="515">
        <v>250580</v>
      </c>
    </row>
    <row r="178" spans="1:14" x14ac:dyDescent="0.45">
      <c r="A178" s="475" t="s">
        <v>897</v>
      </c>
      <c r="B178" s="475" t="s">
        <v>553</v>
      </c>
      <c r="C178" s="475" t="s">
        <v>282</v>
      </c>
      <c r="D178" s="475" t="s">
        <v>291</v>
      </c>
      <c r="E178" s="475" t="s">
        <v>896</v>
      </c>
      <c r="F178" s="475">
        <v>3</v>
      </c>
      <c r="G178" s="515"/>
      <c r="H178" s="515"/>
      <c r="I178" s="515">
        <v>362098</v>
      </c>
      <c r="J178" s="515">
        <v>46500</v>
      </c>
      <c r="K178" s="515">
        <v>18688</v>
      </c>
      <c r="L178" s="515">
        <v>25262</v>
      </c>
      <c r="M178" s="515">
        <v>22277</v>
      </c>
      <c r="N178" s="515">
        <v>13226</v>
      </c>
    </row>
    <row r="179" spans="1:14" x14ac:dyDescent="0.45">
      <c r="A179" s="475" t="s">
        <v>897</v>
      </c>
      <c r="B179" s="475" t="s">
        <v>553</v>
      </c>
      <c r="C179" s="475" t="s">
        <v>283</v>
      </c>
      <c r="D179" s="475" t="s">
        <v>291</v>
      </c>
      <c r="E179" s="475" t="s">
        <v>896</v>
      </c>
      <c r="F179" s="475">
        <v>3</v>
      </c>
      <c r="G179" s="515"/>
      <c r="H179" s="515"/>
      <c r="I179" s="515"/>
      <c r="J179" s="515"/>
      <c r="K179" s="515"/>
      <c r="L179" s="515">
        <v>12376</v>
      </c>
      <c r="M179" s="515">
        <v>11113</v>
      </c>
      <c r="N179" s="515"/>
    </row>
    <row r="180" spans="1:14" x14ac:dyDescent="0.45">
      <c r="A180" s="475" t="s">
        <v>897</v>
      </c>
      <c r="B180" s="475" t="s">
        <v>553</v>
      </c>
      <c r="C180" s="475" t="s">
        <v>285</v>
      </c>
      <c r="D180" s="475" t="s">
        <v>291</v>
      </c>
      <c r="E180" s="475" t="s">
        <v>896</v>
      </c>
      <c r="F180" s="475">
        <v>3</v>
      </c>
      <c r="G180" s="515"/>
      <c r="H180" s="515">
        <v>6500</v>
      </c>
      <c r="I180" s="515">
        <v>12000</v>
      </c>
      <c r="J180" s="515"/>
      <c r="K180" s="515">
        <v>4000</v>
      </c>
      <c r="L180" s="515"/>
      <c r="M180" s="515"/>
      <c r="N180" s="515"/>
    </row>
    <row r="181" spans="1:14" x14ac:dyDescent="0.45">
      <c r="A181" s="475" t="s">
        <v>897</v>
      </c>
      <c r="B181" s="475" t="s">
        <v>553</v>
      </c>
      <c r="C181" s="475" t="s">
        <v>287</v>
      </c>
      <c r="D181" s="475" t="s">
        <v>291</v>
      </c>
      <c r="E181" s="475" t="s">
        <v>896</v>
      </c>
      <c r="F181" s="475">
        <v>3</v>
      </c>
      <c r="G181" s="515"/>
      <c r="H181" s="515"/>
      <c r="I181" s="515"/>
      <c r="J181" s="515"/>
      <c r="K181" s="515"/>
      <c r="L181" s="515"/>
      <c r="M181" s="515"/>
      <c r="N181" s="515">
        <v>46024</v>
      </c>
    </row>
    <row r="182" spans="1:14" x14ac:dyDescent="0.45">
      <c r="A182" s="475" t="s">
        <v>897</v>
      </c>
      <c r="B182" s="475" t="s">
        <v>553</v>
      </c>
      <c r="C182" s="475" t="s">
        <v>71</v>
      </c>
      <c r="D182" s="475" t="s">
        <v>291</v>
      </c>
      <c r="E182" s="475" t="s">
        <v>896</v>
      </c>
      <c r="F182" s="475">
        <v>3</v>
      </c>
      <c r="G182" s="515">
        <v>5191</v>
      </c>
      <c r="H182" s="515">
        <v>14174</v>
      </c>
      <c r="I182" s="515">
        <v>16975</v>
      </c>
      <c r="J182" s="515">
        <v>14897</v>
      </c>
      <c r="K182" s="515">
        <v>16362</v>
      </c>
      <c r="L182" s="515">
        <v>17797</v>
      </c>
      <c r="M182" s="515">
        <v>14169</v>
      </c>
      <c r="N182" s="515">
        <v>11230</v>
      </c>
    </row>
    <row r="183" spans="1:14" x14ac:dyDescent="0.45">
      <c r="A183" s="475" t="s">
        <v>897</v>
      </c>
      <c r="B183" s="475" t="s">
        <v>553</v>
      </c>
      <c r="C183" s="475" t="s">
        <v>288</v>
      </c>
      <c r="D183" s="475" t="s">
        <v>291</v>
      </c>
      <c r="E183" s="475" t="s">
        <v>896</v>
      </c>
      <c r="F183" s="475">
        <v>3</v>
      </c>
      <c r="G183" s="515"/>
      <c r="H183" s="515">
        <v>30597</v>
      </c>
      <c r="I183" s="515">
        <v>100808</v>
      </c>
      <c r="J183" s="515">
        <v>19584</v>
      </c>
      <c r="K183" s="515">
        <v>19918</v>
      </c>
      <c r="L183" s="515">
        <v>19878</v>
      </c>
      <c r="M183" s="515">
        <v>9488</v>
      </c>
      <c r="N183" s="515">
        <v>17197</v>
      </c>
    </row>
    <row r="184" spans="1:14" x14ac:dyDescent="0.45">
      <c r="A184" s="475" t="s">
        <v>897</v>
      </c>
      <c r="B184" s="475" t="s">
        <v>553</v>
      </c>
      <c r="C184" s="475" t="s">
        <v>289</v>
      </c>
      <c r="D184" s="475" t="s">
        <v>291</v>
      </c>
      <c r="E184" s="475" t="s">
        <v>896</v>
      </c>
      <c r="F184" s="475">
        <v>3</v>
      </c>
      <c r="G184" s="515">
        <v>18203</v>
      </c>
      <c r="H184" s="515">
        <v>22561</v>
      </c>
      <c r="I184" s="515">
        <v>27721</v>
      </c>
      <c r="J184" s="515">
        <v>21466</v>
      </c>
      <c r="K184" s="515">
        <v>22387</v>
      </c>
      <c r="L184" s="515">
        <v>23387</v>
      </c>
      <c r="M184" s="515">
        <v>20395</v>
      </c>
      <c r="N184" s="515">
        <v>42328</v>
      </c>
    </row>
    <row r="185" spans="1:14" x14ac:dyDescent="0.45">
      <c r="A185" s="475" t="s">
        <v>897</v>
      </c>
      <c r="B185" s="475" t="s">
        <v>562</v>
      </c>
      <c r="C185" s="475" t="s">
        <v>274</v>
      </c>
      <c r="D185" s="475" t="s">
        <v>291</v>
      </c>
      <c r="E185" s="475" t="s">
        <v>896</v>
      </c>
      <c r="F185" s="475">
        <v>3</v>
      </c>
      <c r="G185" s="515">
        <v>20614</v>
      </c>
      <c r="H185" s="515">
        <v>24739</v>
      </c>
      <c r="I185" s="515">
        <v>25457</v>
      </c>
      <c r="J185" s="515">
        <v>27185</v>
      </c>
      <c r="K185" s="515">
        <v>31640</v>
      </c>
      <c r="L185" s="515">
        <v>63649</v>
      </c>
      <c r="M185" s="515">
        <v>24243</v>
      </c>
      <c r="N185" s="515">
        <v>24875</v>
      </c>
    </row>
    <row r="186" spans="1:14" x14ac:dyDescent="0.45">
      <c r="A186" s="475" t="s">
        <v>897</v>
      </c>
      <c r="B186" s="475" t="s">
        <v>562</v>
      </c>
      <c r="C186" s="475" t="s">
        <v>276</v>
      </c>
      <c r="D186" s="475" t="s">
        <v>291</v>
      </c>
      <c r="E186" s="475" t="s">
        <v>896</v>
      </c>
      <c r="F186" s="475">
        <v>3</v>
      </c>
      <c r="G186" s="515">
        <v>6242</v>
      </c>
      <c r="H186" s="515">
        <v>12823</v>
      </c>
      <c r="I186" s="515">
        <v>14763</v>
      </c>
      <c r="J186" s="515">
        <v>16239</v>
      </c>
      <c r="K186" s="515">
        <v>16911</v>
      </c>
      <c r="L186" s="515">
        <v>92632</v>
      </c>
      <c r="M186" s="515">
        <v>13577</v>
      </c>
      <c r="N186" s="515">
        <v>14085</v>
      </c>
    </row>
    <row r="187" spans="1:14" x14ac:dyDescent="0.45">
      <c r="A187" s="475" t="s">
        <v>897</v>
      </c>
      <c r="B187" s="475" t="s">
        <v>562</v>
      </c>
      <c r="C187" s="475" t="s">
        <v>277</v>
      </c>
      <c r="D187" s="475" t="s">
        <v>291</v>
      </c>
      <c r="E187" s="475" t="s">
        <v>896</v>
      </c>
      <c r="F187" s="475">
        <v>3</v>
      </c>
      <c r="G187" s="515">
        <v>13675</v>
      </c>
      <c r="H187" s="515">
        <v>19674</v>
      </c>
      <c r="I187" s="515">
        <v>16528</v>
      </c>
      <c r="J187" s="515">
        <v>16525</v>
      </c>
      <c r="K187" s="515">
        <v>19424</v>
      </c>
      <c r="L187" s="515">
        <v>22737</v>
      </c>
      <c r="M187" s="515">
        <v>21339</v>
      </c>
      <c r="N187" s="515">
        <v>19248</v>
      </c>
    </row>
    <row r="188" spans="1:14" x14ac:dyDescent="0.45">
      <c r="A188" s="475" t="s">
        <v>897</v>
      </c>
      <c r="B188" s="475" t="s">
        <v>562</v>
      </c>
      <c r="C188" s="475" t="s">
        <v>278</v>
      </c>
      <c r="D188" s="475" t="s">
        <v>291</v>
      </c>
      <c r="E188" s="475" t="s">
        <v>896</v>
      </c>
      <c r="F188" s="475">
        <v>3</v>
      </c>
      <c r="G188" s="515">
        <v>15727</v>
      </c>
      <c r="H188" s="515">
        <v>16846</v>
      </c>
      <c r="I188" s="515">
        <v>16856</v>
      </c>
      <c r="J188" s="515">
        <v>18537</v>
      </c>
      <c r="K188" s="515">
        <v>14844</v>
      </c>
      <c r="L188" s="515">
        <v>24224</v>
      </c>
      <c r="M188" s="515">
        <v>14685</v>
      </c>
      <c r="N188" s="515">
        <v>15306</v>
      </c>
    </row>
    <row r="189" spans="1:14" x14ac:dyDescent="0.45">
      <c r="A189" s="475" t="s">
        <v>897</v>
      </c>
      <c r="B189" s="475" t="s">
        <v>562</v>
      </c>
      <c r="C189" s="475" t="s">
        <v>279</v>
      </c>
      <c r="D189" s="475" t="s">
        <v>291</v>
      </c>
      <c r="E189" s="475" t="s">
        <v>896</v>
      </c>
      <c r="F189" s="475">
        <v>3</v>
      </c>
      <c r="G189" s="515"/>
      <c r="H189" s="515"/>
      <c r="I189" s="515"/>
      <c r="J189" s="515"/>
      <c r="K189" s="515">
        <v>24200</v>
      </c>
      <c r="L189" s="515">
        <v>7000</v>
      </c>
      <c r="M189" s="515">
        <v>8917</v>
      </c>
      <c r="N189" s="515"/>
    </row>
    <row r="190" spans="1:14" x14ac:dyDescent="0.45">
      <c r="A190" s="475" t="s">
        <v>897</v>
      </c>
      <c r="B190" s="475" t="s">
        <v>562</v>
      </c>
      <c r="C190" s="475" t="s">
        <v>280</v>
      </c>
      <c r="D190" s="475" t="s">
        <v>291</v>
      </c>
      <c r="E190" s="475" t="s">
        <v>896</v>
      </c>
      <c r="F190" s="475">
        <v>3</v>
      </c>
      <c r="G190" s="515">
        <v>27874</v>
      </c>
      <c r="H190" s="515">
        <v>41692</v>
      </c>
      <c r="I190" s="515">
        <v>28473</v>
      </c>
      <c r="J190" s="515">
        <v>30913</v>
      </c>
      <c r="K190" s="515">
        <v>31453</v>
      </c>
      <c r="L190" s="515">
        <v>88193</v>
      </c>
      <c r="M190" s="515">
        <v>100732</v>
      </c>
      <c r="N190" s="515">
        <v>121741</v>
      </c>
    </row>
    <row r="191" spans="1:14" x14ac:dyDescent="0.45">
      <c r="A191" s="475" t="s">
        <v>897</v>
      </c>
      <c r="B191" s="475" t="s">
        <v>562</v>
      </c>
      <c r="C191" s="475" t="s">
        <v>281</v>
      </c>
      <c r="D191" s="475" t="s">
        <v>291</v>
      </c>
      <c r="E191" s="475" t="s">
        <v>896</v>
      </c>
      <c r="F191" s="475">
        <v>3</v>
      </c>
      <c r="G191" s="515">
        <v>45067</v>
      </c>
      <c r="H191" s="515">
        <v>21358</v>
      </c>
      <c r="I191" s="515">
        <v>50261</v>
      </c>
      <c r="J191" s="515">
        <v>55578</v>
      </c>
      <c r="K191" s="515">
        <v>23457</v>
      </c>
      <c r="L191" s="515">
        <v>25300</v>
      </c>
      <c r="M191" s="515">
        <v>28697</v>
      </c>
      <c r="N191" s="515">
        <v>60059</v>
      </c>
    </row>
    <row r="192" spans="1:14" x14ac:dyDescent="0.45">
      <c r="A192" s="475" t="s">
        <v>897</v>
      </c>
      <c r="B192" s="475" t="s">
        <v>562</v>
      </c>
      <c r="C192" s="475" t="s">
        <v>282</v>
      </c>
      <c r="D192" s="475" t="s">
        <v>291</v>
      </c>
      <c r="E192" s="475" t="s">
        <v>896</v>
      </c>
      <c r="F192" s="475">
        <v>3</v>
      </c>
      <c r="G192" s="515">
        <v>10770</v>
      </c>
      <c r="H192" s="515">
        <v>17080</v>
      </c>
      <c r="I192" s="515">
        <v>21351</v>
      </c>
      <c r="J192" s="515">
        <v>22610</v>
      </c>
      <c r="K192" s="515">
        <v>21449</v>
      </c>
      <c r="L192" s="515">
        <v>36092</v>
      </c>
      <c r="M192" s="515">
        <v>35684</v>
      </c>
      <c r="N192" s="515">
        <v>36938</v>
      </c>
    </row>
    <row r="193" spans="1:14" x14ac:dyDescent="0.45">
      <c r="A193" s="475" t="s">
        <v>897</v>
      </c>
      <c r="B193" s="475" t="s">
        <v>562</v>
      </c>
      <c r="C193" s="475" t="s">
        <v>293</v>
      </c>
      <c r="D193" s="475" t="s">
        <v>291</v>
      </c>
      <c r="E193" s="475" t="s">
        <v>896</v>
      </c>
      <c r="F193" s="475">
        <v>3</v>
      </c>
      <c r="G193" s="515"/>
      <c r="H193" s="515"/>
      <c r="I193" s="515"/>
      <c r="J193" s="515"/>
      <c r="K193" s="515"/>
      <c r="L193" s="515"/>
      <c r="M193" s="515">
        <v>12000</v>
      </c>
      <c r="N193" s="515"/>
    </row>
    <row r="194" spans="1:14" x14ac:dyDescent="0.45">
      <c r="A194" s="475" t="s">
        <v>897</v>
      </c>
      <c r="B194" s="475" t="s">
        <v>562</v>
      </c>
      <c r="C194" s="475" t="s">
        <v>285</v>
      </c>
      <c r="D194" s="475" t="s">
        <v>291</v>
      </c>
      <c r="E194" s="475" t="s">
        <v>896</v>
      </c>
      <c r="F194" s="475">
        <v>3</v>
      </c>
      <c r="G194" s="515">
        <v>6000</v>
      </c>
      <c r="H194" s="515">
        <v>3667</v>
      </c>
      <c r="I194" s="515"/>
      <c r="J194" s="515"/>
      <c r="K194" s="515"/>
      <c r="L194" s="515"/>
      <c r="M194" s="515">
        <v>15500</v>
      </c>
      <c r="N194" s="515"/>
    </row>
    <row r="195" spans="1:14" x14ac:dyDescent="0.45">
      <c r="A195" s="475" t="s">
        <v>897</v>
      </c>
      <c r="B195" s="475" t="s">
        <v>562</v>
      </c>
      <c r="C195" s="475" t="s">
        <v>286</v>
      </c>
      <c r="D195" s="475" t="s">
        <v>291</v>
      </c>
      <c r="E195" s="475" t="s">
        <v>896</v>
      </c>
      <c r="F195" s="475">
        <v>3</v>
      </c>
      <c r="G195" s="515"/>
      <c r="H195" s="515">
        <v>8413</v>
      </c>
      <c r="I195" s="515"/>
      <c r="J195" s="515"/>
      <c r="K195" s="515"/>
      <c r="L195" s="515"/>
      <c r="M195" s="515">
        <v>7000</v>
      </c>
      <c r="N195" s="515"/>
    </row>
    <row r="196" spans="1:14" x14ac:dyDescent="0.45">
      <c r="A196" s="475" t="s">
        <v>897</v>
      </c>
      <c r="B196" s="475" t="s">
        <v>562</v>
      </c>
      <c r="C196" s="475" t="s">
        <v>71</v>
      </c>
      <c r="D196" s="475" t="s">
        <v>291</v>
      </c>
      <c r="E196" s="475" t="s">
        <v>896</v>
      </c>
      <c r="F196" s="475">
        <v>3</v>
      </c>
      <c r="G196" s="515">
        <v>3889</v>
      </c>
      <c r="H196" s="515">
        <v>20700</v>
      </c>
      <c r="I196" s="515">
        <v>19664</v>
      </c>
      <c r="J196" s="515">
        <v>22756</v>
      </c>
      <c r="K196" s="515">
        <v>29875</v>
      </c>
      <c r="L196" s="515">
        <v>29662</v>
      </c>
      <c r="M196" s="515">
        <v>10212</v>
      </c>
      <c r="N196" s="515">
        <v>13308</v>
      </c>
    </row>
    <row r="197" spans="1:14" x14ac:dyDescent="0.45">
      <c r="A197" s="475" t="s">
        <v>897</v>
      </c>
      <c r="B197" s="475" t="s">
        <v>562</v>
      </c>
      <c r="C197" s="475" t="s">
        <v>288</v>
      </c>
      <c r="D197" s="475" t="s">
        <v>291</v>
      </c>
      <c r="E197" s="475" t="s">
        <v>896</v>
      </c>
      <c r="F197" s="475">
        <v>3</v>
      </c>
      <c r="G197" s="515"/>
      <c r="H197" s="515">
        <v>72891</v>
      </c>
      <c r="I197" s="515">
        <v>95732</v>
      </c>
      <c r="J197" s="515">
        <v>82669</v>
      </c>
      <c r="K197" s="515">
        <v>36829</v>
      </c>
      <c r="L197" s="515">
        <v>18098</v>
      </c>
      <c r="M197" s="515">
        <v>47467</v>
      </c>
      <c r="N197" s="515">
        <v>58555</v>
      </c>
    </row>
    <row r="198" spans="1:14" x14ac:dyDescent="0.45">
      <c r="A198" s="475" t="s">
        <v>897</v>
      </c>
      <c r="B198" s="475" t="s">
        <v>562</v>
      </c>
      <c r="C198" s="475" t="s">
        <v>289</v>
      </c>
      <c r="D198" s="475" t="s">
        <v>291</v>
      </c>
      <c r="E198" s="475" t="s">
        <v>896</v>
      </c>
      <c r="F198" s="475">
        <v>3</v>
      </c>
      <c r="G198" s="515">
        <v>14634</v>
      </c>
      <c r="H198" s="515">
        <v>23869</v>
      </c>
      <c r="I198" s="515">
        <v>23260</v>
      </c>
      <c r="J198" s="515">
        <v>25021</v>
      </c>
      <c r="K198" s="515">
        <v>26125</v>
      </c>
      <c r="L198" s="515">
        <v>53154</v>
      </c>
      <c r="M198" s="515">
        <v>24551</v>
      </c>
      <c r="N198" s="515">
        <v>29107</v>
      </c>
    </row>
    <row r="199" spans="1:14" x14ac:dyDescent="0.45">
      <c r="A199" s="475" t="s">
        <v>897</v>
      </c>
      <c r="B199" s="475" t="s">
        <v>555</v>
      </c>
      <c r="C199" s="475" t="s">
        <v>274</v>
      </c>
      <c r="D199" s="475" t="s">
        <v>291</v>
      </c>
      <c r="E199" s="475" t="s">
        <v>896</v>
      </c>
      <c r="F199" s="475">
        <v>3</v>
      </c>
      <c r="G199" s="515">
        <v>15467</v>
      </c>
      <c r="H199" s="515">
        <v>12549</v>
      </c>
      <c r="I199" s="515">
        <v>16124</v>
      </c>
      <c r="J199" s="515">
        <v>15886</v>
      </c>
      <c r="K199" s="515">
        <v>17411</v>
      </c>
      <c r="L199" s="515">
        <v>17632</v>
      </c>
      <c r="M199" s="515">
        <v>12800</v>
      </c>
      <c r="N199" s="515">
        <v>18224</v>
      </c>
    </row>
    <row r="200" spans="1:14" x14ac:dyDescent="0.45">
      <c r="A200" s="475" t="s">
        <v>897</v>
      </c>
      <c r="B200" s="475" t="s">
        <v>555</v>
      </c>
      <c r="C200" s="475" t="s">
        <v>276</v>
      </c>
      <c r="D200" s="475" t="s">
        <v>291</v>
      </c>
      <c r="E200" s="475" t="s">
        <v>896</v>
      </c>
      <c r="F200" s="475">
        <v>3</v>
      </c>
      <c r="G200" s="515">
        <v>10671</v>
      </c>
      <c r="H200" s="515">
        <v>12057</v>
      </c>
      <c r="I200" s="515">
        <v>11283</v>
      </c>
      <c r="J200" s="515">
        <v>10532</v>
      </c>
      <c r="K200" s="515">
        <v>12547</v>
      </c>
      <c r="L200" s="515">
        <v>12926</v>
      </c>
      <c r="M200" s="515">
        <v>10472</v>
      </c>
      <c r="N200" s="515">
        <v>12182</v>
      </c>
    </row>
    <row r="201" spans="1:14" x14ac:dyDescent="0.45">
      <c r="A201" s="475" t="s">
        <v>897</v>
      </c>
      <c r="B201" s="475" t="s">
        <v>555</v>
      </c>
      <c r="C201" s="475" t="s">
        <v>277</v>
      </c>
      <c r="D201" s="475" t="s">
        <v>291</v>
      </c>
      <c r="E201" s="475" t="s">
        <v>896</v>
      </c>
      <c r="F201" s="475">
        <v>3</v>
      </c>
      <c r="G201" s="515">
        <v>11621</v>
      </c>
      <c r="H201" s="515">
        <v>11137</v>
      </c>
      <c r="I201" s="515">
        <v>12956</v>
      </c>
      <c r="J201" s="515">
        <v>13276</v>
      </c>
      <c r="K201" s="515">
        <v>16067</v>
      </c>
      <c r="L201" s="515">
        <v>17152</v>
      </c>
      <c r="M201" s="515">
        <v>17025</v>
      </c>
      <c r="N201" s="515">
        <v>14196</v>
      </c>
    </row>
    <row r="202" spans="1:14" x14ac:dyDescent="0.45">
      <c r="A202" s="475" t="s">
        <v>897</v>
      </c>
      <c r="B202" s="475" t="s">
        <v>555</v>
      </c>
      <c r="C202" s="475" t="s">
        <v>278</v>
      </c>
      <c r="D202" s="475" t="s">
        <v>291</v>
      </c>
      <c r="E202" s="475" t="s">
        <v>896</v>
      </c>
      <c r="F202" s="475">
        <v>3</v>
      </c>
      <c r="G202" s="515">
        <v>40581</v>
      </c>
      <c r="H202" s="515">
        <v>8143</v>
      </c>
      <c r="I202" s="515">
        <v>8133</v>
      </c>
      <c r="J202" s="515">
        <v>7905</v>
      </c>
      <c r="K202" s="515">
        <v>8396</v>
      </c>
      <c r="L202" s="515">
        <v>8390</v>
      </c>
      <c r="M202" s="515">
        <v>8351</v>
      </c>
      <c r="N202" s="515">
        <v>8627</v>
      </c>
    </row>
    <row r="203" spans="1:14" x14ac:dyDescent="0.45">
      <c r="A203" s="475" t="s">
        <v>897</v>
      </c>
      <c r="B203" s="475" t="s">
        <v>555</v>
      </c>
      <c r="C203" s="475" t="s">
        <v>279</v>
      </c>
      <c r="D203" s="475" t="s">
        <v>291</v>
      </c>
      <c r="E203" s="475" t="s">
        <v>896</v>
      </c>
      <c r="F203" s="475">
        <v>3</v>
      </c>
      <c r="G203" s="515">
        <v>29000</v>
      </c>
      <c r="H203" s="515">
        <v>2500</v>
      </c>
      <c r="I203" s="515">
        <v>21667</v>
      </c>
      <c r="J203" s="515">
        <v>11600</v>
      </c>
      <c r="K203" s="515">
        <v>9750</v>
      </c>
      <c r="L203" s="515">
        <v>10600</v>
      </c>
      <c r="M203" s="515">
        <v>2000</v>
      </c>
      <c r="N203" s="515">
        <v>5667</v>
      </c>
    </row>
    <row r="204" spans="1:14" x14ac:dyDescent="0.45">
      <c r="A204" s="475" t="s">
        <v>897</v>
      </c>
      <c r="B204" s="475" t="s">
        <v>555</v>
      </c>
      <c r="C204" s="475" t="s">
        <v>280</v>
      </c>
      <c r="D204" s="475" t="s">
        <v>291</v>
      </c>
      <c r="E204" s="475" t="s">
        <v>896</v>
      </c>
      <c r="F204" s="475">
        <v>3</v>
      </c>
      <c r="G204" s="515">
        <v>52196</v>
      </c>
      <c r="H204" s="515">
        <v>41684</v>
      </c>
      <c r="I204" s="515">
        <v>38646</v>
      </c>
      <c r="J204" s="515">
        <v>38178</v>
      </c>
      <c r="K204" s="515">
        <v>62828</v>
      </c>
      <c r="L204" s="515">
        <v>52766</v>
      </c>
      <c r="M204" s="515">
        <v>35008</v>
      </c>
      <c r="N204" s="515">
        <v>28606</v>
      </c>
    </row>
    <row r="205" spans="1:14" x14ac:dyDescent="0.45">
      <c r="A205" s="475" t="s">
        <v>897</v>
      </c>
      <c r="B205" s="475" t="s">
        <v>555</v>
      </c>
      <c r="C205" s="475" t="s">
        <v>281</v>
      </c>
      <c r="D205" s="475" t="s">
        <v>291</v>
      </c>
      <c r="E205" s="475" t="s">
        <v>896</v>
      </c>
      <c r="F205" s="475">
        <v>3</v>
      </c>
      <c r="G205" s="515"/>
      <c r="H205" s="515">
        <v>17037</v>
      </c>
      <c r="I205" s="515">
        <v>17740</v>
      </c>
      <c r="J205" s="515">
        <v>18710</v>
      </c>
      <c r="K205" s="515">
        <v>19368</v>
      </c>
      <c r="L205" s="515">
        <v>16333</v>
      </c>
      <c r="M205" s="515"/>
      <c r="N205" s="515"/>
    </row>
    <row r="206" spans="1:14" x14ac:dyDescent="0.45">
      <c r="A206" s="475" t="s">
        <v>897</v>
      </c>
      <c r="B206" s="475" t="s">
        <v>555</v>
      </c>
      <c r="C206" s="475" t="s">
        <v>282</v>
      </c>
      <c r="D206" s="475" t="s">
        <v>291</v>
      </c>
      <c r="E206" s="475" t="s">
        <v>896</v>
      </c>
      <c r="F206" s="475">
        <v>3</v>
      </c>
      <c r="G206" s="515">
        <v>241667</v>
      </c>
      <c r="H206" s="515">
        <v>10796</v>
      </c>
      <c r="I206" s="515"/>
      <c r="J206" s="515"/>
      <c r="K206" s="515">
        <v>30000</v>
      </c>
      <c r="L206" s="515">
        <v>18500</v>
      </c>
      <c r="M206" s="515">
        <v>9429</v>
      </c>
      <c r="N206" s="515">
        <v>13143</v>
      </c>
    </row>
    <row r="207" spans="1:14" x14ac:dyDescent="0.45">
      <c r="A207" s="475" t="s">
        <v>897</v>
      </c>
      <c r="B207" s="475" t="s">
        <v>555</v>
      </c>
      <c r="C207" s="475" t="s">
        <v>283</v>
      </c>
      <c r="D207" s="475" t="s">
        <v>291</v>
      </c>
      <c r="E207" s="475" t="s">
        <v>896</v>
      </c>
      <c r="F207" s="475">
        <v>3</v>
      </c>
      <c r="G207" s="515"/>
      <c r="H207" s="515">
        <v>18000</v>
      </c>
      <c r="I207" s="515"/>
      <c r="J207" s="515">
        <v>10871</v>
      </c>
      <c r="K207" s="515">
        <v>7499</v>
      </c>
      <c r="L207" s="515">
        <v>11088</v>
      </c>
      <c r="M207" s="515">
        <v>9136</v>
      </c>
      <c r="N207" s="515">
        <v>10097</v>
      </c>
    </row>
    <row r="208" spans="1:14" x14ac:dyDescent="0.45">
      <c r="A208" s="475" t="s">
        <v>897</v>
      </c>
      <c r="B208" s="475" t="s">
        <v>555</v>
      </c>
      <c r="C208" s="475" t="s">
        <v>284</v>
      </c>
      <c r="D208" s="475" t="s">
        <v>291</v>
      </c>
      <c r="E208" s="475" t="s">
        <v>896</v>
      </c>
      <c r="F208" s="475">
        <v>3</v>
      </c>
      <c r="G208" s="515"/>
      <c r="H208" s="515"/>
      <c r="I208" s="515"/>
      <c r="J208" s="515">
        <v>9325</v>
      </c>
      <c r="K208" s="515">
        <v>11221</v>
      </c>
      <c r="L208" s="515">
        <v>15056</v>
      </c>
      <c r="M208" s="515">
        <v>13167</v>
      </c>
      <c r="N208" s="515">
        <v>15340</v>
      </c>
    </row>
    <row r="209" spans="1:14" x14ac:dyDescent="0.45">
      <c r="A209" s="475" t="s">
        <v>897</v>
      </c>
      <c r="B209" s="475" t="s">
        <v>555</v>
      </c>
      <c r="C209" s="475" t="s">
        <v>285</v>
      </c>
      <c r="D209" s="475" t="s">
        <v>291</v>
      </c>
      <c r="E209" s="475" t="s">
        <v>896</v>
      </c>
      <c r="F209" s="475">
        <v>3</v>
      </c>
      <c r="G209" s="515"/>
      <c r="H209" s="515">
        <v>6500</v>
      </c>
      <c r="I209" s="515">
        <v>3533</v>
      </c>
      <c r="J209" s="515"/>
      <c r="K209" s="515"/>
      <c r="L209" s="515"/>
      <c r="M209" s="515"/>
      <c r="N209" s="515"/>
    </row>
    <row r="210" spans="1:14" x14ac:dyDescent="0.45">
      <c r="A210" s="475" t="s">
        <v>897</v>
      </c>
      <c r="B210" s="475" t="s">
        <v>555</v>
      </c>
      <c r="C210" s="475" t="s">
        <v>286</v>
      </c>
      <c r="D210" s="475" t="s">
        <v>291</v>
      </c>
      <c r="E210" s="475" t="s">
        <v>896</v>
      </c>
      <c r="F210" s="475">
        <v>3</v>
      </c>
      <c r="G210" s="515">
        <v>1000</v>
      </c>
      <c r="H210" s="515"/>
      <c r="I210" s="515">
        <v>1452</v>
      </c>
      <c r="J210" s="515"/>
      <c r="K210" s="515">
        <v>17000</v>
      </c>
      <c r="L210" s="515"/>
      <c r="M210" s="515"/>
      <c r="N210" s="515"/>
    </row>
    <row r="211" spans="1:14" x14ac:dyDescent="0.45">
      <c r="A211" s="475" t="s">
        <v>897</v>
      </c>
      <c r="B211" s="475" t="s">
        <v>555</v>
      </c>
      <c r="C211" s="475" t="s">
        <v>287</v>
      </c>
      <c r="D211" s="475" t="s">
        <v>291</v>
      </c>
      <c r="E211" s="475" t="s">
        <v>896</v>
      </c>
      <c r="F211" s="475">
        <v>3</v>
      </c>
      <c r="G211" s="515">
        <v>36667</v>
      </c>
      <c r="H211" s="515"/>
      <c r="I211" s="515"/>
      <c r="J211" s="515">
        <v>76000</v>
      </c>
      <c r="K211" s="515">
        <v>60000</v>
      </c>
      <c r="L211" s="515">
        <v>9000</v>
      </c>
      <c r="M211" s="515"/>
      <c r="N211" s="515"/>
    </row>
    <row r="212" spans="1:14" x14ac:dyDescent="0.45">
      <c r="A212" s="475" t="s">
        <v>897</v>
      </c>
      <c r="B212" s="475" t="s">
        <v>555</v>
      </c>
      <c r="C212" s="475" t="s">
        <v>71</v>
      </c>
      <c r="D212" s="475" t="s">
        <v>291</v>
      </c>
      <c r="E212" s="475" t="s">
        <v>896</v>
      </c>
      <c r="F212" s="475">
        <v>3</v>
      </c>
      <c r="G212" s="515">
        <v>11750</v>
      </c>
      <c r="H212" s="515">
        <v>11362</v>
      </c>
      <c r="I212" s="515">
        <v>11855</v>
      </c>
      <c r="J212" s="515">
        <v>16775</v>
      </c>
      <c r="K212" s="515">
        <v>11412</v>
      </c>
      <c r="L212" s="515">
        <v>15666</v>
      </c>
      <c r="M212" s="515">
        <v>9771</v>
      </c>
      <c r="N212" s="515">
        <v>16298</v>
      </c>
    </row>
    <row r="213" spans="1:14" x14ac:dyDescent="0.45">
      <c r="A213" s="475" t="s">
        <v>897</v>
      </c>
      <c r="B213" s="475" t="s">
        <v>555</v>
      </c>
      <c r="C213" s="475" t="s">
        <v>288</v>
      </c>
      <c r="D213" s="475" t="s">
        <v>291</v>
      </c>
      <c r="E213" s="475" t="s">
        <v>896</v>
      </c>
      <c r="F213" s="475">
        <v>3</v>
      </c>
      <c r="G213" s="515"/>
      <c r="H213" s="515">
        <v>13970</v>
      </c>
      <c r="I213" s="515">
        <v>18751</v>
      </c>
      <c r="J213" s="515">
        <v>18918</v>
      </c>
      <c r="K213" s="515">
        <v>19994</v>
      </c>
      <c r="L213" s="515">
        <v>21400</v>
      </c>
      <c r="M213" s="515">
        <v>23135</v>
      </c>
      <c r="N213" s="515">
        <v>13287</v>
      </c>
    </row>
    <row r="214" spans="1:14" x14ac:dyDescent="0.45">
      <c r="A214" s="475" t="s">
        <v>897</v>
      </c>
      <c r="B214" s="475" t="s">
        <v>555</v>
      </c>
      <c r="C214" s="475" t="s">
        <v>289</v>
      </c>
      <c r="D214" s="475" t="s">
        <v>291</v>
      </c>
      <c r="E214" s="475" t="s">
        <v>896</v>
      </c>
      <c r="F214" s="475">
        <v>3</v>
      </c>
      <c r="G214" s="515">
        <v>12966</v>
      </c>
      <c r="H214" s="515">
        <v>12481</v>
      </c>
      <c r="I214" s="515">
        <v>14552</v>
      </c>
      <c r="J214" s="515">
        <v>14920</v>
      </c>
      <c r="K214" s="515">
        <v>15940</v>
      </c>
      <c r="L214" s="515">
        <v>16771</v>
      </c>
      <c r="M214" s="515">
        <v>14454</v>
      </c>
      <c r="N214" s="515">
        <v>13550</v>
      </c>
    </row>
    <row r="215" spans="1:14" x14ac:dyDescent="0.45">
      <c r="A215" s="475" t="s">
        <v>898</v>
      </c>
      <c r="B215" s="475" t="s">
        <v>1099</v>
      </c>
      <c r="C215" s="475" t="s">
        <v>274</v>
      </c>
      <c r="D215" s="475" t="s">
        <v>292</v>
      </c>
      <c r="E215" s="475" t="s">
        <v>899</v>
      </c>
      <c r="F215" s="475">
        <v>1</v>
      </c>
      <c r="G215" s="515">
        <v>10952</v>
      </c>
      <c r="H215" s="515">
        <v>9846</v>
      </c>
      <c r="I215" s="515">
        <v>13161</v>
      </c>
      <c r="J215" s="515">
        <v>10635</v>
      </c>
      <c r="K215" s="515">
        <v>12126</v>
      </c>
      <c r="L215" s="515">
        <v>11309</v>
      </c>
      <c r="M215" s="515">
        <v>10691</v>
      </c>
      <c r="N215" s="515">
        <v>12429</v>
      </c>
    </row>
    <row r="216" spans="1:14" x14ac:dyDescent="0.45">
      <c r="A216" s="475" t="s">
        <v>898</v>
      </c>
      <c r="B216" s="475" t="s">
        <v>1099</v>
      </c>
      <c r="C216" s="475" t="s">
        <v>276</v>
      </c>
      <c r="D216" s="475" t="s">
        <v>292</v>
      </c>
      <c r="E216" s="475" t="s">
        <v>899</v>
      </c>
      <c r="F216" s="475">
        <v>1</v>
      </c>
      <c r="G216" s="515">
        <v>4149</v>
      </c>
      <c r="H216" s="515">
        <v>3377</v>
      </c>
      <c r="I216" s="515">
        <v>3575</v>
      </c>
      <c r="J216" s="515">
        <v>3355</v>
      </c>
      <c r="K216" s="515">
        <v>3950</v>
      </c>
      <c r="L216" s="515">
        <v>4370</v>
      </c>
      <c r="M216" s="515">
        <v>4255</v>
      </c>
      <c r="N216" s="515">
        <v>5214</v>
      </c>
    </row>
    <row r="217" spans="1:14" x14ac:dyDescent="0.45">
      <c r="A217" s="475" t="s">
        <v>898</v>
      </c>
      <c r="B217" s="475" t="s">
        <v>1099</v>
      </c>
      <c r="C217" s="475" t="s">
        <v>277</v>
      </c>
      <c r="D217" s="475" t="s">
        <v>292</v>
      </c>
      <c r="E217" s="475" t="s">
        <v>899</v>
      </c>
      <c r="F217" s="475">
        <v>1</v>
      </c>
      <c r="G217" s="515">
        <v>2137</v>
      </c>
      <c r="H217" s="515">
        <v>1669</v>
      </c>
      <c r="I217" s="515">
        <v>1882</v>
      </c>
      <c r="J217" s="515">
        <v>1047</v>
      </c>
      <c r="K217" s="515">
        <v>1176</v>
      </c>
      <c r="L217" s="515">
        <v>958</v>
      </c>
      <c r="M217" s="515">
        <v>1437</v>
      </c>
      <c r="N217" s="515">
        <v>932</v>
      </c>
    </row>
    <row r="218" spans="1:14" x14ac:dyDescent="0.45">
      <c r="A218" s="475" t="s">
        <v>898</v>
      </c>
      <c r="B218" s="475" t="s">
        <v>1099</v>
      </c>
      <c r="C218" s="475" t="s">
        <v>278</v>
      </c>
      <c r="D218" s="475" t="s">
        <v>292</v>
      </c>
      <c r="E218" s="475" t="s">
        <v>899</v>
      </c>
      <c r="F218" s="475">
        <v>1</v>
      </c>
      <c r="G218" s="515">
        <v>4427</v>
      </c>
      <c r="H218" s="515">
        <v>4391</v>
      </c>
      <c r="I218" s="515">
        <v>4953</v>
      </c>
      <c r="J218" s="515">
        <v>5126</v>
      </c>
      <c r="K218" s="515">
        <v>5072</v>
      </c>
      <c r="L218" s="515">
        <v>5187</v>
      </c>
      <c r="M218" s="515">
        <v>5384</v>
      </c>
      <c r="N218" s="515">
        <v>5601</v>
      </c>
    </row>
    <row r="219" spans="1:14" x14ac:dyDescent="0.45">
      <c r="A219" s="475" t="s">
        <v>898</v>
      </c>
      <c r="B219" s="475" t="s">
        <v>1099</v>
      </c>
      <c r="C219" s="475" t="s">
        <v>279</v>
      </c>
      <c r="D219" s="475" t="s">
        <v>292</v>
      </c>
      <c r="E219" s="475" t="s">
        <v>899</v>
      </c>
      <c r="F219" s="475">
        <v>1</v>
      </c>
      <c r="G219" s="515">
        <v>318</v>
      </c>
      <c r="H219" s="515">
        <v>358</v>
      </c>
      <c r="I219" s="515">
        <v>510</v>
      </c>
      <c r="J219" s="515">
        <v>684</v>
      </c>
      <c r="K219" s="515">
        <v>662</v>
      </c>
      <c r="L219" s="515">
        <v>664</v>
      </c>
      <c r="M219" s="515">
        <v>630</v>
      </c>
      <c r="N219" s="515">
        <v>620</v>
      </c>
    </row>
    <row r="220" spans="1:14" x14ac:dyDescent="0.45">
      <c r="A220" s="475" t="s">
        <v>898</v>
      </c>
      <c r="B220" s="475" t="s">
        <v>1099</v>
      </c>
      <c r="C220" s="475" t="s">
        <v>280</v>
      </c>
      <c r="D220" s="475" t="s">
        <v>292</v>
      </c>
      <c r="E220" s="475" t="s">
        <v>899</v>
      </c>
      <c r="F220" s="475">
        <v>1</v>
      </c>
      <c r="G220" s="515">
        <v>1650</v>
      </c>
      <c r="H220" s="515">
        <v>1680</v>
      </c>
      <c r="I220" s="515">
        <v>1975</v>
      </c>
      <c r="J220" s="515">
        <v>2086</v>
      </c>
      <c r="K220" s="515">
        <v>2207</v>
      </c>
      <c r="L220" s="515">
        <v>2283</v>
      </c>
      <c r="M220" s="515">
        <v>2276</v>
      </c>
      <c r="N220" s="515">
        <v>2047</v>
      </c>
    </row>
    <row r="221" spans="1:14" x14ac:dyDescent="0.45">
      <c r="A221" s="475" t="s">
        <v>898</v>
      </c>
      <c r="B221" s="475" t="s">
        <v>1099</v>
      </c>
      <c r="C221" s="475" t="s">
        <v>281</v>
      </c>
      <c r="D221" s="475" t="s">
        <v>292</v>
      </c>
      <c r="E221" s="475" t="s">
        <v>899</v>
      </c>
      <c r="F221" s="475">
        <v>1</v>
      </c>
      <c r="G221" s="515">
        <v>105</v>
      </c>
      <c r="H221" s="515">
        <v>107</v>
      </c>
      <c r="I221" s="515">
        <v>238</v>
      </c>
      <c r="J221" s="515">
        <v>262</v>
      </c>
      <c r="K221" s="515">
        <v>274</v>
      </c>
      <c r="L221" s="515">
        <v>291</v>
      </c>
      <c r="M221" s="515">
        <v>403</v>
      </c>
      <c r="N221" s="515">
        <v>345</v>
      </c>
    </row>
    <row r="222" spans="1:14" x14ac:dyDescent="0.45">
      <c r="A222" s="475" t="s">
        <v>898</v>
      </c>
      <c r="B222" s="475" t="s">
        <v>1099</v>
      </c>
      <c r="C222" s="475" t="s">
        <v>282</v>
      </c>
      <c r="D222" s="475" t="s">
        <v>292</v>
      </c>
      <c r="E222" s="475" t="s">
        <v>899</v>
      </c>
      <c r="F222" s="475">
        <v>1</v>
      </c>
      <c r="G222" s="515">
        <v>367</v>
      </c>
      <c r="H222" s="515">
        <v>417</v>
      </c>
      <c r="I222" s="515">
        <v>406</v>
      </c>
      <c r="J222" s="515">
        <v>273</v>
      </c>
      <c r="K222" s="515">
        <v>408</v>
      </c>
      <c r="L222" s="515">
        <v>726</v>
      </c>
      <c r="M222" s="515">
        <v>533</v>
      </c>
      <c r="N222" s="515">
        <v>453</v>
      </c>
    </row>
    <row r="223" spans="1:14" x14ac:dyDescent="0.45">
      <c r="A223" s="475" t="s">
        <v>898</v>
      </c>
      <c r="B223" s="475" t="s">
        <v>1099</v>
      </c>
      <c r="C223" s="475" t="s">
        <v>293</v>
      </c>
      <c r="D223" s="475" t="s">
        <v>292</v>
      </c>
      <c r="E223" s="475" t="s">
        <v>899</v>
      </c>
      <c r="F223" s="475">
        <v>1</v>
      </c>
      <c r="G223" s="515">
        <v>6</v>
      </c>
      <c r="H223" s="515">
        <v>2</v>
      </c>
      <c r="I223" s="515">
        <v>9</v>
      </c>
      <c r="J223" s="515">
        <v>10</v>
      </c>
      <c r="K223" s="515">
        <v>12</v>
      </c>
      <c r="L223" s="515">
        <v>75</v>
      </c>
      <c r="M223" s="515">
        <v>71</v>
      </c>
      <c r="N223" s="515">
        <v>0</v>
      </c>
    </row>
    <row r="224" spans="1:14" x14ac:dyDescent="0.45">
      <c r="A224" s="475" t="s">
        <v>898</v>
      </c>
      <c r="B224" s="475" t="s">
        <v>1099</v>
      </c>
      <c r="C224" s="475" t="s">
        <v>283</v>
      </c>
      <c r="D224" s="475" t="s">
        <v>292</v>
      </c>
      <c r="E224" s="475" t="s">
        <v>899</v>
      </c>
      <c r="F224" s="475">
        <v>1</v>
      </c>
      <c r="G224" s="515">
        <v>129</v>
      </c>
      <c r="H224" s="515">
        <v>346</v>
      </c>
      <c r="I224" s="515">
        <v>569</v>
      </c>
      <c r="J224" s="515">
        <v>396</v>
      </c>
      <c r="K224" s="515">
        <v>343</v>
      </c>
      <c r="L224" s="515">
        <v>2011</v>
      </c>
      <c r="M224" s="515">
        <v>1524</v>
      </c>
      <c r="N224" s="515">
        <v>1399</v>
      </c>
    </row>
    <row r="225" spans="1:14" x14ac:dyDescent="0.45">
      <c r="A225" s="475" t="s">
        <v>898</v>
      </c>
      <c r="B225" s="475" t="s">
        <v>1099</v>
      </c>
      <c r="C225" s="475" t="s">
        <v>284</v>
      </c>
      <c r="D225" s="475" t="s">
        <v>292</v>
      </c>
      <c r="E225" s="475" t="s">
        <v>899</v>
      </c>
      <c r="F225" s="475">
        <v>1</v>
      </c>
      <c r="G225" s="515">
        <v>80</v>
      </c>
      <c r="H225" s="515">
        <v>216</v>
      </c>
      <c r="I225" s="515">
        <v>83</v>
      </c>
      <c r="J225" s="515">
        <v>19</v>
      </c>
      <c r="K225" s="515">
        <v>2</v>
      </c>
      <c r="L225" s="515">
        <v>39</v>
      </c>
      <c r="M225" s="515">
        <v>91</v>
      </c>
      <c r="N225" s="515">
        <v>3</v>
      </c>
    </row>
    <row r="226" spans="1:14" x14ac:dyDescent="0.45">
      <c r="A226" s="475" t="s">
        <v>898</v>
      </c>
      <c r="B226" s="475" t="s">
        <v>1099</v>
      </c>
      <c r="C226" s="475" t="s">
        <v>285</v>
      </c>
      <c r="D226" s="475" t="s">
        <v>292</v>
      </c>
      <c r="E226" s="475" t="s">
        <v>899</v>
      </c>
      <c r="F226" s="475">
        <v>1</v>
      </c>
      <c r="G226" s="515">
        <v>145</v>
      </c>
      <c r="H226" s="515">
        <v>183</v>
      </c>
      <c r="I226" s="515">
        <v>298</v>
      </c>
      <c r="J226" s="515">
        <v>332</v>
      </c>
      <c r="K226" s="515">
        <v>480</v>
      </c>
      <c r="L226" s="515">
        <v>17130</v>
      </c>
      <c r="M226" s="515">
        <v>16534</v>
      </c>
      <c r="N226" s="515">
        <v>578</v>
      </c>
    </row>
    <row r="227" spans="1:14" x14ac:dyDescent="0.45">
      <c r="A227" s="475" t="s">
        <v>898</v>
      </c>
      <c r="B227" s="475" t="s">
        <v>1099</v>
      </c>
      <c r="C227" s="475" t="s">
        <v>286</v>
      </c>
      <c r="D227" s="475" t="s">
        <v>292</v>
      </c>
      <c r="E227" s="475" t="s">
        <v>899</v>
      </c>
      <c r="F227" s="475">
        <v>1</v>
      </c>
      <c r="G227" s="515">
        <v>496</v>
      </c>
      <c r="H227" s="515">
        <v>550</v>
      </c>
      <c r="I227" s="515">
        <v>600</v>
      </c>
      <c r="J227" s="515">
        <v>595</v>
      </c>
      <c r="K227" s="515">
        <v>665</v>
      </c>
      <c r="L227" s="515">
        <v>826</v>
      </c>
      <c r="M227" s="515">
        <v>658</v>
      </c>
      <c r="N227" s="515">
        <v>590</v>
      </c>
    </row>
    <row r="228" spans="1:14" x14ac:dyDescent="0.45">
      <c r="A228" s="475" t="s">
        <v>898</v>
      </c>
      <c r="B228" s="475" t="s">
        <v>1099</v>
      </c>
      <c r="C228" s="475" t="s">
        <v>287</v>
      </c>
      <c r="D228" s="475" t="s">
        <v>292</v>
      </c>
      <c r="E228" s="475" t="s">
        <v>899</v>
      </c>
      <c r="F228" s="475">
        <v>1</v>
      </c>
      <c r="G228" s="515">
        <v>100</v>
      </c>
      <c r="H228" s="515">
        <v>189</v>
      </c>
      <c r="I228" s="515">
        <v>166</v>
      </c>
      <c r="J228" s="515">
        <v>159</v>
      </c>
      <c r="K228" s="515">
        <v>214</v>
      </c>
      <c r="L228" s="515">
        <v>247</v>
      </c>
      <c r="M228" s="515">
        <v>354</v>
      </c>
      <c r="N228" s="515">
        <v>311</v>
      </c>
    </row>
    <row r="229" spans="1:14" x14ac:dyDescent="0.45">
      <c r="A229" s="475" t="s">
        <v>898</v>
      </c>
      <c r="B229" s="475" t="s">
        <v>1099</v>
      </c>
      <c r="C229" s="475" t="s">
        <v>71</v>
      </c>
      <c r="D229" s="475" t="s">
        <v>292</v>
      </c>
      <c r="E229" s="475" t="s">
        <v>899</v>
      </c>
      <c r="F229" s="475">
        <v>1</v>
      </c>
      <c r="G229" s="515">
        <v>5712</v>
      </c>
      <c r="H229" s="515">
        <v>3119</v>
      </c>
      <c r="I229" s="515">
        <v>4233</v>
      </c>
      <c r="J229" s="515">
        <v>3429</v>
      </c>
      <c r="K229" s="515">
        <v>3797</v>
      </c>
      <c r="L229" s="515">
        <v>5633</v>
      </c>
      <c r="M229" s="515">
        <v>4816</v>
      </c>
      <c r="N229" s="515">
        <v>4130</v>
      </c>
    </row>
    <row r="230" spans="1:14" x14ac:dyDescent="0.45">
      <c r="A230" s="475" t="s">
        <v>898</v>
      </c>
      <c r="B230" s="475" t="s">
        <v>1099</v>
      </c>
      <c r="C230" s="475" t="s">
        <v>288</v>
      </c>
      <c r="D230" s="475" t="s">
        <v>292</v>
      </c>
      <c r="E230" s="475" t="s">
        <v>899</v>
      </c>
      <c r="F230" s="475">
        <v>1</v>
      </c>
      <c r="G230" s="515"/>
      <c r="H230" s="515">
        <v>4422</v>
      </c>
      <c r="I230" s="515">
        <v>6114</v>
      </c>
      <c r="J230" s="515">
        <v>4379</v>
      </c>
      <c r="K230" s="515">
        <v>4646</v>
      </c>
      <c r="L230" s="515">
        <v>3680</v>
      </c>
      <c r="M230" s="515">
        <v>3715</v>
      </c>
      <c r="N230" s="515">
        <v>4629</v>
      </c>
    </row>
    <row r="231" spans="1:14" x14ac:dyDescent="0.45">
      <c r="A231" s="475" t="s">
        <v>898</v>
      </c>
      <c r="B231" s="475" t="s">
        <v>1099</v>
      </c>
      <c r="C231" s="475" t="s">
        <v>289</v>
      </c>
      <c r="D231" s="475" t="s">
        <v>292</v>
      </c>
      <c r="E231" s="475" t="s">
        <v>899</v>
      </c>
      <c r="F231" s="475">
        <v>1</v>
      </c>
      <c r="G231" s="515">
        <v>30773</v>
      </c>
      <c r="H231" s="515">
        <v>30872</v>
      </c>
      <c r="I231" s="515">
        <v>38775</v>
      </c>
      <c r="J231" s="515">
        <v>32787</v>
      </c>
      <c r="K231" s="515">
        <v>36034</v>
      </c>
      <c r="L231" s="515">
        <v>55428</v>
      </c>
      <c r="M231" s="515">
        <v>53372</v>
      </c>
      <c r="N231" s="515">
        <v>39281</v>
      </c>
    </row>
    <row r="232" spans="1:14" x14ac:dyDescent="0.45">
      <c r="A232" s="475" t="s">
        <v>898</v>
      </c>
      <c r="B232" s="475" t="s">
        <v>1099</v>
      </c>
      <c r="C232" s="475" t="s">
        <v>274</v>
      </c>
      <c r="D232" s="475" t="s">
        <v>294</v>
      </c>
      <c r="E232" s="475" t="s">
        <v>900</v>
      </c>
      <c r="F232" s="475">
        <v>2</v>
      </c>
      <c r="G232" s="515">
        <v>284</v>
      </c>
      <c r="H232" s="515">
        <v>267</v>
      </c>
      <c r="I232" s="515">
        <v>327</v>
      </c>
      <c r="J232" s="515">
        <v>291</v>
      </c>
      <c r="K232" s="515">
        <v>328</v>
      </c>
      <c r="L232" s="515">
        <v>299</v>
      </c>
      <c r="M232" s="515">
        <v>257</v>
      </c>
      <c r="N232" s="515">
        <v>263</v>
      </c>
    </row>
    <row r="233" spans="1:14" x14ac:dyDescent="0.45">
      <c r="A233" s="475" t="s">
        <v>898</v>
      </c>
      <c r="B233" s="475" t="s">
        <v>1099</v>
      </c>
      <c r="C233" s="475" t="s">
        <v>276</v>
      </c>
      <c r="D233" s="475" t="s">
        <v>294</v>
      </c>
      <c r="E233" s="475" t="s">
        <v>900</v>
      </c>
      <c r="F233" s="475">
        <v>2</v>
      </c>
      <c r="G233" s="515">
        <v>154</v>
      </c>
      <c r="H233" s="515">
        <v>107</v>
      </c>
      <c r="I233" s="515">
        <v>112</v>
      </c>
      <c r="J233" s="515">
        <v>124</v>
      </c>
      <c r="K233" s="515">
        <v>134</v>
      </c>
      <c r="L233" s="515">
        <v>132</v>
      </c>
      <c r="M233" s="515">
        <v>129</v>
      </c>
      <c r="N233" s="515">
        <v>149</v>
      </c>
    </row>
    <row r="234" spans="1:14" x14ac:dyDescent="0.45">
      <c r="A234" s="475" t="s">
        <v>898</v>
      </c>
      <c r="B234" s="475" t="s">
        <v>1099</v>
      </c>
      <c r="C234" s="475" t="s">
        <v>277</v>
      </c>
      <c r="D234" s="475" t="s">
        <v>294</v>
      </c>
      <c r="E234" s="475" t="s">
        <v>900</v>
      </c>
      <c r="F234" s="475">
        <v>2</v>
      </c>
      <c r="G234" s="515">
        <v>53</v>
      </c>
      <c r="H234" s="515">
        <v>51</v>
      </c>
      <c r="I234" s="515">
        <v>41</v>
      </c>
      <c r="J234" s="515">
        <v>33</v>
      </c>
      <c r="K234" s="515">
        <v>33</v>
      </c>
      <c r="L234" s="515">
        <v>28</v>
      </c>
      <c r="M234" s="515">
        <v>31</v>
      </c>
      <c r="N234" s="515">
        <v>23</v>
      </c>
    </row>
    <row r="235" spans="1:14" x14ac:dyDescent="0.45">
      <c r="A235" s="475" t="s">
        <v>898</v>
      </c>
      <c r="B235" s="475" t="s">
        <v>1099</v>
      </c>
      <c r="C235" s="475" t="s">
        <v>278</v>
      </c>
      <c r="D235" s="475" t="s">
        <v>294</v>
      </c>
      <c r="E235" s="475" t="s">
        <v>900</v>
      </c>
      <c r="F235" s="475">
        <v>2</v>
      </c>
      <c r="G235" s="515">
        <v>46</v>
      </c>
      <c r="H235" s="515">
        <v>39</v>
      </c>
      <c r="I235" s="515">
        <v>40</v>
      </c>
      <c r="J235" s="515">
        <v>40</v>
      </c>
      <c r="K235" s="515">
        <v>39</v>
      </c>
      <c r="L235" s="515">
        <v>51</v>
      </c>
      <c r="M235" s="515">
        <v>42</v>
      </c>
      <c r="N235" s="515">
        <v>41</v>
      </c>
    </row>
    <row r="236" spans="1:14" x14ac:dyDescent="0.45">
      <c r="A236" s="475" t="s">
        <v>898</v>
      </c>
      <c r="B236" s="475" t="s">
        <v>1099</v>
      </c>
      <c r="C236" s="475" t="s">
        <v>279</v>
      </c>
      <c r="D236" s="475" t="s">
        <v>294</v>
      </c>
      <c r="E236" s="475" t="s">
        <v>900</v>
      </c>
      <c r="F236" s="475">
        <v>2</v>
      </c>
      <c r="G236" s="515">
        <v>3</v>
      </c>
      <c r="H236" s="515">
        <v>4</v>
      </c>
      <c r="I236" s="515">
        <v>3</v>
      </c>
      <c r="J236" s="515">
        <v>8</v>
      </c>
      <c r="K236" s="515">
        <v>4</v>
      </c>
      <c r="L236" s="515">
        <v>4</v>
      </c>
      <c r="M236" s="515">
        <v>3</v>
      </c>
      <c r="N236" s="515">
        <v>3</v>
      </c>
    </row>
    <row r="237" spans="1:14" x14ac:dyDescent="0.45">
      <c r="A237" s="475" t="s">
        <v>898</v>
      </c>
      <c r="B237" s="475" t="s">
        <v>1099</v>
      </c>
      <c r="C237" s="475" t="s">
        <v>280</v>
      </c>
      <c r="D237" s="475" t="s">
        <v>294</v>
      </c>
      <c r="E237" s="475" t="s">
        <v>900</v>
      </c>
      <c r="F237" s="475">
        <v>2</v>
      </c>
      <c r="G237" s="515">
        <v>17</v>
      </c>
      <c r="H237" s="515">
        <v>17</v>
      </c>
      <c r="I237" s="515">
        <v>19</v>
      </c>
      <c r="J237" s="515">
        <v>20</v>
      </c>
      <c r="K237" s="515">
        <v>21</v>
      </c>
      <c r="L237" s="515">
        <v>21</v>
      </c>
      <c r="M237" s="515">
        <v>21</v>
      </c>
      <c r="N237" s="515">
        <v>19</v>
      </c>
    </row>
    <row r="238" spans="1:14" x14ac:dyDescent="0.45">
      <c r="A238" s="475" t="s">
        <v>898</v>
      </c>
      <c r="B238" s="475" t="s">
        <v>1099</v>
      </c>
      <c r="C238" s="475" t="s">
        <v>281</v>
      </c>
      <c r="D238" s="475" t="s">
        <v>294</v>
      </c>
      <c r="E238" s="475" t="s">
        <v>900</v>
      </c>
      <c r="F238" s="475">
        <v>2</v>
      </c>
      <c r="G238" s="515">
        <v>5</v>
      </c>
      <c r="H238" s="515">
        <v>3</v>
      </c>
      <c r="I238" s="515">
        <v>4</v>
      </c>
      <c r="J238" s="515">
        <v>5</v>
      </c>
      <c r="K238" s="515">
        <v>5</v>
      </c>
      <c r="L238" s="515">
        <v>3</v>
      </c>
      <c r="M238" s="515">
        <v>4</v>
      </c>
      <c r="N238" s="515">
        <v>4</v>
      </c>
    </row>
    <row r="239" spans="1:14" x14ac:dyDescent="0.45">
      <c r="A239" s="475" t="s">
        <v>898</v>
      </c>
      <c r="B239" s="475" t="s">
        <v>1099</v>
      </c>
      <c r="C239" s="475" t="s">
        <v>282</v>
      </c>
      <c r="D239" s="475" t="s">
        <v>294</v>
      </c>
      <c r="E239" s="475" t="s">
        <v>900</v>
      </c>
      <c r="F239" s="475">
        <v>2</v>
      </c>
      <c r="G239" s="515">
        <v>18</v>
      </c>
      <c r="H239" s="515">
        <v>17</v>
      </c>
      <c r="I239" s="515">
        <v>12</v>
      </c>
      <c r="J239" s="515">
        <v>6</v>
      </c>
      <c r="K239" s="515">
        <v>13</v>
      </c>
      <c r="L239" s="515">
        <v>33</v>
      </c>
      <c r="M239" s="515">
        <v>16</v>
      </c>
      <c r="N239" s="515">
        <v>16</v>
      </c>
    </row>
    <row r="240" spans="1:14" x14ac:dyDescent="0.45">
      <c r="A240" s="475" t="s">
        <v>898</v>
      </c>
      <c r="B240" s="475" t="s">
        <v>1099</v>
      </c>
      <c r="C240" s="475" t="s">
        <v>293</v>
      </c>
      <c r="D240" s="475" t="s">
        <v>294</v>
      </c>
      <c r="E240" s="475" t="s">
        <v>900</v>
      </c>
      <c r="F240" s="475">
        <v>2</v>
      </c>
      <c r="G240" s="515">
        <v>8</v>
      </c>
      <c r="H240" s="515">
        <v>6</v>
      </c>
      <c r="I240" s="515">
        <v>12</v>
      </c>
      <c r="J240" s="515">
        <v>5</v>
      </c>
      <c r="K240" s="515">
        <v>4</v>
      </c>
      <c r="L240" s="515">
        <v>16</v>
      </c>
      <c r="M240" s="515">
        <v>14</v>
      </c>
      <c r="N240" s="515">
        <v>3</v>
      </c>
    </row>
    <row r="241" spans="1:14" x14ac:dyDescent="0.45">
      <c r="A241" s="475" t="s">
        <v>898</v>
      </c>
      <c r="B241" s="475" t="s">
        <v>1099</v>
      </c>
      <c r="C241" s="475" t="s">
        <v>283</v>
      </c>
      <c r="D241" s="475" t="s">
        <v>294</v>
      </c>
      <c r="E241" s="475" t="s">
        <v>900</v>
      </c>
      <c r="F241" s="475">
        <v>2</v>
      </c>
      <c r="G241" s="515">
        <v>84</v>
      </c>
      <c r="H241" s="515">
        <v>165</v>
      </c>
      <c r="I241" s="515">
        <v>289</v>
      </c>
      <c r="J241" s="515">
        <v>314</v>
      </c>
      <c r="K241" s="515">
        <v>110</v>
      </c>
      <c r="L241" s="515">
        <v>2005</v>
      </c>
      <c r="M241" s="515">
        <v>1003</v>
      </c>
      <c r="N241" s="515">
        <v>572</v>
      </c>
    </row>
    <row r="242" spans="1:14" x14ac:dyDescent="0.45">
      <c r="A242" s="475" t="s">
        <v>898</v>
      </c>
      <c r="B242" s="475" t="s">
        <v>1099</v>
      </c>
      <c r="C242" s="475" t="s">
        <v>284</v>
      </c>
      <c r="D242" s="475" t="s">
        <v>294</v>
      </c>
      <c r="E242" s="475" t="s">
        <v>900</v>
      </c>
      <c r="F242" s="475">
        <v>2</v>
      </c>
      <c r="G242" s="515">
        <v>115</v>
      </c>
      <c r="H242" s="515">
        <v>168</v>
      </c>
      <c r="I242" s="515">
        <v>36</v>
      </c>
      <c r="J242" s="515">
        <v>16</v>
      </c>
      <c r="K242" s="515">
        <v>5</v>
      </c>
      <c r="L242" s="515">
        <v>90</v>
      </c>
      <c r="M242" s="515">
        <v>100</v>
      </c>
      <c r="N242" s="515">
        <v>28</v>
      </c>
    </row>
    <row r="243" spans="1:14" x14ac:dyDescent="0.45">
      <c r="A243" s="475" t="s">
        <v>898</v>
      </c>
      <c r="B243" s="475" t="s">
        <v>1099</v>
      </c>
      <c r="C243" s="475" t="s">
        <v>285</v>
      </c>
      <c r="D243" s="475" t="s">
        <v>294</v>
      </c>
      <c r="E243" s="475" t="s">
        <v>900</v>
      </c>
      <c r="F243" s="475">
        <v>2</v>
      </c>
      <c r="G243" s="515">
        <v>10</v>
      </c>
      <c r="H243" s="515">
        <v>12</v>
      </c>
      <c r="I243" s="515">
        <v>18</v>
      </c>
      <c r="J243" s="515">
        <v>19</v>
      </c>
      <c r="K243" s="515">
        <v>25</v>
      </c>
      <c r="L243" s="515">
        <v>2237</v>
      </c>
      <c r="M243" s="515">
        <v>2028</v>
      </c>
      <c r="N243" s="515">
        <v>54</v>
      </c>
    </row>
    <row r="244" spans="1:14" x14ac:dyDescent="0.45">
      <c r="A244" s="475" t="s">
        <v>898</v>
      </c>
      <c r="B244" s="475" t="s">
        <v>1099</v>
      </c>
      <c r="C244" s="475" t="s">
        <v>286</v>
      </c>
      <c r="D244" s="475" t="s">
        <v>294</v>
      </c>
      <c r="E244" s="475" t="s">
        <v>900</v>
      </c>
      <c r="F244" s="475">
        <v>2</v>
      </c>
      <c r="G244" s="515">
        <v>65</v>
      </c>
      <c r="H244" s="515">
        <v>68</v>
      </c>
      <c r="I244" s="515">
        <v>75</v>
      </c>
      <c r="J244" s="515">
        <v>72</v>
      </c>
      <c r="K244" s="515">
        <v>81</v>
      </c>
      <c r="L244" s="515">
        <v>99</v>
      </c>
      <c r="M244" s="515">
        <v>79</v>
      </c>
      <c r="N244" s="515">
        <v>73</v>
      </c>
    </row>
    <row r="245" spans="1:14" x14ac:dyDescent="0.45">
      <c r="A245" s="475" t="s">
        <v>898</v>
      </c>
      <c r="B245" s="475" t="s">
        <v>1099</v>
      </c>
      <c r="C245" s="475" t="s">
        <v>287</v>
      </c>
      <c r="D245" s="475" t="s">
        <v>294</v>
      </c>
      <c r="E245" s="475" t="s">
        <v>900</v>
      </c>
      <c r="F245" s="475">
        <v>2</v>
      </c>
      <c r="G245" s="515">
        <v>25</v>
      </c>
      <c r="H245" s="515">
        <v>30</v>
      </c>
      <c r="I245" s="515">
        <v>26</v>
      </c>
      <c r="J245" s="515">
        <v>21</v>
      </c>
      <c r="K245" s="515">
        <v>34</v>
      </c>
      <c r="L245" s="515">
        <v>31</v>
      </c>
      <c r="M245" s="515">
        <v>36</v>
      </c>
      <c r="N245" s="515">
        <v>26</v>
      </c>
    </row>
    <row r="246" spans="1:14" x14ac:dyDescent="0.45">
      <c r="A246" s="475" t="s">
        <v>898</v>
      </c>
      <c r="B246" s="475" t="s">
        <v>1099</v>
      </c>
      <c r="C246" s="475" t="s">
        <v>71</v>
      </c>
      <c r="D246" s="475" t="s">
        <v>294</v>
      </c>
      <c r="E246" s="475" t="s">
        <v>900</v>
      </c>
      <c r="F246" s="475">
        <v>2</v>
      </c>
      <c r="G246" s="515">
        <v>275</v>
      </c>
      <c r="H246" s="515">
        <v>219</v>
      </c>
      <c r="I246" s="515">
        <v>241</v>
      </c>
      <c r="J246" s="515">
        <v>221</v>
      </c>
      <c r="K246" s="515">
        <v>258</v>
      </c>
      <c r="L246" s="515">
        <v>475</v>
      </c>
      <c r="M246" s="515">
        <v>423</v>
      </c>
      <c r="N246" s="515">
        <v>242</v>
      </c>
    </row>
    <row r="247" spans="1:14" x14ac:dyDescent="0.45">
      <c r="A247" s="475" t="s">
        <v>898</v>
      </c>
      <c r="B247" s="475" t="s">
        <v>1099</v>
      </c>
      <c r="C247" s="475" t="s">
        <v>288</v>
      </c>
      <c r="D247" s="475" t="s">
        <v>294</v>
      </c>
      <c r="E247" s="475" t="s">
        <v>900</v>
      </c>
      <c r="F247" s="475">
        <v>2</v>
      </c>
      <c r="G247" s="515"/>
      <c r="H247" s="515">
        <v>130</v>
      </c>
      <c r="I247" s="515">
        <v>152</v>
      </c>
      <c r="J247" s="515">
        <v>125</v>
      </c>
      <c r="K247" s="515">
        <v>138</v>
      </c>
      <c r="L247" s="515">
        <v>125</v>
      </c>
      <c r="M247" s="515">
        <v>105</v>
      </c>
      <c r="N247" s="515">
        <v>119</v>
      </c>
    </row>
    <row r="248" spans="1:14" x14ac:dyDescent="0.45">
      <c r="A248" s="475" t="s">
        <v>898</v>
      </c>
      <c r="B248" s="475" t="s">
        <v>1099</v>
      </c>
      <c r="C248" s="475" t="s">
        <v>289</v>
      </c>
      <c r="D248" s="475" t="s">
        <v>294</v>
      </c>
      <c r="E248" s="475" t="s">
        <v>900</v>
      </c>
      <c r="F248" s="475">
        <v>2</v>
      </c>
      <c r="G248" s="515">
        <v>1163</v>
      </c>
      <c r="H248" s="515">
        <v>1305</v>
      </c>
      <c r="I248" s="515">
        <v>1408</v>
      </c>
      <c r="J248" s="515">
        <v>1319</v>
      </c>
      <c r="K248" s="515">
        <v>1230</v>
      </c>
      <c r="L248" s="515">
        <v>5649</v>
      </c>
      <c r="M248" s="515">
        <v>4290</v>
      </c>
      <c r="N248" s="515">
        <v>1635</v>
      </c>
    </row>
    <row r="249" spans="1:14" x14ac:dyDescent="0.45">
      <c r="A249" s="475" t="s">
        <v>898</v>
      </c>
      <c r="B249" s="475" t="s">
        <v>1099</v>
      </c>
      <c r="C249" s="475" t="s">
        <v>274</v>
      </c>
      <c r="D249" s="475" t="s">
        <v>295</v>
      </c>
      <c r="E249" s="475" t="s">
        <v>901</v>
      </c>
      <c r="F249" s="475">
        <v>3</v>
      </c>
      <c r="G249" s="515">
        <v>38581</v>
      </c>
      <c r="H249" s="515">
        <v>36856</v>
      </c>
      <c r="I249" s="515">
        <v>40230</v>
      </c>
      <c r="J249" s="515">
        <v>36554</v>
      </c>
      <c r="K249" s="515">
        <v>37017</v>
      </c>
      <c r="L249" s="515">
        <v>37804</v>
      </c>
      <c r="M249" s="515">
        <v>41592</v>
      </c>
      <c r="N249" s="515">
        <v>47202</v>
      </c>
    </row>
    <row r="250" spans="1:14" x14ac:dyDescent="0.45">
      <c r="A250" s="475" t="s">
        <v>898</v>
      </c>
      <c r="B250" s="475" t="s">
        <v>1099</v>
      </c>
      <c r="C250" s="475" t="s">
        <v>276</v>
      </c>
      <c r="D250" s="475" t="s">
        <v>295</v>
      </c>
      <c r="E250" s="475" t="s">
        <v>901</v>
      </c>
      <c r="F250" s="475">
        <v>3</v>
      </c>
      <c r="G250" s="515">
        <v>26938</v>
      </c>
      <c r="H250" s="515">
        <v>31582</v>
      </c>
      <c r="I250" s="515">
        <v>31909</v>
      </c>
      <c r="J250" s="515">
        <v>27167</v>
      </c>
      <c r="K250" s="515">
        <v>29419</v>
      </c>
      <c r="L250" s="515">
        <v>33023</v>
      </c>
      <c r="M250" s="515">
        <v>33093</v>
      </c>
      <c r="N250" s="515">
        <v>35029</v>
      </c>
    </row>
    <row r="251" spans="1:14" x14ac:dyDescent="0.45">
      <c r="A251" s="475" t="s">
        <v>898</v>
      </c>
      <c r="B251" s="475" t="s">
        <v>1099</v>
      </c>
      <c r="C251" s="475" t="s">
        <v>277</v>
      </c>
      <c r="D251" s="475" t="s">
        <v>295</v>
      </c>
      <c r="E251" s="475" t="s">
        <v>901</v>
      </c>
      <c r="F251" s="475">
        <v>3</v>
      </c>
      <c r="G251" s="515">
        <v>40555</v>
      </c>
      <c r="H251" s="515">
        <v>32408</v>
      </c>
      <c r="I251" s="515">
        <v>46112</v>
      </c>
      <c r="J251" s="515">
        <v>31775</v>
      </c>
      <c r="K251" s="515">
        <v>35144</v>
      </c>
      <c r="L251" s="515">
        <v>34376</v>
      </c>
      <c r="M251" s="515">
        <v>45850</v>
      </c>
      <c r="N251" s="515">
        <v>39922</v>
      </c>
    </row>
    <row r="252" spans="1:14" x14ac:dyDescent="0.45">
      <c r="A252" s="475" t="s">
        <v>898</v>
      </c>
      <c r="B252" s="475" t="s">
        <v>1099</v>
      </c>
      <c r="C252" s="475" t="s">
        <v>278</v>
      </c>
      <c r="D252" s="475" t="s">
        <v>295</v>
      </c>
      <c r="E252" s="475" t="s">
        <v>901</v>
      </c>
      <c r="F252" s="475">
        <v>3</v>
      </c>
      <c r="G252" s="515">
        <v>95802</v>
      </c>
      <c r="H252" s="515">
        <v>111401</v>
      </c>
      <c r="I252" s="515">
        <v>124530</v>
      </c>
      <c r="J252" s="515">
        <v>127962</v>
      </c>
      <c r="K252" s="515">
        <v>130830</v>
      </c>
      <c r="L252" s="515">
        <v>102692</v>
      </c>
      <c r="M252" s="515">
        <v>127883</v>
      </c>
      <c r="N252" s="515">
        <v>138095</v>
      </c>
    </row>
    <row r="253" spans="1:14" x14ac:dyDescent="0.45">
      <c r="A253" s="475" t="s">
        <v>898</v>
      </c>
      <c r="B253" s="475" t="s">
        <v>1099</v>
      </c>
      <c r="C253" s="475" t="s">
        <v>279</v>
      </c>
      <c r="D253" s="475" t="s">
        <v>295</v>
      </c>
      <c r="E253" s="475" t="s">
        <v>901</v>
      </c>
      <c r="F253" s="475">
        <v>3</v>
      </c>
      <c r="G253" s="515">
        <v>114231</v>
      </c>
      <c r="H253" s="515">
        <v>97166</v>
      </c>
      <c r="I253" s="515">
        <v>154370</v>
      </c>
      <c r="J253" s="515">
        <v>89237</v>
      </c>
      <c r="K253" s="515">
        <v>172959</v>
      </c>
      <c r="L253" s="515">
        <v>171827</v>
      </c>
      <c r="M253" s="515">
        <v>193770</v>
      </c>
      <c r="N253" s="515">
        <v>207655</v>
      </c>
    </row>
    <row r="254" spans="1:14" x14ac:dyDescent="0.45">
      <c r="A254" s="475" t="s">
        <v>898</v>
      </c>
      <c r="B254" s="475" t="s">
        <v>1099</v>
      </c>
      <c r="C254" s="475" t="s">
        <v>280</v>
      </c>
      <c r="D254" s="475" t="s">
        <v>295</v>
      </c>
      <c r="E254" s="475" t="s">
        <v>901</v>
      </c>
      <c r="F254" s="475">
        <v>3</v>
      </c>
      <c r="G254" s="515">
        <v>95257</v>
      </c>
      <c r="H254" s="515">
        <v>97297</v>
      </c>
      <c r="I254" s="515">
        <v>101430</v>
      </c>
      <c r="J254" s="515">
        <v>105518</v>
      </c>
      <c r="K254" s="515">
        <v>106923</v>
      </c>
      <c r="L254" s="515">
        <v>106965</v>
      </c>
      <c r="M254" s="515">
        <v>109850</v>
      </c>
      <c r="N254" s="515">
        <v>108700</v>
      </c>
    </row>
    <row r="255" spans="1:14" x14ac:dyDescent="0.45">
      <c r="A255" s="475" t="s">
        <v>898</v>
      </c>
      <c r="B255" s="475" t="s">
        <v>1099</v>
      </c>
      <c r="C255" s="475" t="s">
        <v>281</v>
      </c>
      <c r="D255" s="475" t="s">
        <v>295</v>
      </c>
      <c r="E255" s="475" t="s">
        <v>901</v>
      </c>
      <c r="F255" s="475">
        <v>3</v>
      </c>
      <c r="G255" s="515">
        <v>22711</v>
      </c>
      <c r="H255" s="515">
        <v>34399</v>
      </c>
      <c r="I255" s="515">
        <v>61761</v>
      </c>
      <c r="J255" s="515">
        <v>56083</v>
      </c>
      <c r="K255" s="515">
        <v>58947</v>
      </c>
      <c r="L255" s="515">
        <v>97657</v>
      </c>
      <c r="M255" s="515">
        <v>98338</v>
      </c>
      <c r="N255" s="515">
        <v>78685</v>
      </c>
    </row>
    <row r="256" spans="1:14" x14ac:dyDescent="0.45">
      <c r="A256" s="475" t="s">
        <v>898</v>
      </c>
      <c r="B256" s="475" t="s">
        <v>1099</v>
      </c>
      <c r="C256" s="475" t="s">
        <v>282</v>
      </c>
      <c r="D256" s="475" t="s">
        <v>295</v>
      </c>
      <c r="E256" s="475" t="s">
        <v>901</v>
      </c>
      <c r="F256" s="475">
        <v>3</v>
      </c>
      <c r="G256" s="515">
        <v>20128</v>
      </c>
      <c r="H256" s="515">
        <v>23840</v>
      </c>
      <c r="I256" s="515">
        <v>35013</v>
      </c>
      <c r="J256" s="515">
        <v>47212</v>
      </c>
      <c r="K256" s="515">
        <v>31999</v>
      </c>
      <c r="L256" s="515">
        <v>21825</v>
      </c>
      <c r="M256" s="515">
        <v>34365</v>
      </c>
      <c r="N256" s="515">
        <v>28373</v>
      </c>
    </row>
    <row r="257" spans="1:14" x14ac:dyDescent="0.45">
      <c r="A257" s="475" t="s">
        <v>898</v>
      </c>
      <c r="B257" s="475" t="s">
        <v>1099</v>
      </c>
      <c r="C257" s="475" t="s">
        <v>293</v>
      </c>
      <c r="D257" s="475" t="s">
        <v>295</v>
      </c>
      <c r="E257" s="475" t="s">
        <v>901</v>
      </c>
      <c r="F257" s="475">
        <v>3</v>
      </c>
      <c r="G257" s="515">
        <v>751</v>
      </c>
      <c r="H257" s="515">
        <v>295</v>
      </c>
      <c r="I257" s="515">
        <v>755</v>
      </c>
      <c r="J257" s="515">
        <v>2158</v>
      </c>
      <c r="K257" s="515">
        <v>2836</v>
      </c>
      <c r="L257" s="515">
        <v>4803</v>
      </c>
      <c r="M257" s="515">
        <v>5092</v>
      </c>
      <c r="N257" s="515">
        <v>115</v>
      </c>
    </row>
    <row r="258" spans="1:14" x14ac:dyDescent="0.45">
      <c r="A258" s="475" t="s">
        <v>898</v>
      </c>
      <c r="B258" s="475" t="s">
        <v>1099</v>
      </c>
      <c r="C258" s="475" t="s">
        <v>283</v>
      </c>
      <c r="D258" s="475" t="s">
        <v>295</v>
      </c>
      <c r="E258" s="475" t="s">
        <v>901</v>
      </c>
      <c r="F258" s="475">
        <v>3</v>
      </c>
      <c r="G258" s="515">
        <v>1535</v>
      </c>
      <c r="H258" s="515">
        <v>2098</v>
      </c>
      <c r="I258" s="515">
        <v>1970</v>
      </c>
      <c r="J258" s="515">
        <v>1258</v>
      </c>
      <c r="K258" s="515">
        <v>3129</v>
      </c>
      <c r="L258" s="515">
        <v>1003</v>
      </c>
      <c r="M258" s="515">
        <v>1519</v>
      </c>
      <c r="N258" s="515">
        <v>2444</v>
      </c>
    </row>
    <row r="259" spans="1:14" x14ac:dyDescent="0.45">
      <c r="A259" s="475" t="s">
        <v>898</v>
      </c>
      <c r="B259" s="475" t="s">
        <v>1099</v>
      </c>
      <c r="C259" s="475" t="s">
        <v>284</v>
      </c>
      <c r="D259" s="475" t="s">
        <v>295</v>
      </c>
      <c r="E259" s="475" t="s">
        <v>901</v>
      </c>
      <c r="F259" s="475">
        <v>3</v>
      </c>
      <c r="G259" s="515">
        <v>693</v>
      </c>
      <c r="H259" s="515">
        <v>1289</v>
      </c>
      <c r="I259" s="515">
        <v>2271</v>
      </c>
      <c r="J259" s="515">
        <v>1188</v>
      </c>
      <c r="K259" s="515">
        <v>360</v>
      </c>
      <c r="L259" s="515">
        <v>429</v>
      </c>
      <c r="M259" s="515">
        <v>912</v>
      </c>
      <c r="N259" s="515">
        <v>120</v>
      </c>
    </row>
    <row r="260" spans="1:14" x14ac:dyDescent="0.45">
      <c r="A260" s="475" t="s">
        <v>898</v>
      </c>
      <c r="B260" s="475" t="s">
        <v>1099</v>
      </c>
      <c r="C260" s="475" t="s">
        <v>285</v>
      </c>
      <c r="D260" s="475" t="s">
        <v>295</v>
      </c>
      <c r="E260" s="475" t="s">
        <v>901</v>
      </c>
      <c r="F260" s="475">
        <v>3</v>
      </c>
      <c r="G260" s="515">
        <v>14829</v>
      </c>
      <c r="H260" s="515">
        <v>15496</v>
      </c>
      <c r="I260" s="515">
        <v>16468</v>
      </c>
      <c r="J260" s="515">
        <v>17720</v>
      </c>
      <c r="K260" s="515">
        <v>18833</v>
      </c>
      <c r="L260" s="515">
        <v>7657</v>
      </c>
      <c r="M260" s="515">
        <v>8155</v>
      </c>
      <c r="N260" s="515">
        <v>10725</v>
      </c>
    </row>
    <row r="261" spans="1:14" x14ac:dyDescent="0.45">
      <c r="A261" s="475" t="s">
        <v>898</v>
      </c>
      <c r="B261" s="475" t="s">
        <v>1099</v>
      </c>
      <c r="C261" s="475" t="s">
        <v>286</v>
      </c>
      <c r="D261" s="475" t="s">
        <v>295</v>
      </c>
      <c r="E261" s="475" t="s">
        <v>901</v>
      </c>
      <c r="F261" s="475">
        <v>3</v>
      </c>
      <c r="G261" s="515">
        <v>7629</v>
      </c>
      <c r="H261" s="515">
        <v>8046</v>
      </c>
      <c r="I261" s="515">
        <v>7951</v>
      </c>
      <c r="J261" s="515">
        <v>8210</v>
      </c>
      <c r="K261" s="515">
        <v>8238</v>
      </c>
      <c r="L261" s="515">
        <v>8369</v>
      </c>
      <c r="M261" s="515">
        <v>8282</v>
      </c>
      <c r="N261" s="515">
        <v>8112</v>
      </c>
    </row>
    <row r="262" spans="1:14" x14ac:dyDescent="0.45">
      <c r="A262" s="475" t="s">
        <v>898</v>
      </c>
      <c r="B262" s="475" t="s">
        <v>1099</v>
      </c>
      <c r="C262" s="475" t="s">
        <v>287</v>
      </c>
      <c r="D262" s="475" t="s">
        <v>295</v>
      </c>
      <c r="E262" s="475" t="s">
        <v>901</v>
      </c>
      <c r="F262" s="475">
        <v>3</v>
      </c>
      <c r="G262" s="515">
        <v>3913</v>
      </c>
      <c r="H262" s="515">
        <v>6267</v>
      </c>
      <c r="I262" s="515">
        <v>6335</v>
      </c>
      <c r="J262" s="515">
        <v>7620</v>
      </c>
      <c r="K262" s="515">
        <v>6390</v>
      </c>
      <c r="L262" s="515">
        <v>8018</v>
      </c>
      <c r="M262" s="515">
        <v>9961</v>
      </c>
      <c r="N262" s="515">
        <v>11801</v>
      </c>
    </row>
    <row r="263" spans="1:14" x14ac:dyDescent="0.45">
      <c r="A263" s="475" t="s">
        <v>898</v>
      </c>
      <c r="B263" s="475" t="s">
        <v>1099</v>
      </c>
      <c r="C263" s="475" t="s">
        <v>71</v>
      </c>
      <c r="D263" s="475" t="s">
        <v>295</v>
      </c>
      <c r="E263" s="475" t="s">
        <v>901</v>
      </c>
      <c r="F263" s="475">
        <v>3</v>
      </c>
      <c r="G263" s="515">
        <v>20743</v>
      </c>
      <c r="H263" s="515">
        <v>14253</v>
      </c>
      <c r="I263" s="515">
        <v>17549</v>
      </c>
      <c r="J263" s="515">
        <v>15527</v>
      </c>
      <c r="K263" s="515">
        <v>14713</v>
      </c>
      <c r="L263" s="515">
        <v>11852</v>
      </c>
      <c r="M263" s="515">
        <v>11380</v>
      </c>
      <c r="N263" s="515">
        <v>17093</v>
      </c>
    </row>
    <row r="264" spans="1:14" x14ac:dyDescent="0.45">
      <c r="A264" s="475" t="s">
        <v>898</v>
      </c>
      <c r="B264" s="475" t="s">
        <v>1099</v>
      </c>
      <c r="C264" s="475" t="s">
        <v>288</v>
      </c>
      <c r="D264" s="475" t="s">
        <v>295</v>
      </c>
      <c r="E264" s="475" t="s">
        <v>901</v>
      </c>
      <c r="F264" s="475">
        <v>3</v>
      </c>
      <c r="G264" s="515"/>
      <c r="H264" s="515">
        <v>34022</v>
      </c>
      <c r="I264" s="515">
        <v>40264</v>
      </c>
      <c r="J264" s="515">
        <v>34963</v>
      </c>
      <c r="K264" s="515">
        <v>33746</v>
      </c>
      <c r="L264" s="515">
        <v>29492</v>
      </c>
      <c r="M264" s="515">
        <v>35453</v>
      </c>
      <c r="N264" s="515">
        <v>38852</v>
      </c>
    </row>
    <row r="265" spans="1:14" x14ac:dyDescent="0.45">
      <c r="A265" s="475" t="s">
        <v>898</v>
      </c>
      <c r="B265" s="475" t="s">
        <v>1099</v>
      </c>
      <c r="C265" s="475" t="s">
        <v>289</v>
      </c>
      <c r="D265" s="475" t="s">
        <v>295</v>
      </c>
      <c r="E265" s="475" t="s">
        <v>901</v>
      </c>
      <c r="F265" s="475">
        <v>3</v>
      </c>
      <c r="G265" s="515">
        <v>26457</v>
      </c>
      <c r="H265" s="515">
        <v>23660</v>
      </c>
      <c r="I265" s="515">
        <v>27533</v>
      </c>
      <c r="J265" s="515">
        <v>24866</v>
      </c>
      <c r="K265" s="515">
        <v>29292</v>
      </c>
      <c r="L265" s="515">
        <v>9812</v>
      </c>
      <c r="M265" s="515">
        <v>12441</v>
      </c>
      <c r="N265" s="515">
        <v>24022</v>
      </c>
    </row>
    <row r="266" spans="1:14" x14ac:dyDescent="0.45">
      <c r="A266" s="475" t="s">
        <v>902</v>
      </c>
      <c r="B266" s="475" t="s">
        <v>552</v>
      </c>
      <c r="C266" s="475" t="s">
        <v>274</v>
      </c>
      <c r="D266" s="475" t="s">
        <v>292</v>
      </c>
      <c r="E266" s="475" t="s">
        <v>899</v>
      </c>
      <c r="F266" s="475">
        <v>1</v>
      </c>
      <c r="G266" s="515">
        <v>134</v>
      </c>
      <c r="H266" s="515">
        <v>112</v>
      </c>
      <c r="I266" s="515">
        <v>121</v>
      </c>
      <c r="J266" s="515">
        <v>79</v>
      </c>
      <c r="K266" s="515">
        <v>80</v>
      </c>
      <c r="L266" s="515">
        <v>72</v>
      </c>
      <c r="M266" s="515">
        <v>75</v>
      </c>
      <c r="N266" s="515">
        <v>50</v>
      </c>
    </row>
    <row r="267" spans="1:14" x14ac:dyDescent="0.45">
      <c r="A267" s="475" t="s">
        <v>902</v>
      </c>
      <c r="B267" s="475" t="s">
        <v>552</v>
      </c>
      <c r="C267" s="475" t="s">
        <v>276</v>
      </c>
      <c r="D267" s="475" t="s">
        <v>292</v>
      </c>
      <c r="E267" s="475" t="s">
        <v>899</v>
      </c>
      <c r="F267" s="475">
        <v>1</v>
      </c>
      <c r="G267" s="515">
        <v>47</v>
      </c>
      <c r="H267" s="515">
        <v>53</v>
      </c>
      <c r="I267" s="515">
        <v>85</v>
      </c>
      <c r="J267" s="515">
        <v>65</v>
      </c>
      <c r="K267" s="515">
        <v>71</v>
      </c>
      <c r="L267" s="515">
        <v>121</v>
      </c>
      <c r="M267" s="515">
        <v>150</v>
      </c>
      <c r="N267" s="515">
        <v>168</v>
      </c>
    </row>
    <row r="268" spans="1:14" x14ac:dyDescent="0.45">
      <c r="A268" s="475" t="s">
        <v>902</v>
      </c>
      <c r="B268" s="475" t="s">
        <v>552</v>
      </c>
      <c r="C268" s="475" t="s">
        <v>277</v>
      </c>
      <c r="D268" s="475" t="s">
        <v>292</v>
      </c>
      <c r="E268" s="475" t="s">
        <v>899</v>
      </c>
      <c r="F268" s="475">
        <v>1</v>
      </c>
      <c r="G268" s="515">
        <v>4</v>
      </c>
      <c r="H268" s="515">
        <v>12</v>
      </c>
      <c r="I268" s="515">
        <v>13</v>
      </c>
      <c r="J268" s="515">
        <v>12</v>
      </c>
      <c r="K268" s="515">
        <v>13</v>
      </c>
      <c r="L268" s="515">
        <v>18</v>
      </c>
      <c r="M268" s="515">
        <v>35</v>
      </c>
      <c r="N268" s="515">
        <v>63</v>
      </c>
    </row>
    <row r="269" spans="1:14" x14ac:dyDescent="0.45">
      <c r="A269" s="475" t="s">
        <v>902</v>
      </c>
      <c r="B269" s="475" t="s">
        <v>552</v>
      </c>
      <c r="C269" s="475" t="s">
        <v>278</v>
      </c>
      <c r="D269" s="475" t="s">
        <v>292</v>
      </c>
      <c r="E269" s="475" t="s">
        <v>899</v>
      </c>
      <c r="F269" s="475">
        <v>1</v>
      </c>
      <c r="G269" s="515">
        <v>107</v>
      </c>
      <c r="H269" s="515">
        <v>122</v>
      </c>
      <c r="I269" s="515">
        <v>125</v>
      </c>
      <c r="J269" s="515">
        <v>127</v>
      </c>
      <c r="K269" s="515">
        <v>120</v>
      </c>
      <c r="L269" s="515">
        <v>118</v>
      </c>
      <c r="M269" s="515">
        <v>103</v>
      </c>
      <c r="N269" s="515">
        <v>126</v>
      </c>
    </row>
    <row r="270" spans="1:14" x14ac:dyDescent="0.45">
      <c r="A270" s="475" t="s">
        <v>902</v>
      </c>
      <c r="B270" s="475" t="s">
        <v>552</v>
      </c>
      <c r="C270" s="475" t="s">
        <v>279</v>
      </c>
      <c r="D270" s="475" t="s">
        <v>292</v>
      </c>
      <c r="E270" s="475" t="s">
        <v>899</v>
      </c>
      <c r="F270" s="475">
        <v>1</v>
      </c>
      <c r="G270" s="515">
        <v>9</v>
      </c>
      <c r="H270" s="515">
        <v>17</v>
      </c>
      <c r="I270" s="515">
        <v>11</v>
      </c>
      <c r="J270" s="515">
        <v>14</v>
      </c>
      <c r="K270" s="515">
        <v>13</v>
      </c>
      <c r="L270" s="515">
        <v>15</v>
      </c>
      <c r="M270" s="515">
        <v>20</v>
      </c>
      <c r="N270" s="515">
        <v>8</v>
      </c>
    </row>
    <row r="271" spans="1:14" x14ac:dyDescent="0.45">
      <c r="A271" s="475" t="s">
        <v>902</v>
      </c>
      <c r="B271" s="475" t="s">
        <v>552</v>
      </c>
      <c r="C271" s="475" t="s">
        <v>280</v>
      </c>
      <c r="D271" s="475" t="s">
        <v>292</v>
      </c>
      <c r="E271" s="475" t="s">
        <v>899</v>
      </c>
      <c r="F271" s="475">
        <v>1</v>
      </c>
      <c r="G271" s="515">
        <v>37</v>
      </c>
      <c r="H271" s="515">
        <v>50</v>
      </c>
      <c r="I271" s="515">
        <v>51</v>
      </c>
      <c r="J271" s="515">
        <v>40</v>
      </c>
      <c r="K271" s="515">
        <v>42</v>
      </c>
      <c r="L271" s="515">
        <v>39</v>
      </c>
      <c r="M271" s="515">
        <v>37</v>
      </c>
      <c r="N271" s="515">
        <v>38</v>
      </c>
    </row>
    <row r="272" spans="1:14" x14ac:dyDescent="0.45">
      <c r="A272" s="475" t="s">
        <v>902</v>
      </c>
      <c r="B272" s="475" t="s">
        <v>552</v>
      </c>
      <c r="C272" s="475" t="s">
        <v>281</v>
      </c>
      <c r="D272" s="475" t="s">
        <v>292</v>
      </c>
      <c r="E272" s="475" t="s">
        <v>899</v>
      </c>
      <c r="F272" s="475">
        <v>1</v>
      </c>
      <c r="G272" s="515"/>
      <c r="H272" s="515"/>
      <c r="I272" s="515">
        <v>0</v>
      </c>
      <c r="J272" s="515">
        <v>0</v>
      </c>
      <c r="K272" s="515">
        <v>0</v>
      </c>
      <c r="L272" s="515"/>
      <c r="M272" s="515"/>
      <c r="N272" s="515"/>
    </row>
    <row r="273" spans="1:14" x14ac:dyDescent="0.45">
      <c r="A273" s="475" t="s">
        <v>902</v>
      </c>
      <c r="B273" s="475" t="s">
        <v>552</v>
      </c>
      <c r="C273" s="475" t="s">
        <v>282</v>
      </c>
      <c r="D273" s="475" t="s">
        <v>292</v>
      </c>
      <c r="E273" s="475" t="s">
        <v>899</v>
      </c>
      <c r="F273" s="475">
        <v>1</v>
      </c>
      <c r="G273" s="515">
        <v>16</v>
      </c>
      <c r="H273" s="515">
        <v>9</v>
      </c>
      <c r="I273" s="515">
        <v>12</v>
      </c>
      <c r="J273" s="515">
        <v>8</v>
      </c>
      <c r="K273" s="515">
        <v>3</v>
      </c>
      <c r="L273" s="515">
        <v>0</v>
      </c>
      <c r="M273" s="515">
        <v>1</v>
      </c>
      <c r="N273" s="515">
        <v>1</v>
      </c>
    </row>
    <row r="274" spans="1:14" x14ac:dyDescent="0.45">
      <c r="A274" s="475" t="s">
        <v>902</v>
      </c>
      <c r="B274" s="475" t="s">
        <v>552</v>
      </c>
      <c r="C274" s="475" t="s">
        <v>293</v>
      </c>
      <c r="D274" s="475" t="s">
        <v>292</v>
      </c>
      <c r="E274" s="475" t="s">
        <v>899</v>
      </c>
      <c r="F274" s="475">
        <v>1</v>
      </c>
      <c r="G274" s="515"/>
      <c r="H274" s="515"/>
      <c r="I274" s="515"/>
      <c r="J274" s="515">
        <v>0</v>
      </c>
      <c r="K274" s="515">
        <v>0</v>
      </c>
      <c r="L274" s="515">
        <v>0</v>
      </c>
      <c r="M274" s="515">
        <v>0</v>
      </c>
      <c r="N274" s="515">
        <v>0</v>
      </c>
    </row>
    <row r="275" spans="1:14" x14ac:dyDescent="0.45">
      <c r="A275" s="475" t="s">
        <v>902</v>
      </c>
      <c r="B275" s="475" t="s">
        <v>552</v>
      </c>
      <c r="C275" s="475" t="s">
        <v>283</v>
      </c>
      <c r="D275" s="475" t="s">
        <v>292</v>
      </c>
      <c r="E275" s="475" t="s">
        <v>899</v>
      </c>
      <c r="F275" s="475">
        <v>1</v>
      </c>
      <c r="G275" s="515">
        <v>0</v>
      </c>
      <c r="H275" s="515">
        <v>4</v>
      </c>
      <c r="I275" s="515">
        <v>8</v>
      </c>
      <c r="J275" s="515">
        <v>1</v>
      </c>
      <c r="K275" s="515">
        <v>1</v>
      </c>
      <c r="L275" s="515">
        <v>2</v>
      </c>
      <c r="M275" s="515">
        <v>5</v>
      </c>
      <c r="N275" s="515">
        <v>4</v>
      </c>
    </row>
    <row r="276" spans="1:14" x14ac:dyDescent="0.45">
      <c r="A276" s="475" t="s">
        <v>902</v>
      </c>
      <c r="B276" s="475" t="s">
        <v>552</v>
      </c>
      <c r="C276" s="475" t="s">
        <v>284</v>
      </c>
      <c r="D276" s="475" t="s">
        <v>292</v>
      </c>
      <c r="E276" s="475" t="s">
        <v>899</v>
      </c>
      <c r="F276" s="475">
        <v>1</v>
      </c>
      <c r="G276" s="515">
        <v>0</v>
      </c>
      <c r="H276" s="515">
        <v>0</v>
      </c>
      <c r="I276" s="515">
        <v>0</v>
      </c>
      <c r="J276" s="515">
        <v>0</v>
      </c>
      <c r="K276" s="515">
        <v>0</v>
      </c>
      <c r="L276" s="515">
        <v>0</v>
      </c>
      <c r="M276" s="515">
        <v>0</v>
      </c>
      <c r="N276" s="515">
        <v>0</v>
      </c>
    </row>
    <row r="277" spans="1:14" x14ac:dyDescent="0.45">
      <c r="A277" s="475" t="s">
        <v>902</v>
      </c>
      <c r="B277" s="475" t="s">
        <v>552</v>
      </c>
      <c r="C277" s="475" t="s">
        <v>285</v>
      </c>
      <c r="D277" s="475" t="s">
        <v>292</v>
      </c>
      <c r="E277" s="475" t="s">
        <v>899</v>
      </c>
      <c r="F277" s="475">
        <v>1</v>
      </c>
      <c r="G277" s="515">
        <v>5</v>
      </c>
      <c r="H277" s="515">
        <v>7</v>
      </c>
      <c r="I277" s="515">
        <v>8</v>
      </c>
      <c r="J277" s="515">
        <v>7</v>
      </c>
      <c r="K277" s="515">
        <v>10</v>
      </c>
      <c r="L277" s="515">
        <v>175</v>
      </c>
      <c r="M277" s="515">
        <v>157</v>
      </c>
      <c r="N277" s="515">
        <v>7</v>
      </c>
    </row>
    <row r="278" spans="1:14" x14ac:dyDescent="0.45">
      <c r="A278" s="475" t="s">
        <v>902</v>
      </c>
      <c r="B278" s="475" t="s">
        <v>552</v>
      </c>
      <c r="C278" s="475" t="s">
        <v>286</v>
      </c>
      <c r="D278" s="475" t="s">
        <v>292</v>
      </c>
      <c r="E278" s="475" t="s">
        <v>899</v>
      </c>
      <c r="F278" s="475">
        <v>1</v>
      </c>
      <c r="G278" s="515">
        <v>9</v>
      </c>
      <c r="H278" s="515">
        <v>8</v>
      </c>
      <c r="I278" s="515">
        <v>10</v>
      </c>
      <c r="J278" s="515">
        <v>10</v>
      </c>
      <c r="K278" s="515">
        <v>10</v>
      </c>
      <c r="L278" s="515">
        <v>9</v>
      </c>
      <c r="M278" s="515">
        <v>7</v>
      </c>
      <c r="N278" s="515">
        <v>9</v>
      </c>
    </row>
    <row r="279" spans="1:14" x14ac:dyDescent="0.45">
      <c r="A279" s="475" t="s">
        <v>902</v>
      </c>
      <c r="B279" s="475" t="s">
        <v>552</v>
      </c>
      <c r="C279" s="475" t="s">
        <v>287</v>
      </c>
      <c r="D279" s="475" t="s">
        <v>292</v>
      </c>
      <c r="E279" s="475" t="s">
        <v>899</v>
      </c>
      <c r="F279" s="475">
        <v>1</v>
      </c>
      <c r="G279" s="515">
        <v>5</v>
      </c>
      <c r="H279" s="515">
        <v>5</v>
      </c>
      <c r="I279" s="515">
        <v>3</v>
      </c>
      <c r="J279" s="515">
        <v>2</v>
      </c>
      <c r="K279" s="515">
        <v>2</v>
      </c>
      <c r="L279" s="515">
        <v>3</v>
      </c>
      <c r="M279" s="515">
        <v>3</v>
      </c>
      <c r="N279" s="515">
        <v>2</v>
      </c>
    </row>
    <row r="280" spans="1:14" x14ac:dyDescent="0.45">
      <c r="A280" s="475" t="s">
        <v>902</v>
      </c>
      <c r="B280" s="475" t="s">
        <v>552</v>
      </c>
      <c r="C280" s="475" t="s">
        <v>71</v>
      </c>
      <c r="D280" s="475" t="s">
        <v>292</v>
      </c>
      <c r="E280" s="475" t="s">
        <v>899</v>
      </c>
      <c r="F280" s="475">
        <v>1</v>
      </c>
      <c r="G280" s="515">
        <v>286</v>
      </c>
      <c r="H280" s="515">
        <v>238</v>
      </c>
      <c r="I280" s="515">
        <v>581</v>
      </c>
      <c r="J280" s="515">
        <v>378</v>
      </c>
      <c r="K280" s="515">
        <v>470</v>
      </c>
      <c r="L280" s="515">
        <v>494</v>
      </c>
      <c r="M280" s="515">
        <v>328</v>
      </c>
      <c r="N280" s="515">
        <v>283</v>
      </c>
    </row>
    <row r="281" spans="1:14" x14ac:dyDescent="0.45">
      <c r="A281" s="475" t="s">
        <v>902</v>
      </c>
      <c r="B281" s="475" t="s">
        <v>552</v>
      </c>
      <c r="C281" s="475" t="s">
        <v>288</v>
      </c>
      <c r="D281" s="475" t="s">
        <v>292</v>
      </c>
      <c r="E281" s="475" t="s">
        <v>899</v>
      </c>
      <c r="F281" s="475">
        <v>1</v>
      </c>
      <c r="G281" s="515"/>
      <c r="H281" s="515">
        <v>106</v>
      </c>
      <c r="I281" s="515">
        <v>127</v>
      </c>
      <c r="J281" s="515">
        <v>86</v>
      </c>
      <c r="K281" s="515">
        <v>90</v>
      </c>
      <c r="L281" s="515">
        <v>81</v>
      </c>
      <c r="M281" s="515">
        <v>81</v>
      </c>
      <c r="N281" s="515">
        <v>85</v>
      </c>
    </row>
    <row r="282" spans="1:14" x14ac:dyDescent="0.45">
      <c r="A282" s="475" t="s">
        <v>902</v>
      </c>
      <c r="B282" s="475" t="s">
        <v>552</v>
      </c>
      <c r="C282" s="475" t="s">
        <v>289</v>
      </c>
      <c r="D282" s="475" t="s">
        <v>292</v>
      </c>
      <c r="E282" s="475" t="s">
        <v>899</v>
      </c>
      <c r="F282" s="475">
        <v>1</v>
      </c>
      <c r="G282" s="515">
        <v>658</v>
      </c>
      <c r="H282" s="515">
        <v>745</v>
      </c>
      <c r="I282" s="515">
        <v>1154</v>
      </c>
      <c r="J282" s="515">
        <v>830</v>
      </c>
      <c r="K282" s="515">
        <v>923</v>
      </c>
      <c r="L282" s="515">
        <v>1146</v>
      </c>
      <c r="M282" s="515">
        <v>1002</v>
      </c>
      <c r="N282" s="515">
        <v>845</v>
      </c>
    </row>
    <row r="283" spans="1:14" x14ac:dyDescent="0.45">
      <c r="A283" s="475" t="s">
        <v>902</v>
      </c>
      <c r="B283" s="475" t="s">
        <v>553</v>
      </c>
      <c r="C283" s="475" t="s">
        <v>274</v>
      </c>
      <c r="D283" s="475" t="s">
        <v>292</v>
      </c>
      <c r="E283" s="475" t="s">
        <v>899</v>
      </c>
      <c r="F283" s="475">
        <v>1</v>
      </c>
      <c r="G283" s="515">
        <v>2208</v>
      </c>
      <c r="H283" s="515">
        <v>2950</v>
      </c>
      <c r="I283" s="515">
        <v>4770</v>
      </c>
      <c r="J283" s="515">
        <v>4168</v>
      </c>
      <c r="K283" s="515">
        <v>5146</v>
      </c>
      <c r="L283" s="515">
        <v>5594</v>
      </c>
      <c r="M283" s="515">
        <v>5028</v>
      </c>
      <c r="N283" s="515">
        <v>7349</v>
      </c>
    </row>
    <row r="284" spans="1:14" x14ac:dyDescent="0.45">
      <c r="A284" s="475" t="s">
        <v>902</v>
      </c>
      <c r="B284" s="475" t="s">
        <v>553</v>
      </c>
      <c r="C284" s="475" t="s">
        <v>276</v>
      </c>
      <c r="D284" s="475" t="s">
        <v>292</v>
      </c>
      <c r="E284" s="475" t="s">
        <v>899</v>
      </c>
      <c r="F284" s="475">
        <v>1</v>
      </c>
      <c r="G284" s="515">
        <v>1608</v>
      </c>
      <c r="H284" s="515">
        <v>1152</v>
      </c>
      <c r="I284" s="515">
        <v>666</v>
      </c>
      <c r="J284" s="515">
        <v>668</v>
      </c>
      <c r="K284" s="515">
        <v>692</v>
      </c>
      <c r="L284" s="515">
        <v>762</v>
      </c>
      <c r="M284" s="515">
        <v>703</v>
      </c>
      <c r="N284" s="515">
        <v>785</v>
      </c>
    </row>
    <row r="285" spans="1:14" x14ac:dyDescent="0.45">
      <c r="A285" s="475" t="s">
        <v>902</v>
      </c>
      <c r="B285" s="475" t="s">
        <v>553</v>
      </c>
      <c r="C285" s="475" t="s">
        <v>277</v>
      </c>
      <c r="D285" s="475" t="s">
        <v>292</v>
      </c>
      <c r="E285" s="475" t="s">
        <v>899</v>
      </c>
      <c r="F285" s="475">
        <v>1</v>
      </c>
      <c r="G285" s="515">
        <v>936</v>
      </c>
      <c r="H285" s="515">
        <v>745</v>
      </c>
      <c r="I285" s="515">
        <v>753</v>
      </c>
      <c r="J285" s="515">
        <v>596</v>
      </c>
      <c r="K285" s="515">
        <v>662</v>
      </c>
      <c r="L285" s="515">
        <v>562</v>
      </c>
      <c r="M285" s="515">
        <v>325</v>
      </c>
      <c r="N285" s="515">
        <v>289</v>
      </c>
    </row>
    <row r="286" spans="1:14" x14ac:dyDescent="0.45">
      <c r="A286" s="475" t="s">
        <v>902</v>
      </c>
      <c r="B286" s="475" t="s">
        <v>553</v>
      </c>
      <c r="C286" s="475" t="s">
        <v>278</v>
      </c>
      <c r="D286" s="475" t="s">
        <v>292</v>
      </c>
      <c r="E286" s="475" t="s">
        <v>899</v>
      </c>
      <c r="F286" s="475">
        <v>1</v>
      </c>
      <c r="G286" s="515">
        <v>1563</v>
      </c>
      <c r="H286" s="515">
        <v>1567</v>
      </c>
      <c r="I286" s="515">
        <v>1686</v>
      </c>
      <c r="J286" s="515">
        <v>1866</v>
      </c>
      <c r="K286" s="515">
        <v>1793</v>
      </c>
      <c r="L286" s="515">
        <v>1995</v>
      </c>
      <c r="M286" s="515">
        <v>1901</v>
      </c>
      <c r="N286" s="515">
        <v>1887</v>
      </c>
    </row>
    <row r="287" spans="1:14" x14ac:dyDescent="0.45">
      <c r="A287" s="475" t="s">
        <v>902</v>
      </c>
      <c r="B287" s="475" t="s">
        <v>553</v>
      </c>
      <c r="C287" s="475" t="s">
        <v>279</v>
      </c>
      <c r="D287" s="475" t="s">
        <v>292</v>
      </c>
      <c r="E287" s="475" t="s">
        <v>899</v>
      </c>
      <c r="F287" s="475">
        <v>1</v>
      </c>
      <c r="G287" s="515">
        <v>137</v>
      </c>
      <c r="H287" s="515">
        <v>147</v>
      </c>
      <c r="I287" s="515">
        <v>231</v>
      </c>
      <c r="J287" s="515">
        <v>283</v>
      </c>
      <c r="K287" s="515">
        <v>345</v>
      </c>
      <c r="L287" s="515">
        <v>348</v>
      </c>
      <c r="M287" s="515">
        <v>285</v>
      </c>
      <c r="N287" s="515">
        <v>306</v>
      </c>
    </row>
    <row r="288" spans="1:14" x14ac:dyDescent="0.45">
      <c r="A288" s="475" t="s">
        <v>902</v>
      </c>
      <c r="B288" s="475" t="s">
        <v>553</v>
      </c>
      <c r="C288" s="475" t="s">
        <v>280</v>
      </c>
      <c r="D288" s="475" t="s">
        <v>292</v>
      </c>
      <c r="E288" s="475" t="s">
        <v>899</v>
      </c>
      <c r="F288" s="475">
        <v>1</v>
      </c>
      <c r="G288" s="515">
        <v>715</v>
      </c>
      <c r="H288" s="515">
        <v>666</v>
      </c>
      <c r="I288" s="515">
        <v>965</v>
      </c>
      <c r="J288" s="515">
        <v>1023</v>
      </c>
      <c r="K288" s="515">
        <v>1006</v>
      </c>
      <c r="L288" s="515">
        <v>1187</v>
      </c>
      <c r="M288" s="515">
        <v>1100</v>
      </c>
      <c r="N288" s="515">
        <v>982</v>
      </c>
    </row>
    <row r="289" spans="1:14" x14ac:dyDescent="0.45">
      <c r="A289" s="475" t="s">
        <v>902</v>
      </c>
      <c r="B289" s="475" t="s">
        <v>553</v>
      </c>
      <c r="C289" s="475" t="s">
        <v>281</v>
      </c>
      <c r="D289" s="475" t="s">
        <v>292</v>
      </c>
      <c r="E289" s="475" t="s">
        <v>899</v>
      </c>
      <c r="F289" s="475">
        <v>1</v>
      </c>
      <c r="G289" s="515">
        <v>0</v>
      </c>
      <c r="H289" s="515">
        <v>5</v>
      </c>
      <c r="I289" s="515">
        <v>5</v>
      </c>
      <c r="J289" s="515">
        <v>7</v>
      </c>
      <c r="K289" s="515"/>
      <c r="L289" s="515"/>
      <c r="M289" s="515"/>
      <c r="N289" s="515"/>
    </row>
    <row r="290" spans="1:14" x14ac:dyDescent="0.45">
      <c r="A290" s="475" t="s">
        <v>902</v>
      </c>
      <c r="B290" s="475" t="s">
        <v>553</v>
      </c>
      <c r="C290" s="475" t="s">
        <v>282</v>
      </c>
      <c r="D290" s="475" t="s">
        <v>292</v>
      </c>
      <c r="E290" s="475" t="s">
        <v>899</v>
      </c>
      <c r="F290" s="475">
        <v>1</v>
      </c>
      <c r="G290" s="515">
        <v>47</v>
      </c>
      <c r="H290" s="515">
        <v>33</v>
      </c>
      <c r="I290" s="515">
        <v>44</v>
      </c>
      <c r="J290" s="515">
        <v>15</v>
      </c>
      <c r="K290" s="515">
        <v>67</v>
      </c>
      <c r="L290" s="515">
        <v>344</v>
      </c>
      <c r="M290" s="515">
        <v>282</v>
      </c>
      <c r="N290" s="515">
        <v>314</v>
      </c>
    </row>
    <row r="291" spans="1:14" x14ac:dyDescent="0.45">
      <c r="A291" s="475" t="s">
        <v>902</v>
      </c>
      <c r="B291" s="475" t="s">
        <v>553</v>
      </c>
      <c r="C291" s="475" t="s">
        <v>293</v>
      </c>
      <c r="D291" s="475" t="s">
        <v>292</v>
      </c>
      <c r="E291" s="475" t="s">
        <v>899</v>
      </c>
      <c r="F291" s="475">
        <v>1</v>
      </c>
      <c r="G291" s="515">
        <v>4</v>
      </c>
      <c r="H291" s="515">
        <v>0</v>
      </c>
      <c r="I291" s="515">
        <v>8</v>
      </c>
      <c r="J291" s="515">
        <v>10</v>
      </c>
      <c r="K291" s="515">
        <v>12</v>
      </c>
      <c r="L291" s="515">
        <v>8</v>
      </c>
      <c r="M291" s="515">
        <v>9</v>
      </c>
      <c r="N291" s="515">
        <v>0</v>
      </c>
    </row>
    <row r="292" spans="1:14" x14ac:dyDescent="0.45">
      <c r="A292" s="475" t="s">
        <v>902</v>
      </c>
      <c r="B292" s="475" t="s">
        <v>553</v>
      </c>
      <c r="C292" s="475" t="s">
        <v>283</v>
      </c>
      <c r="D292" s="475" t="s">
        <v>292</v>
      </c>
      <c r="E292" s="475" t="s">
        <v>899</v>
      </c>
      <c r="F292" s="475">
        <v>1</v>
      </c>
      <c r="G292" s="515">
        <v>45</v>
      </c>
      <c r="H292" s="515">
        <v>173</v>
      </c>
      <c r="I292" s="515">
        <v>216</v>
      </c>
      <c r="J292" s="515">
        <v>77</v>
      </c>
      <c r="K292" s="515">
        <v>98</v>
      </c>
      <c r="L292" s="515">
        <v>597</v>
      </c>
      <c r="M292" s="515">
        <v>922</v>
      </c>
      <c r="N292" s="515">
        <v>486</v>
      </c>
    </row>
    <row r="293" spans="1:14" x14ac:dyDescent="0.45">
      <c r="A293" s="475" t="s">
        <v>902</v>
      </c>
      <c r="B293" s="475" t="s">
        <v>553</v>
      </c>
      <c r="C293" s="475" t="s">
        <v>284</v>
      </c>
      <c r="D293" s="475" t="s">
        <v>292</v>
      </c>
      <c r="E293" s="475" t="s">
        <v>899</v>
      </c>
      <c r="F293" s="475">
        <v>1</v>
      </c>
      <c r="G293" s="515">
        <v>56</v>
      </c>
      <c r="H293" s="515">
        <v>105</v>
      </c>
      <c r="I293" s="515">
        <v>48</v>
      </c>
      <c r="J293" s="515">
        <v>14</v>
      </c>
      <c r="K293" s="515">
        <v>0</v>
      </c>
      <c r="L293" s="515">
        <v>28</v>
      </c>
      <c r="M293" s="515">
        <v>85</v>
      </c>
      <c r="N293" s="515">
        <v>0</v>
      </c>
    </row>
    <row r="294" spans="1:14" x14ac:dyDescent="0.45">
      <c r="A294" s="475" t="s">
        <v>902</v>
      </c>
      <c r="B294" s="475" t="s">
        <v>553</v>
      </c>
      <c r="C294" s="475" t="s">
        <v>285</v>
      </c>
      <c r="D294" s="475" t="s">
        <v>292</v>
      </c>
      <c r="E294" s="475" t="s">
        <v>899</v>
      </c>
      <c r="F294" s="475">
        <v>1</v>
      </c>
      <c r="G294" s="515">
        <v>54</v>
      </c>
      <c r="H294" s="515">
        <v>80</v>
      </c>
      <c r="I294" s="515">
        <v>156</v>
      </c>
      <c r="J294" s="515">
        <v>201</v>
      </c>
      <c r="K294" s="515">
        <v>289</v>
      </c>
      <c r="L294" s="515">
        <v>11969</v>
      </c>
      <c r="M294" s="515">
        <v>11205</v>
      </c>
      <c r="N294" s="515">
        <v>366</v>
      </c>
    </row>
    <row r="295" spans="1:14" x14ac:dyDescent="0.45">
      <c r="A295" s="475" t="s">
        <v>902</v>
      </c>
      <c r="B295" s="475" t="s">
        <v>553</v>
      </c>
      <c r="C295" s="475" t="s">
        <v>286</v>
      </c>
      <c r="D295" s="475" t="s">
        <v>292</v>
      </c>
      <c r="E295" s="475" t="s">
        <v>899</v>
      </c>
      <c r="F295" s="475">
        <v>1</v>
      </c>
      <c r="G295" s="515">
        <v>282</v>
      </c>
      <c r="H295" s="515">
        <v>316</v>
      </c>
      <c r="I295" s="515">
        <v>336</v>
      </c>
      <c r="J295" s="515">
        <v>352</v>
      </c>
      <c r="K295" s="515">
        <v>380</v>
      </c>
      <c r="L295" s="515">
        <v>391</v>
      </c>
      <c r="M295" s="515">
        <v>276</v>
      </c>
      <c r="N295" s="515">
        <v>391</v>
      </c>
    </row>
    <row r="296" spans="1:14" x14ac:dyDescent="0.45">
      <c r="A296" s="475" t="s">
        <v>902</v>
      </c>
      <c r="B296" s="475" t="s">
        <v>553</v>
      </c>
      <c r="C296" s="475" t="s">
        <v>287</v>
      </c>
      <c r="D296" s="475" t="s">
        <v>292</v>
      </c>
      <c r="E296" s="475" t="s">
        <v>899</v>
      </c>
      <c r="F296" s="475">
        <v>1</v>
      </c>
      <c r="G296" s="515">
        <v>32</v>
      </c>
      <c r="H296" s="515">
        <v>54</v>
      </c>
      <c r="I296" s="515">
        <v>50</v>
      </c>
      <c r="J296" s="515">
        <v>49</v>
      </c>
      <c r="K296" s="515">
        <v>86</v>
      </c>
      <c r="L296" s="515">
        <v>115</v>
      </c>
      <c r="M296" s="515">
        <v>146</v>
      </c>
      <c r="N296" s="515">
        <v>154</v>
      </c>
    </row>
    <row r="297" spans="1:14" x14ac:dyDescent="0.45">
      <c r="A297" s="475" t="s">
        <v>902</v>
      </c>
      <c r="B297" s="475" t="s">
        <v>553</v>
      </c>
      <c r="C297" s="475" t="s">
        <v>71</v>
      </c>
      <c r="D297" s="475" t="s">
        <v>292</v>
      </c>
      <c r="E297" s="475" t="s">
        <v>899</v>
      </c>
      <c r="F297" s="475">
        <v>1</v>
      </c>
      <c r="G297" s="515">
        <v>1040</v>
      </c>
      <c r="H297" s="515">
        <v>895</v>
      </c>
      <c r="I297" s="515">
        <v>967</v>
      </c>
      <c r="J297" s="515">
        <v>818</v>
      </c>
      <c r="K297" s="515">
        <v>934</v>
      </c>
      <c r="L297" s="515">
        <v>1486</v>
      </c>
      <c r="M297" s="515">
        <v>1218</v>
      </c>
      <c r="N297" s="515">
        <v>1258</v>
      </c>
    </row>
    <row r="298" spans="1:14" x14ac:dyDescent="0.45">
      <c r="A298" s="475" t="s">
        <v>902</v>
      </c>
      <c r="B298" s="475" t="s">
        <v>553</v>
      </c>
      <c r="C298" s="475" t="s">
        <v>288</v>
      </c>
      <c r="D298" s="475" t="s">
        <v>292</v>
      </c>
      <c r="E298" s="475" t="s">
        <v>899</v>
      </c>
      <c r="F298" s="475">
        <v>1</v>
      </c>
      <c r="G298" s="515"/>
      <c r="H298" s="515">
        <v>242</v>
      </c>
      <c r="I298" s="515">
        <v>345</v>
      </c>
      <c r="J298" s="515">
        <v>358</v>
      </c>
      <c r="K298" s="515">
        <v>423</v>
      </c>
      <c r="L298" s="515">
        <v>593</v>
      </c>
      <c r="M298" s="515">
        <v>541</v>
      </c>
      <c r="N298" s="515">
        <v>823</v>
      </c>
    </row>
    <row r="299" spans="1:14" x14ac:dyDescent="0.45">
      <c r="A299" s="475" t="s">
        <v>902</v>
      </c>
      <c r="B299" s="475" t="s">
        <v>553</v>
      </c>
      <c r="C299" s="475" t="s">
        <v>289</v>
      </c>
      <c r="D299" s="475" t="s">
        <v>292</v>
      </c>
      <c r="E299" s="475" t="s">
        <v>899</v>
      </c>
      <c r="F299" s="475">
        <v>1</v>
      </c>
      <c r="G299" s="515">
        <v>8729</v>
      </c>
      <c r="H299" s="515">
        <v>9129</v>
      </c>
      <c r="I299" s="515">
        <v>11248</v>
      </c>
      <c r="J299" s="515">
        <v>10504</v>
      </c>
      <c r="K299" s="515">
        <v>11933</v>
      </c>
      <c r="L299" s="515">
        <v>25980</v>
      </c>
      <c r="M299" s="515">
        <v>24026</v>
      </c>
      <c r="N299" s="515">
        <v>15388</v>
      </c>
    </row>
    <row r="300" spans="1:14" x14ac:dyDescent="0.45">
      <c r="A300" s="475" t="s">
        <v>902</v>
      </c>
      <c r="B300" s="475" t="s">
        <v>562</v>
      </c>
      <c r="C300" s="475" t="s">
        <v>274</v>
      </c>
      <c r="D300" s="475" t="s">
        <v>292</v>
      </c>
      <c r="E300" s="475" t="s">
        <v>899</v>
      </c>
      <c r="F300" s="475">
        <v>1</v>
      </c>
      <c r="G300" s="515">
        <v>4223</v>
      </c>
      <c r="H300" s="515">
        <v>3660</v>
      </c>
      <c r="I300" s="515">
        <v>4424</v>
      </c>
      <c r="J300" s="515">
        <v>3599</v>
      </c>
      <c r="K300" s="515">
        <v>3918</v>
      </c>
      <c r="L300" s="515">
        <v>3392</v>
      </c>
      <c r="M300" s="515">
        <v>2949</v>
      </c>
      <c r="N300" s="515">
        <v>2028</v>
      </c>
    </row>
    <row r="301" spans="1:14" x14ac:dyDescent="0.45">
      <c r="A301" s="475" t="s">
        <v>902</v>
      </c>
      <c r="B301" s="475" t="s">
        <v>562</v>
      </c>
      <c r="C301" s="475" t="s">
        <v>276</v>
      </c>
      <c r="D301" s="475" t="s">
        <v>292</v>
      </c>
      <c r="E301" s="475" t="s">
        <v>899</v>
      </c>
      <c r="F301" s="475">
        <v>1</v>
      </c>
      <c r="G301" s="515">
        <v>717</v>
      </c>
      <c r="H301" s="515">
        <v>790</v>
      </c>
      <c r="I301" s="515">
        <v>1027</v>
      </c>
      <c r="J301" s="515">
        <v>954</v>
      </c>
      <c r="K301" s="515">
        <v>1246</v>
      </c>
      <c r="L301" s="515">
        <v>1552</v>
      </c>
      <c r="M301" s="515">
        <v>1345</v>
      </c>
      <c r="N301" s="515">
        <v>1270</v>
      </c>
    </row>
    <row r="302" spans="1:14" x14ac:dyDescent="0.45">
      <c r="A302" s="475" t="s">
        <v>902</v>
      </c>
      <c r="B302" s="475" t="s">
        <v>562</v>
      </c>
      <c r="C302" s="475" t="s">
        <v>277</v>
      </c>
      <c r="D302" s="475" t="s">
        <v>292</v>
      </c>
      <c r="E302" s="475" t="s">
        <v>899</v>
      </c>
      <c r="F302" s="475">
        <v>1</v>
      </c>
      <c r="G302" s="515">
        <v>465</v>
      </c>
      <c r="H302" s="515">
        <v>284</v>
      </c>
      <c r="I302" s="515">
        <v>543</v>
      </c>
      <c r="J302" s="515">
        <v>78</v>
      </c>
      <c r="K302" s="515">
        <v>67</v>
      </c>
      <c r="L302" s="515">
        <v>55</v>
      </c>
      <c r="M302" s="515">
        <v>771</v>
      </c>
      <c r="N302" s="515">
        <v>287</v>
      </c>
    </row>
    <row r="303" spans="1:14" x14ac:dyDescent="0.45">
      <c r="A303" s="475" t="s">
        <v>902</v>
      </c>
      <c r="B303" s="475" t="s">
        <v>562</v>
      </c>
      <c r="C303" s="475" t="s">
        <v>278</v>
      </c>
      <c r="D303" s="475" t="s">
        <v>292</v>
      </c>
      <c r="E303" s="475" t="s">
        <v>899</v>
      </c>
      <c r="F303" s="475">
        <v>1</v>
      </c>
      <c r="G303" s="515">
        <v>677</v>
      </c>
      <c r="H303" s="515">
        <v>697</v>
      </c>
      <c r="I303" s="515">
        <v>743</v>
      </c>
      <c r="J303" s="515">
        <v>733</v>
      </c>
      <c r="K303" s="515">
        <v>766</v>
      </c>
      <c r="L303" s="515">
        <v>760</v>
      </c>
      <c r="M303" s="515">
        <v>898</v>
      </c>
      <c r="N303" s="515">
        <v>841</v>
      </c>
    </row>
    <row r="304" spans="1:14" x14ac:dyDescent="0.45">
      <c r="A304" s="475" t="s">
        <v>902</v>
      </c>
      <c r="B304" s="475" t="s">
        <v>562</v>
      </c>
      <c r="C304" s="475" t="s">
        <v>279</v>
      </c>
      <c r="D304" s="475" t="s">
        <v>292</v>
      </c>
      <c r="E304" s="475" t="s">
        <v>899</v>
      </c>
      <c r="F304" s="475">
        <v>1</v>
      </c>
      <c r="G304" s="515">
        <v>71</v>
      </c>
      <c r="H304" s="515">
        <v>90</v>
      </c>
      <c r="I304" s="515">
        <v>106</v>
      </c>
      <c r="J304" s="515">
        <v>209</v>
      </c>
      <c r="K304" s="515">
        <v>112</v>
      </c>
      <c r="L304" s="515">
        <v>119</v>
      </c>
      <c r="M304" s="515">
        <v>125</v>
      </c>
      <c r="N304" s="515">
        <v>81</v>
      </c>
    </row>
    <row r="305" spans="1:14" x14ac:dyDescent="0.45">
      <c r="A305" s="475" t="s">
        <v>902</v>
      </c>
      <c r="B305" s="475" t="s">
        <v>562</v>
      </c>
      <c r="C305" s="475" t="s">
        <v>280</v>
      </c>
      <c r="D305" s="475" t="s">
        <v>292</v>
      </c>
      <c r="E305" s="475" t="s">
        <v>899</v>
      </c>
      <c r="F305" s="475">
        <v>1</v>
      </c>
      <c r="G305" s="515">
        <v>414</v>
      </c>
      <c r="H305" s="515">
        <v>425</v>
      </c>
      <c r="I305" s="515">
        <v>258</v>
      </c>
      <c r="J305" s="515">
        <v>284</v>
      </c>
      <c r="K305" s="515">
        <v>294</v>
      </c>
      <c r="L305" s="515">
        <v>261</v>
      </c>
      <c r="M305" s="515">
        <v>277</v>
      </c>
      <c r="N305" s="515">
        <v>179</v>
      </c>
    </row>
    <row r="306" spans="1:14" x14ac:dyDescent="0.45">
      <c r="A306" s="475" t="s">
        <v>902</v>
      </c>
      <c r="B306" s="475" t="s">
        <v>562</v>
      </c>
      <c r="C306" s="475" t="s">
        <v>281</v>
      </c>
      <c r="D306" s="475" t="s">
        <v>292</v>
      </c>
      <c r="E306" s="475" t="s">
        <v>899</v>
      </c>
      <c r="F306" s="475">
        <v>1</v>
      </c>
      <c r="G306" s="515">
        <v>31</v>
      </c>
      <c r="H306" s="515">
        <v>25</v>
      </c>
      <c r="I306" s="515">
        <v>157</v>
      </c>
      <c r="J306" s="515">
        <v>184</v>
      </c>
      <c r="K306" s="515">
        <v>190</v>
      </c>
      <c r="L306" s="515">
        <v>232</v>
      </c>
      <c r="M306" s="515">
        <v>323</v>
      </c>
      <c r="N306" s="515">
        <v>268</v>
      </c>
    </row>
    <row r="307" spans="1:14" x14ac:dyDescent="0.45">
      <c r="A307" s="475" t="s">
        <v>902</v>
      </c>
      <c r="B307" s="475" t="s">
        <v>562</v>
      </c>
      <c r="C307" s="475" t="s">
        <v>282</v>
      </c>
      <c r="D307" s="475" t="s">
        <v>292</v>
      </c>
      <c r="E307" s="475" t="s">
        <v>899</v>
      </c>
      <c r="F307" s="475">
        <v>1</v>
      </c>
      <c r="G307" s="515">
        <v>274</v>
      </c>
      <c r="H307" s="515">
        <v>340</v>
      </c>
      <c r="I307" s="515">
        <v>329</v>
      </c>
      <c r="J307" s="515">
        <v>237</v>
      </c>
      <c r="K307" s="515">
        <v>317</v>
      </c>
      <c r="L307" s="515">
        <v>346</v>
      </c>
      <c r="M307" s="515">
        <v>225</v>
      </c>
      <c r="N307" s="515">
        <v>101</v>
      </c>
    </row>
    <row r="308" spans="1:14" x14ac:dyDescent="0.45">
      <c r="A308" s="475" t="s">
        <v>902</v>
      </c>
      <c r="B308" s="475" t="s">
        <v>562</v>
      </c>
      <c r="C308" s="475" t="s">
        <v>293</v>
      </c>
      <c r="D308" s="475" t="s">
        <v>292</v>
      </c>
      <c r="E308" s="475" t="s">
        <v>899</v>
      </c>
      <c r="F308" s="475">
        <v>1</v>
      </c>
      <c r="G308" s="515">
        <v>2</v>
      </c>
      <c r="H308" s="515">
        <v>0</v>
      </c>
      <c r="I308" s="515">
        <v>0</v>
      </c>
      <c r="J308" s="515">
        <v>0</v>
      </c>
      <c r="K308" s="515">
        <v>0</v>
      </c>
      <c r="L308" s="515">
        <v>0</v>
      </c>
      <c r="M308" s="515">
        <v>0</v>
      </c>
      <c r="N308" s="515">
        <v>0</v>
      </c>
    </row>
    <row r="309" spans="1:14" x14ac:dyDescent="0.45">
      <c r="A309" s="475" t="s">
        <v>902</v>
      </c>
      <c r="B309" s="475" t="s">
        <v>562</v>
      </c>
      <c r="C309" s="475" t="s">
        <v>283</v>
      </c>
      <c r="D309" s="475" t="s">
        <v>292</v>
      </c>
      <c r="E309" s="475" t="s">
        <v>899</v>
      </c>
      <c r="F309" s="475">
        <v>1</v>
      </c>
      <c r="G309" s="515">
        <v>31</v>
      </c>
      <c r="H309" s="515">
        <v>38</v>
      </c>
      <c r="I309" s="515">
        <v>43</v>
      </c>
      <c r="J309" s="515">
        <v>30</v>
      </c>
      <c r="K309" s="515">
        <v>35</v>
      </c>
      <c r="L309" s="515">
        <v>65</v>
      </c>
      <c r="M309" s="515">
        <v>81</v>
      </c>
      <c r="N309" s="515">
        <v>45</v>
      </c>
    </row>
    <row r="310" spans="1:14" x14ac:dyDescent="0.45">
      <c r="A310" s="475" t="s">
        <v>902</v>
      </c>
      <c r="B310" s="475" t="s">
        <v>562</v>
      </c>
      <c r="C310" s="475" t="s">
        <v>284</v>
      </c>
      <c r="D310" s="475" t="s">
        <v>292</v>
      </c>
      <c r="E310" s="475" t="s">
        <v>899</v>
      </c>
      <c r="F310" s="475">
        <v>1</v>
      </c>
      <c r="G310" s="515">
        <v>2</v>
      </c>
      <c r="H310" s="515">
        <v>4</v>
      </c>
      <c r="I310" s="515">
        <v>9</v>
      </c>
      <c r="J310" s="515">
        <v>2</v>
      </c>
      <c r="K310" s="515">
        <v>0</v>
      </c>
      <c r="L310" s="515">
        <v>0</v>
      </c>
      <c r="M310" s="515">
        <v>1</v>
      </c>
      <c r="N310" s="515">
        <v>2</v>
      </c>
    </row>
    <row r="311" spans="1:14" x14ac:dyDescent="0.45">
      <c r="A311" s="475" t="s">
        <v>902</v>
      </c>
      <c r="B311" s="475" t="s">
        <v>562</v>
      </c>
      <c r="C311" s="475" t="s">
        <v>285</v>
      </c>
      <c r="D311" s="475" t="s">
        <v>292</v>
      </c>
      <c r="E311" s="475" t="s">
        <v>899</v>
      </c>
      <c r="F311" s="475">
        <v>1</v>
      </c>
      <c r="G311" s="515">
        <v>47</v>
      </c>
      <c r="H311" s="515">
        <v>48</v>
      </c>
      <c r="I311" s="515">
        <v>66</v>
      </c>
      <c r="J311" s="515">
        <v>48</v>
      </c>
      <c r="K311" s="515">
        <v>68</v>
      </c>
      <c r="L311" s="515">
        <v>377</v>
      </c>
      <c r="M311" s="515">
        <v>590</v>
      </c>
      <c r="N311" s="515">
        <v>83</v>
      </c>
    </row>
    <row r="312" spans="1:14" x14ac:dyDescent="0.45">
      <c r="A312" s="475" t="s">
        <v>902</v>
      </c>
      <c r="B312" s="475" t="s">
        <v>562</v>
      </c>
      <c r="C312" s="475" t="s">
        <v>286</v>
      </c>
      <c r="D312" s="475" t="s">
        <v>292</v>
      </c>
      <c r="E312" s="475" t="s">
        <v>899</v>
      </c>
      <c r="F312" s="475">
        <v>1</v>
      </c>
      <c r="G312" s="515">
        <v>54</v>
      </c>
      <c r="H312" s="515">
        <v>60</v>
      </c>
      <c r="I312" s="515">
        <v>62</v>
      </c>
      <c r="J312" s="515">
        <v>64</v>
      </c>
      <c r="K312" s="515">
        <v>67</v>
      </c>
      <c r="L312" s="515">
        <v>261</v>
      </c>
      <c r="M312" s="515">
        <v>256</v>
      </c>
      <c r="N312" s="515">
        <v>44</v>
      </c>
    </row>
    <row r="313" spans="1:14" x14ac:dyDescent="0.45">
      <c r="A313" s="475" t="s">
        <v>902</v>
      </c>
      <c r="B313" s="475" t="s">
        <v>562</v>
      </c>
      <c r="C313" s="475" t="s">
        <v>287</v>
      </c>
      <c r="D313" s="475" t="s">
        <v>292</v>
      </c>
      <c r="E313" s="475" t="s">
        <v>899</v>
      </c>
      <c r="F313" s="475">
        <v>1</v>
      </c>
      <c r="G313" s="515">
        <v>13</v>
      </c>
      <c r="H313" s="515">
        <v>21</v>
      </c>
      <c r="I313" s="515">
        <v>33</v>
      </c>
      <c r="J313" s="515">
        <v>38</v>
      </c>
      <c r="K313" s="515">
        <v>36</v>
      </c>
      <c r="L313" s="515">
        <v>46</v>
      </c>
      <c r="M313" s="515">
        <v>78</v>
      </c>
      <c r="N313" s="515">
        <v>45</v>
      </c>
    </row>
    <row r="314" spans="1:14" x14ac:dyDescent="0.45">
      <c r="A314" s="475" t="s">
        <v>902</v>
      </c>
      <c r="B314" s="475" t="s">
        <v>562</v>
      </c>
      <c r="C314" s="475" t="s">
        <v>71</v>
      </c>
      <c r="D314" s="475" t="s">
        <v>292</v>
      </c>
      <c r="E314" s="475" t="s">
        <v>899</v>
      </c>
      <c r="F314" s="475">
        <v>1</v>
      </c>
      <c r="G314" s="515">
        <v>727</v>
      </c>
      <c r="H314" s="515">
        <v>410</v>
      </c>
      <c r="I314" s="515">
        <v>663</v>
      </c>
      <c r="J314" s="515">
        <v>594</v>
      </c>
      <c r="K314" s="515">
        <v>608</v>
      </c>
      <c r="L314" s="515">
        <v>1403</v>
      </c>
      <c r="M314" s="515">
        <v>1293</v>
      </c>
      <c r="N314" s="515">
        <v>846</v>
      </c>
    </row>
    <row r="315" spans="1:14" x14ac:dyDescent="0.45">
      <c r="A315" s="475" t="s">
        <v>902</v>
      </c>
      <c r="B315" s="475" t="s">
        <v>562</v>
      </c>
      <c r="C315" s="475" t="s">
        <v>288</v>
      </c>
      <c r="D315" s="475" t="s">
        <v>292</v>
      </c>
      <c r="E315" s="475" t="s">
        <v>899</v>
      </c>
      <c r="F315" s="475">
        <v>1</v>
      </c>
      <c r="G315" s="515"/>
      <c r="H315" s="515">
        <v>729</v>
      </c>
      <c r="I315" s="515">
        <v>1085</v>
      </c>
      <c r="J315" s="515">
        <v>780</v>
      </c>
      <c r="K315" s="515">
        <v>888</v>
      </c>
      <c r="L315" s="515">
        <v>769</v>
      </c>
      <c r="M315" s="515">
        <v>818</v>
      </c>
      <c r="N315" s="515">
        <v>1103</v>
      </c>
    </row>
    <row r="316" spans="1:14" x14ac:dyDescent="0.45">
      <c r="A316" s="475" t="s">
        <v>902</v>
      </c>
      <c r="B316" s="475" t="s">
        <v>562</v>
      </c>
      <c r="C316" s="475" t="s">
        <v>289</v>
      </c>
      <c r="D316" s="475" t="s">
        <v>292</v>
      </c>
      <c r="E316" s="475" t="s">
        <v>899</v>
      </c>
      <c r="F316" s="475">
        <v>1</v>
      </c>
      <c r="G316" s="515">
        <v>7746</v>
      </c>
      <c r="H316" s="515">
        <v>7622</v>
      </c>
      <c r="I316" s="515">
        <v>9548</v>
      </c>
      <c r="J316" s="515">
        <v>7834</v>
      </c>
      <c r="K316" s="515">
        <v>8611</v>
      </c>
      <c r="L316" s="515">
        <v>9639</v>
      </c>
      <c r="M316" s="515">
        <v>10031</v>
      </c>
      <c r="N316" s="515">
        <v>7221</v>
      </c>
    </row>
    <row r="317" spans="1:14" x14ac:dyDescent="0.45">
      <c r="A317" s="475" t="s">
        <v>902</v>
      </c>
      <c r="B317" s="475" t="s">
        <v>555</v>
      </c>
      <c r="C317" s="475" t="s">
        <v>274</v>
      </c>
      <c r="D317" s="475" t="s">
        <v>292</v>
      </c>
      <c r="E317" s="475" t="s">
        <v>899</v>
      </c>
      <c r="F317" s="475">
        <v>1</v>
      </c>
      <c r="G317" s="515">
        <v>4387</v>
      </c>
      <c r="H317" s="515">
        <v>3125</v>
      </c>
      <c r="I317" s="515">
        <v>3846</v>
      </c>
      <c r="J317" s="515">
        <v>2789</v>
      </c>
      <c r="K317" s="515">
        <v>2983</v>
      </c>
      <c r="L317" s="515">
        <v>2251</v>
      </c>
      <c r="M317" s="515">
        <v>2639</v>
      </c>
      <c r="N317" s="515">
        <v>3002</v>
      </c>
    </row>
    <row r="318" spans="1:14" x14ac:dyDescent="0.45">
      <c r="A318" s="475" t="s">
        <v>902</v>
      </c>
      <c r="B318" s="475" t="s">
        <v>555</v>
      </c>
      <c r="C318" s="475" t="s">
        <v>276</v>
      </c>
      <c r="D318" s="475" t="s">
        <v>292</v>
      </c>
      <c r="E318" s="475" t="s">
        <v>899</v>
      </c>
      <c r="F318" s="475">
        <v>1</v>
      </c>
      <c r="G318" s="515">
        <v>1778</v>
      </c>
      <c r="H318" s="515">
        <v>1382</v>
      </c>
      <c r="I318" s="515">
        <v>1797</v>
      </c>
      <c r="J318" s="515">
        <v>1668</v>
      </c>
      <c r="K318" s="515">
        <v>1940</v>
      </c>
      <c r="L318" s="515">
        <v>1935</v>
      </c>
      <c r="M318" s="515">
        <v>2058</v>
      </c>
      <c r="N318" s="515">
        <v>2991</v>
      </c>
    </row>
    <row r="319" spans="1:14" x14ac:dyDescent="0.45">
      <c r="A319" s="475" t="s">
        <v>902</v>
      </c>
      <c r="B319" s="475" t="s">
        <v>555</v>
      </c>
      <c r="C319" s="475" t="s">
        <v>277</v>
      </c>
      <c r="D319" s="475" t="s">
        <v>292</v>
      </c>
      <c r="E319" s="475" t="s">
        <v>899</v>
      </c>
      <c r="F319" s="475">
        <v>1</v>
      </c>
      <c r="G319" s="515">
        <v>731</v>
      </c>
      <c r="H319" s="515">
        <v>628</v>
      </c>
      <c r="I319" s="515">
        <v>574</v>
      </c>
      <c r="J319" s="515">
        <v>360</v>
      </c>
      <c r="K319" s="515">
        <v>434</v>
      </c>
      <c r="L319" s="515">
        <v>323</v>
      </c>
      <c r="M319" s="515">
        <v>306</v>
      </c>
      <c r="N319" s="515">
        <v>293</v>
      </c>
    </row>
    <row r="320" spans="1:14" x14ac:dyDescent="0.45">
      <c r="A320" s="475" t="s">
        <v>902</v>
      </c>
      <c r="B320" s="475" t="s">
        <v>555</v>
      </c>
      <c r="C320" s="475" t="s">
        <v>278</v>
      </c>
      <c r="D320" s="475" t="s">
        <v>292</v>
      </c>
      <c r="E320" s="475" t="s">
        <v>899</v>
      </c>
      <c r="F320" s="475">
        <v>1</v>
      </c>
      <c r="G320" s="515">
        <v>2080</v>
      </c>
      <c r="H320" s="515">
        <v>2005</v>
      </c>
      <c r="I320" s="515">
        <v>2399</v>
      </c>
      <c r="J320" s="515">
        <v>2400</v>
      </c>
      <c r="K320" s="515">
        <v>2393</v>
      </c>
      <c r="L320" s="515">
        <v>2314</v>
      </c>
      <c r="M320" s="515">
        <v>2482</v>
      </c>
      <c r="N320" s="515">
        <v>2746</v>
      </c>
    </row>
    <row r="321" spans="1:14" x14ac:dyDescent="0.45">
      <c r="A321" s="475" t="s">
        <v>902</v>
      </c>
      <c r="B321" s="475" t="s">
        <v>555</v>
      </c>
      <c r="C321" s="475" t="s">
        <v>279</v>
      </c>
      <c r="D321" s="475" t="s">
        <v>292</v>
      </c>
      <c r="E321" s="475" t="s">
        <v>899</v>
      </c>
      <c r="F321" s="475">
        <v>1</v>
      </c>
      <c r="G321" s="515">
        <v>100</v>
      </c>
      <c r="H321" s="515">
        <v>104</v>
      </c>
      <c r="I321" s="515">
        <v>163</v>
      </c>
      <c r="J321" s="515">
        <v>178</v>
      </c>
      <c r="K321" s="515">
        <v>192</v>
      </c>
      <c r="L321" s="515">
        <v>182</v>
      </c>
      <c r="M321" s="515">
        <v>200</v>
      </c>
      <c r="N321" s="515">
        <v>225</v>
      </c>
    </row>
    <row r="322" spans="1:14" x14ac:dyDescent="0.45">
      <c r="A322" s="475" t="s">
        <v>902</v>
      </c>
      <c r="B322" s="475" t="s">
        <v>555</v>
      </c>
      <c r="C322" s="475" t="s">
        <v>280</v>
      </c>
      <c r="D322" s="475" t="s">
        <v>292</v>
      </c>
      <c r="E322" s="475" t="s">
        <v>899</v>
      </c>
      <c r="F322" s="475">
        <v>1</v>
      </c>
      <c r="G322" s="515">
        <v>484</v>
      </c>
      <c r="H322" s="515">
        <v>539</v>
      </c>
      <c r="I322" s="515">
        <v>701</v>
      </c>
      <c r="J322" s="515">
        <v>739</v>
      </c>
      <c r="K322" s="515">
        <v>866</v>
      </c>
      <c r="L322" s="515">
        <v>796</v>
      </c>
      <c r="M322" s="515">
        <v>861</v>
      </c>
      <c r="N322" s="515">
        <v>848</v>
      </c>
    </row>
    <row r="323" spans="1:14" x14ac:dyDescent="0.45">
      <c r="A323" s="475" t="s">
        <v>902</v>
      </c>
      <c r="B323" s="475" t="s">
        <v>555</v>
      </c>
      <c r="C323" s="475" t="s">
        <v>281</v>
      </c>
      <c r="D323" s="475" t="s">
        <v>292</v>
      </c>
      <c r="E323" s="475" t="s">
        <v>899</v>
      </c>
      <c r="F323" s="475">
        <v>1</v>
      </c>
      <c r="G323" s="515">
        <v>74</v>
      </c>
      <c r="H323" s="515">
        <v>77</v>
      </c>
      <c r="I323" s="515">
        <v>76</v>
      </c>
      <c r="J323" s="515">
        <v>71</v>
      </c>
      <c r="K323" s="515">
        <v>84</v>
      </c>
      <c r="L323" s="515">
        <v>59</v>
      </c>
      <c r="M323" s="515">
        <v>80</v>
      </c>
      <c r="N323" s="515">
        <v>77</v>
      </c>
    </row>
    <row r="324" spans="1:14" x14ac:dyDescent="0.45">
      <c r="A324" s="475" t="s">
        <v>902</v>
      </c>
      <c r="B324" s="475" t="s">
        <v>555</v>
      </c>
      <c r="C324" s="475" t="s">
        <v>282</v>
      </c>
      <c r="D324" s="475" t="s">
        <v>292</v>
      </c>
      <c r="E324" s="475" t="s">
        <v>899</v>
      </c>
      <c r="F324" s="475">
        <v>1</v>
      </c>
      <c r="G324" s="515">
        <v>31</v>
      </c>
      <c r="H324" s="515">
        <v>34</v>
      </c>
      <c r="I324" s="515">
        <v>21</v>
      </c>
      <c r="J324" s="515">
        <v>13</v>
      </c>
      <c r="K324" s="515">
        <v>22</v>
      </c>
      <c r="L324" s="515">
        <v>36</v>
      </c>
      <c r="M324" s="515">
        <v>25</v>
      </c>
      <c r="N324" s="515">
        <v>37</v>
      </c>
    </row>
    <row r="325" spans="1:14" x14ac:dyDescent="0.45">
      <c r="A325" s="475" t="s">
        <v>902</v>
      </c>
      <c r="B325" s="475" t="s">
        <v>555</v>
      </c>
      <c r="C325" s="475" t="s">
        <v>293</v>
      </c>
      <c r="D325" s="475" t="s">
        <v>292</v>
      </c>
      <c r="E325" s="475" t="s">
        <v>899</v>
      </c>
      <c r="F325" s="475">
        <v>1</v>
      </c>
      <c r="G325" s="515">
        <v>0</v>
      </c>
      <c r="H325" s="515">
        <v>2</v>
      </c>
      <c r="I325" s="515">
        <v>0</v>
      </c>
      <c r="J325" s="515">
        <v>0</v>
      </c>
      <c r="K325" s="515">
        <v>0</v>
      </c>
      <c r="L325" s="515">
        <v>67</v>
      </c>
      <c r="M325" s="515">
        <v>62</v>
      </c>
      <c r="N325" s="515">
        <v>0</v>
      </c>
    </row>
    <row r="326" spans="1:14" x14ac:dyDescent="0.45">
      <c r="A326" s="475" t="s">
        <v>902</v>
      </c>
      <c r="B326" s="475" t="s">
        <v>555</v>
      </c>
      <c r="C326" s="475" t="s">
        <v>283</v>
      </c>
      <c r="D326" s="475" t="s">
        <v>292</v>
      </c>
      <c r="E326" s="475" t="s">
        <v>899</v>
      </c>
      <c r="F326" s="475">
        <v>1</v>
      </c>
      <c r="G326" s="515">
        <v>52</v>
      </c>
      <c r="H326" s="515">
        <v>132</v>
      </c>
      <c r="I326" s="515">
        <v>302</v>
      </c>
      <c r="J326" s="515">
        <v>288</v>
      </c>
      <c r="K326" s="515">
        <v>209</v>
      </c>
      <c r="L326" s="515">
        <v>1347</v>
      </c>
      <c r="M326" s="515">
        <v>517</v>
      </c>
      <c r="N326" s="515">
        <v>865</v>
      </c>
    </row>
    <row r="327" spans="1:14" x14ac:dyDescent="0.45">
      <c r="A327" s="475" t="s">
        <v>902</v>
      </c>
      <c r="B327" s="475" t="s">
        <v>555</v>
      </c>
      <c r="C327" s="475" t="s">
        <v>284</v>
      </c>
      <c r="D327" s="475" t="s">
        <v>292</v>
      </c>
      <c r="E327" s="475" t="s">
        <v>899</v>
      </c>
      <c r="F327" s="475">
        <v>1</v>
      </c>
      <c r="G327" s="515">
        <v>22</v>
      </c>
      <c r="H327" s="515">
        <v>108</v>
      </c>
      <c r="I327" s="515">
        <v>25</v>
      </c>
      <c r="J327" s="515">
        <v>4</v>
      </c>
      <c r="K327" s="515">
        <v>2</v>
      </c>
      <c r="L327" s="515">
        <v>10</v>
      </c>
      <c r="M327" s="515">
        <v>5</v>
      </c>
      <c r="N327" s="515">
        <v>2</v>
      </c>
    </row>
    <row r="328" spans="1:14" x14ac:dyDescent="0.45">
      <c r="A328" s="475" t="s">
        <v>902</v>
      </c>
      <c r="B328" s="475" t="s">
        <v>555</v>
      </c>
      <c r="C328" s="475" t="s">
        <v>285</v>
      </c>
      <c r="D328" s="475" t="s">
        <v>292</v>
      </c>
      <c r="E328" s="475" t="s">
        <v>899</v>
      </c>
      <c r="F328" s="475">
        <v>1</v>
      </c>
      <c r="G328" s="515">
        <v>39</v>
      </c>
      <c r="H328" s="515">
        <v>47</v>
      </c>
      <c r="I328" s="515">
        <v>68</v>
      </c>
      <c r="J328" s="515">
        <v>76</v>
      </c>
      <c r="K328" s="515">
        <v>113</v>
      </c>
      <c r="L328" s="515">
        <v>4608</v>
      </c>
      <c r="M328" s="515">
        <v>4581</v>
      </c>
      <c r="N328" s="515">
        <v>123</v>
      </c>
    </row>
    <row r="329" spans="1:14" x14ac:dyDescent="0.45">
      <c r="A329" s="475" t="s">
        <v>902</v>
      </c>
      <c r="B329" s="475" t="s">
        <v>555</v>
      </c>
      <c r="C329" s="475" t="s">
        <v>286</v>
      </c>
      <c r="D329" s="475" t="s">
        <v>292</v>
      </c>
      <c r="E329" s="475" t="s">
        <v>899</v>
      </c>
      <c r="F329" s="475">
        <v>1</v>
      </c>
      <c r="G329" s="515">
        <v>151</v>
      </c>
      <c r="H329" s="515">
        <v>165</v>
      </c>
      <c r="I329" s="515">
        <v>192</v>
      </c>
      <c r="J329" s="515">
        <v>169</v>
      </c>
      <c r="K329" s="515">
        <v>209</v>
      </c>
      <c r="L329" s="515">
        <v>164</v>
      </c>
      <c r="M329" s="515">
        <v>118</v>
      </c>
      <c r="N329" s="515">
        <v>147</v>
      </c>
    </row>
    <row r="330" spans="1:14" x14ac:dyDescent="0.45">
      <c r="A330" s="475" t="s">
        <v>902</v>
      </c>
      <c r="B330" s="475" t="s">
        <v>555</v>
      </c>
      <c r="C330" s="475" t="s">
        <v>287</v>
      </c>
      <c r="D330" s="475" t="s">
        <v>292</v>
      </c>
      <c r="E330" s="475" t="s">
        <v>899</v>
      </c>
      <c r="F330" s="475">
        <v>1</v>
      </c>
      <c r="G330" s="515">
        <v>49</v>
      </c>
      <c r="H330" s="515">
        <v>108</v>
      </c>
      <c r="I330" s="515">
        <v>79</v>
      </c>
      <c r="J330" s="515">
        <v>70</v>
      </c>
      <c r="K330" s="515">
        <v>91</v>
      </c>
      <c r="L330" s="515">
        <v>83</v>
      </c>
      <c r="M330" s="515">
        <v>127</v>
      </c>
      <c r="N330" s="515">
        <v>111</v>
      </c>
    </row>
    <row r="331" spans="1:14" x14ac:dyDescent="0.45">
      <c r="A331" s="475" t="s">
        <v>902</v>
      </c>
      <c r="B331" s="475" t="s">
        <v>555</v>
      </c>
      <c r="C331" s="475" t="s">
        <v>71</v>
      </c>
      <c r="D331" s="475" t="s">
        <v>292</v>
      </c>
      <c r="E331" s="475" t="s">
        <v>899</v>
      </c>
      <c r="F331" s="475">
        <v>1</v>
      </c>
      <c r="G331" s="515">
        <v>3659</v>
      </c>
      <c r="H331" s="515">
        <v>1576</v>
      </c>
      <c r="I331" s="515">
        <v>2023</v>
      </c>
      <c r="J331" s="515">
        <v>1638</v>
      </c>
      <c r="K331" s="515">
        <v>1784</v>
      </c>
      <c r="L331" s="515">
        <v>2250</v>
      </c>
      <c r="M331" s="515">
        <v>1978</v>
      </c>
      <c r="N331" s="515">
        <v>1743</v>
      </c>
    </row>
    <row r="332" spans="1:14" x14ac:dyDescent="0.45">
      <c r="A332" s="475" t="s">
        <v>902</v>
      </c>
      <c r="B332" s="475" t="s">
        <v>555</v>
      </c>
      <c r="C332" s="475" t="s">
        <v>288</v>
      </c>
      <c r="D332" s="475" t="s">
        <v>292</v>
      </c>
      <c r="E332" s="475" t="s">
        <v>899</v>
      </c>
      <c r="F332" s="475">
        <v>1</v>
      </c>
      <c r="G332" s="515"/>
      <c r="H332" s="515">
        <v>3345</v>
      </c>
      <c r="I332" s="515">
        <v>4557</v>
      </c>
      <c r="J332" s="515">
        <v>3155</v>
      </c>
      <c r="K332" s="515">
        <v>3245</v>
      </c>
      <c r="L332" s="515">
        <v>2237</v>
      </c>
      <c r="M332" s="515">
        <v>2275</v>
      </c>
      <c r="N332" s="515">
        <v>2618</v>
      </c>
    </row>
    <row r="333" spans="1:14" x14ac:dyDescent="0.45">
      <c r="A333" s="475" t="s">
        <v>902</v>
      </c>
      <c r="B333" s="475" t="s">
        <v>555</v>
      </c>
      <c r="C333" s="475" t="s">
        <v>289</v>
      </c>
      <c r="D333" s="475" t="s">
        <v>292</v>
      </c>
      <c r="E333" s="475" t="s">
        <v>899</v>
      </c>
      <c r="F333" s="475">
        <v>1</v>
      </c>
      <c r="G333" s="515">
        <v>13639</v>
      </c>
      <c r="H333" s="515">
        <v>13376</v>
      </c>
      <c r="I333" s="515">
        <v>16825</v>
      </c>
      <c r="J333" s="515">
        <v>13620</v>
      </c>
      <c r="K333" s="515">
        <v>14567</v>
      </c>
      <c r="L333" s="515">
        <v>18663</v>
      </c>
      <c r="M333" s="515">
        <v>18313</v>
      </c>
      <c r="N333" s="515">
        <v>15826</v>
      </c>
    </row>
    <row r="334" spans="1:14" x14ac:dyDescent="0.45">
      <c r="A334" s="475" t="s">
        <v>902</v>
      </c>
      <c r="B334" s="475" t="s">
        <v>552</v>
      </c>
      <c r="C334" s="475" t="s">
        <v>274</v>
      </c>
      <c r="D334" s="475" t="s">
        <v>294</v>
      </c>
      <c r="E334" s="475" t="s">
        <v>900</v>
      </c>
      <c r="F334" s="475">
        <v>2</v>
      </c>
      <c r="G334" s="515">
        <v>1</v>
      </c>
      <c r="H334" s="515">
        <v>1</v>
      </c>
      <c r="I334" s="515">
        <v>1</v>
      </c>
      <c r="J334" s="515">
        <v>1</v>
      </c>
      <c r="K334" s="515">
        <v>1</v>
      </c>
      <c r="L334" s="515">
        <v>1</v>
      </c>
      <c r="M334" s="515">
        <v>1</v>
      </c>
      <c r="N334" s="515">
        <v>1</v>
      </c>
    </row>
    <row r="335" spans="1:14" x14ac:dyDescent="0.45">
      <c r="A335" s="475" t="s">
        <v>902</v>
      </c>
      <c r="B335" s="475" t="s">
        <v>552</v>
      </c>
      <c r="C335" s="475" t="s">
        <v>276</v>
      </c>
      <c r="D335" s="475" t="s">
        <v>294</v>
      </c>
      <c r="E335" s="475" t="s">
        <v>900</v>
      </c>
      <c r="F335" s="475">
        <v>2</v>
      </c>
      <c r="G335" s="515">
        <v>1</v>
      </c>
      <c r="H335" s="515">
        <v>1</v>
      </c>
      <c r="I335" s="515">
        <v>2</v>
      </c>
      <c r="J335" s="515">
        <v>2</v>
      </c>
      <c r="K335" s="515">
        <v>2</v>
      </c>
      <c r="L335" s="515">
        <v>3</v>
      </c>
      <c r="M335" s="515">
        <v>3</v>
      </c>
      <c r="N335" s="515">
        <v>4</v>
      </c>
    </row>
    <row r="336" spans="1:14" x14ac:dyDescent="0.45">
      <c r="A336" s="475" t="s">
        <v>902</v>
      </c>
      <c r="B336" s="475" t="s">
        <v>552</v>
      </c>
      <c r="C336" s="475" t="s">
        <v>277</v>
      </c>
      <c r="D336" s="475" t="s">
        <v>294</v>
      </c>
      <c r="E336" s="475" t="s">
        <v>900</v>
      </c>
      <c r="F336" s="475">
        <v>2</v>
      </c>
      <c r="G336" s="515">
        <v>0</v>
      </c>
      <c r="H336" s="515">
        <v>0</v>
      </c>
      <c r="I336" s="515">
        <v>0</v>
      </c>
      <c r="J336" s="515">
        <v>0</v>
      </c>
      <c r="K336" s="515">
        <v>0</v>
      </c>
      <c r="L336" s="515">
        <v>0</v>
      </c>
      <c r="M336" s="515">
        <v>1</v>
      </c>
      <c r="N336" s="515">
        <v>1</v>
      </c>
    </row>
    <row r="337" spans="1:14" x14ac:dyDescent="0.45">
      <c r="A337" s="475" t="s">
        <v>902</v>
      </c>
      <c r="B337" s="475" t="s">
        <v>552</v>
      </c>
      <c r="C337" s="475" t="s">
        <v>278</v>
      </c>
      <c r="D337" s="475" t="s">
        <v>294</v>
      </c>
      <c r="E337" s="475" t="s">
        <v>900</v>
      </c>
      <c r="F337" s="475">
        <v>2</v>
      </c>
      <c r="G337" s="515">
        <v>0</v>
      </c>
      <c r="H337" s="515">
        <v>0</v>
      </c>
      <c r="I337" s="515">
        <v>1</v>
      </c>
      <c r="J337" s="515">
        <v>0</v>
      </c>
      <c r="K337" s="515">
        <v>0</v>
      </c>
      <c r="L337" s="515">
        <v>0</v>
      </c>
      <c r="M337" s="515">
        <v>0</v>
      </c>
      <c r="N337" s="515">
        <v>0</v>
      </c>
    </row>
    <row r="338" spans="1:14" x14ac:dyDescent="0.45">
      <c r="A338" s="475" t="s">
        <v>902</v>
      </c>
      <c r="B338" s="475" t="s">
        <v>552</v>
      </c>
      <c r="C338" s="475" t="s">
        <v>279</v>
      </c>
      <c r="D338" s="475" t="s">
        <v>294</v>
      </c>
      <c r="E338" s="475" t="s">
        <v>900</v>
      </c>
      <c r="F338" s="475">
        <v>2</v>
      </c>
      <c r="G338" s="515">
        <v>0</v>
      </c>
      <c r="H338" s="515">
        <v>0</v>
      </c>
      <c r="I338" s="515">
        <v>0</v>
      </c>
      <c r="J338" s="515">
        <v>0</v>
      </c>
      <c r="K338" s="515">
        <v>0</v>
      </c>
      <c r="L338" s="515">
        <v>0</v>
      </c>
      <c r="M338" s="515">
        <v>0</v>
      </c>
      <c r="N338" s="515">
        <v>0</v>
      </c>
    </row>
    <row r="339" spans="1:14" x14ac:dyDescent="0.45">
      <c r="A339" s="475" t="s">
        <v>902</v>
      </c>
      <c r="B339" s="475" t="s">
        <v>552</v>
      </c>
      <c r="C339" s="475" t="s">
        <v>280</v>
      </c>
      <c r="D339" s="475" t="s">
        <v>294</v>
      </c>
      <c r="E339" s="475" t="s">
        <v>900</v>
      </c>
      <c r="F339" s="475">
        <v>2</v>
      </c>
      <c r="G339" s="515">
        <v>0</v>
      </c>
      <c r="H339" s="515">
        <v>1</v>
      </c>
      <c r="I339" s="515">
        <v>1</v>
      </c>
      <c r="J339" s="515">
        <v>1</v>
      </c>
      <c r="K339" s="515">
        <v>1</v>
      </c>
      <c r="L339" s="515">
        <v>0</v>
      </c>
      <c r="M339" s="515">
        <v>0</v>
      </c>
      <c r="N339" s="515">
        <v>0</v>
      </c>
    </row>
    <row r="340" spans="1:14" x14ac:dyDescent="0.45">
      <c r="A340" s="475" t="s">
        <v>902</v>
      </c>
      <c r="B340" s="475" t="s">
        <v>552</v>
      </c>
      <c r="C340" s="475" t="s">
        <v>281</v>
      </c>
      <c r="D340" s="475" t="s">
        <v>294</v>
      </c>
      <c r="E340" s="475" t="s">
        <v>900</v>
      </c>
      <c r="F340" s="475">
        <v>2</v>
      </c>
      <c r="G340" s="515"/>
      <c r="H340" s="515"/>
      <c r="I340" s="515">
        <v>0</v>
      </c>
      <c r="J340" s="515">
        <v>0</v>
      </c>
      <c r="K340" s="515">
        <v>0</v>
      </c>
      <c r="L340" s="515"/>
      <c r="M340" s="515"/>
      <c r="N340" s="515"/>
    </row>
    <row r="341" spans="1:14" x14ac:dyDescent="0.45">
      <c r="A341" s="475" t="s">
        <v>902</v>
      </c>
      <c r="B341" s="475" t="s">
        <v>552</v>
      </c>
      <c r="C341" s="475" t="s">
        <v>282</v>
      </c>
      <c r="D341" s="475" t="s">
        <v>294</v>
      </c>
      <c r="E341" s="475" t="s">
        <v>900</v>
      </c>
      <c r="F341" s="475">
        <v>2</v>
      </c>
      <c r="G341" s="515">
        <v>0</v>
      </c>
      <c r="H341" s="515">
        <v>0</v>
      </c>
      <c r="I341" s="515">
        <v>0</v>
      </c>
      <c r="J341" s="515">
        <v>0</v>
      </c>
      <c r="K341" s="515">
        <v>0</v>
      </c>
      <c r="L341" s="515">
        <v>0</v>
      </c>
      <c r="M341" s="515">
        <v>0</v>
      </c>
      <c r="N341" s="515">
        <v>0</v>
      </c>
    </row>
    <row r="342" spans="1:14" x14ac:dyDescent="0.45">
      <c r="A342" s="475" t="s">
        <v>902</v>
      </c>
      <c r="B342" s="475" t="s">
        <v>552</v>
      </c>
      <c r="C342" s="475" t="s">
        <v>293</v>
      </c>
      <c r="D342" s="475" t="s">
        <v>294</v>
      </c>
      <c r="E342" s="475" t="s">
        <v>900</v>
      </c>
      <c r="F342" s="475">
        <v>2</v>
      </c>
      <c r="G342" s="515"/>
      <c r="H342" s="515"/>
      <c r="I342" s="515"/>
      <c r="J342" s="515">
        <v>0</v>
      </c>
      <c r="K342" s="515">
        <v>0</v>
      </c>
      <c r="L342" s="515">
        <v>0</v>
      </c>
      <c r="M342" s="515">
        <v>0</v>
      </c>
      <c r="N342" s="515">
        <v>0</v>
      </c>
    </row>
    <row r="343" spans="1:14" x14ac:dyDescent="0.45">
      <c r="A343" s="475" t="s">
        <v>902</v>
      </c>
      <c r="B343" s="475" t="s">
        <v>552</v>
      </c>
      <c r="C343" s="475" t="s">
        <v>283</v>
      </c>
      <c r="D343" s="475" t="s">
        <v>294</v>
      </c>
      <c r="E343" s="475" t="s">
        <v>900</v>
      </c>
      <c r="F343" s="475">
        <v>2</v>
      </c>
      <c r="G343" s="515">
        <v>0</v>
      </c>
      <c r="H343" s="515">
        <v>1</v>
      </c>
      <c r="I343" s="515">
        <v>1</v>
      </c>
      <c r="J343" s="515">
        <v>0</v>
      </c>
      <c r="K343" s="515">
        <v>0</v>
      </c>
      <c r="L343" s="515">
        <v>0</v>
      </c>
      <c r="M343" s="515">
        <v>1</v>
      </c>
      <c r="N343" s="515">
        <v>1</v>
      </c>
    </row>
    <row r="344" spans="1:14" x14ac:dyDescent="0.45">
      <c r="A344" s="475" t="s">
        <v>902</v>
      </c>
      <c r="B344" s="475" t="s">
        <v>552</v>
      </c>
      <c r="C344" s="475" t="s">
        <v>284</v>
      </c>
      <c r="D344" s="475" t="s">
        <v>294</v>
      </c>
      <c r="E344" s="475" t="s">
        <v>900</v>
      </c>
      <c r="F344" s="475">
        <v>2</v>
      </c>
      <c r="G344" s="515">
        <v>0</v>
      </c>
      <c r="H344" s="515">
        <v>0</v>
      </c>
      <c r="I344" s="515">
        <v>0</v>
      </c>
      <c r="J344" s="515">
        <v>0</v>
      </c>
      <c r="K344" s="515">
        <v>0</v>
      </c>
      <c r="L344" s="515">
        <v>0</v>
      </c>
      <c r="M344" s="515">
        <v>0</v>
      </c>
      <c r="N344" s="515">
        <v>0</v>
      </c>
    </row>
    <row r="345" spans="1:14" x14ac:dyDescent="0.45">
      <c r="A345" s="475" t="s">
        <v>902</v>
      </c>
      <c r="B345" s="475" t="s">
        <v>552</v>
      </c>
      <c r="C345" s="475" t="s">
        <v>285</v>
      </c>
      <c r="D345" s="475" t="s">
        <v>294</v>
      </c>
      <c r="E345" s="475" t="s">
        <v>900</v>
      </c>
      <c r="F345" s="475">
        <v>2</v>
      </c>
      <c r="G345" s="515">
        <v>0</v>
      </c>
      <c r="H345" s="515">
        <v>1</v>
      </c>
      <c r="I345" s="515">
        <v>0</v>
      </c>
      <c r="J345" s="515">
        <v>0</v>
      </c>
      <c r="K345" s="515">
        <v>0</v>
      </c>
      <c r="L345" s="515">
        <v>18</v>
      </c>
      <c r="M345" s="515">
        <v>17</v>
      </c>
      <c r="N345" s="515">
        <v>0</v>
      </c>
    </row>
    <row r="346" spans="1:14" x14ac:dyDescent="0.45">
      <c r="A346" s="475" t="s">
        <v>902</v>
      </c>
      <c r="B346" s="475" t="s">
        <v>552</v>
      </c>
      <c r="C346" s="475" t="s">
        <v>286</v>
      </c>
      <c r="D346" s="475" t="s">
        <v>294</v>
      </c>
      <c r="E346" s="475" t="s">
        <v>900</v>
      </c>
      <c r="F346" s="475">
        <v>2</v>
      </c>
      <c r="G346" s="515">
        <v>1</v>
      </c>
      <c r="H346" s="515">
        <v>1</v>
      </c>
      <c r="I346" s="515">
        <v>1</v>
      </c>
      <c r="J346" s="515">
        <v>1</v>
      </c>
      <c r="K346" s="515">
        <v>1</v>
      </c>
      <c r="L346" s="515">
        <v>1</v>
      </c>
      <c r="M346" s="515">
        <v>1</v>
      </c>
      <c r="N346" s="515">
        <v>1</v>
      </c>
    </row>
    <row r="347" spans="1:14" x14ac:dyDescent="0.45">
      <c r="A347" s="475" t="s">
        <v>902</v>
      </c>
      <c r="B347" s="475" t="s">
        <v>552</v>
      </c>
      <c r="C347" s="475" t="s">
        <v>287</v>
      </c>
      <c r="D347" s="475" t="s">
        <v>294</v>
      </c>
      <c r="E347" s="475" t="s">
        <v>900</v>
      </c>
      <c r="F347" s="475">
        <v>2</v>
      </c>
      <c r="G347" s="515">
        <v>1</v>
      </c>
      <c r="H347" s="515">
        <v>1</v>
      </c>
      <c r="I347" s="515">
        <v>0</v>
      </c>
      <c r="J347" s="515">
        <v>0</v>
      </c>
      <c r="K347" s="515">
        <v>0</v>
      </c>
      <c r="L347" s="515">
        <v>0</v>
      </c>
      <c r="M347" s="515">
        <v>0</v>
      </c>
      <c r="N347" s="515">
        <v>0</v>
      </c>
    </row>
    <row r="348" spans="1:14" x14ac:dyDescent="0.45">
      <c r="A348" s="475" t="s">
        <v>902</v>
      </c>
      <c r="B348" s="475" t="s">
        <v>552</v>
      </c>
      <c r="C348" s="475" t="s">
        <v>71</v>
      </c>
      <c r="D348" s="475" t="s">
        <v>294</v>
      </c>
      <c r="E348" s="475" t="s">
        <v>900</v>
      </c>
      <c r="F348" s="475">
        <v>2</v>
      </c>
      <c r="G348" s="515">
        <v>6</v>
      </c>
      <c r="H348" s="515">
        <v>5</v>
      </c>
      <c r="I348" s="515">
        <v>6</v>
      </c>
      <c r="J348" s="515">
        <v>6</v>
      </c>
      <c r="K348" s="515">
        <v>6</v>
      </c>
      <c r="L348" s="515">
        <v>9</v>
      </c>
      <c r="M348" s="515">
        <v>6</v>
      </c>
      <c r="N348" s="515">
        <v>6</v>
      </c>
    </row>
    <row r="349" spans="1:14" x14ac:dyDescent="0.45">
      <c r="A349" s="475" t="s">
        <v>902</v>
      </c>
      <c r="B349" s="475" t="s">
        <v>552</v>
      </c>
      <c r="C349" s="475" t="s">
        <v>288</v>
      </c>
      <c r="D349" s="475" t="s">
        <v>294</v>
      </c>
      <c r="E349" s="475" t="s">
        <v>900</v>
      </c>
      <c r="F349" s="475">
        <v>2</v>
      </c>
      <c r="G349" s="515"/>
      <c r="H349" s="515">
        <v>2</v>
      </c>
      <c r="I349" s="515">
        <v>3</v>
      </c>
      <c r="J349" s="515">
        <v>2</v>
      </c>
      <c r="K349" s="515">
        <v>2</v>
      </c>
      <c r="L349" s="515">
        <v>1</v>
      </c>
      <c r="M349" s="515">
        <v>1</v>
      </c>
      <c r="N349" s="515">
        <v>2</v>
      </c>
    </row>
    <row r="350" spans="1:14" x14ac:dyDescent="0.45">
      <c r="A350" s="475" t="s">
        <v>902</v>
      </c>
      <c r="B350" s="475" t="s">
        <v>552</v>
      </c>
      <c r="C350" s="475" t="s">
        <v>289</v>
      </c>
      <c r="D350" s="475" t="s">
        <v>294</v>
      </c>
      <c r="E350" s="475" t="s">
        <v>900</v>
      </c>
      <c r="F350" s="475">
        <v>2</v>
      </c>
      <c r="G350" s="515">
        <v>12</v>
      </c>
      <c r="H350" s="515">
        <v>15</v>
      </c>
      <c r="I350" s="515">
        <v>17</v>
      </c>
      <c r="J350" s="515">
        <v>14</v>
      </c>
      <c r="K350" s="515">
        <v>15</v>
      </c>
      <c r="L350" s="515">
        <v>35</v>
      </c>
      <c r="M350" s="515">
        <v>30</v>
      </c>
      <c r="N350" s="515">
        <v>16</v>
      </c>
    </row>
    <row r="351" spans="1:14" x14ac:dyDescent="0.45">
      <c r="A351" s="475" t="s">
        <v>902</v>
      </c>
      <c r="B351" s="475" t="s">
        <v>553</v>
      </c>
      <c r="C351" s="475" t="s">
        <v>274</v>
      </c>
      <c r="D351" s="475" t="s">
        <v>294</v>
      </c>
      <c r="E351" s="475" t="s">
        <v>900</v>
      </c>
      <c r="F351" s="475">
        <v>2</v>
      </c>
      <c r="G351" s="515">
        <v>73</v>
      </c>
      <c r="H351" s="515">
        <v>94</v>
      </c>
      <c r="I351" s="515">
        <v>137</v>
      </c>
      <c r="J351" s="515">
        <v>129</v>
      </c>
      <c r="K351" s="515">
        <v>156</v>
      </c>
      <c r="L351" s="515">
        <v>156</v>
      </c>
      <c r="M351" s="515">
        <v>138</v>
      </c>
      <c r="N351" s="515">
        <v>168</v>
      </c>
    </row>
    <row r="352" spans="1:14" x14ac:dyDescent="0.45">
      <c r="A352" s="475" t="s">
        <v>902</v>
      </c>
      <c r="B352" s="475" t="s">
        <v>553</v>
      </c>
      <c r="C352" s="475" t="s">
        <v>276</v>
      </c>
      <c r="D352" s="475" t="s">
        <v>294</v>
      </c>
      <c r="E352" s="475" t="s">
        <v>900</v>
      </c>
      <c r="F352" s="475">
        <v>2</v>
      </c>
      <c r="G352" s="515">
        <v>52</v>
      </c>
      <c r="H352" s="515">
        <v>41</v>
      </c>
      <c r="I352" s="515">
        <v>27</v>
      </c>
      <c r="J352" s="515">
        <v>28</v>
      </c>
      <c r="K352" s="515">
        <v>29</v>
      </c>
      <c r="L352" s="515">
        <v>29</v>
      </c>
      <c r="M352" s="515">
        <v>26</v>
      </c>
      <c r="N352" s="515">
        <v>27</v>
      </c>
    </row>
    <row r="353" spans="1:14" x14ac:dyDescent="0.45">
      <c r="A353" s="475" t="s">
        <v>902</v>
      </c>
      <c r="B353" s="475" t="s">
        <v>553</v>
      </c>
      <c r="C353" s="475" t="s">
        <v>277</v>
      </c>
      <c r="D353" s="475" t="s">
        <v>294</v>
      </c>
      <c r="E353" s="475" t="s">
        <v>900</v>
      </c>
      <c r="F353" s="475">
        <v>2</v>
      </c>
      <c r="G353" s="515">
        <v>20</v>
      </c>
      <c r="H353" s="515">
        <v>20</v>
      </c>
      <c r="I353" s="515">
        <v>20</v>
      </c>
      <c r="J353" s="515">
        <v>18</v>
      </c>
      <c r="K353" s="515">
        <v>19</v>
      </c>
      <c r="L353" s="515">
        <v>16</v>
      </c>
      <c r="M353" s="515">
        <v>7</v>
      </c>
      <c r="N353" s="515">
        <v>7</v>
      </c>
    </row>
    <row r="354" spans="1:14" x14ac:dyDescent="0.45">
      <c r="A354" s="475" t="s">
        <v>902</v>
      </c>
      <c r="B354" s="475" t="s">
        <v>553</v>
      </c>
      <c r="C354" s="475" t="s">
        <v>278</v>
      </c>
      <c r="D354" s="475" t="s">
        <v>294</v>
      </c>
      <c r="E354" s="475" t="s">
        <v>900</v>
      </c>
      <c r="F354" s="475">
        <v>2</v>
      </c>
      <c r="G354" s="515">
        <v>12</v>
      </c>
      <c r="H354" s="515">
        <v>13</v>
      </c>
      <c r="I354" s="515">
        <v>13</v>
      </c>
      <c r="J354" s="515">
        <v>13</v>
      </c>
      <c r="K354" s="515">
        <v>12</v>
      </c>
      <c r="L354" s="515">
        <v>14</v>
      </c>
      <c r="M354" s="515">
        <v>13</v>
      </c>
      <c r="N354" s="515">
        <v>12</v>
      </c>
    </row>
    <row r="355" spans="1:14" x14ac:dyDescent="0.45">
      <c r="A355" s="475" t="s">
        <v>902</v>
      </c>
      <c r="B355" s="475" t="s">
        <v>553</v>
      </c>
      <c r="C355" s="475" t="s">
        <v>279</v>
      </c>
      <c r="D355" s="475" t="s">
        <v>294</v>
      </c>
      <c r="E355" s="475" t="s">
        <v>900</v>
      </c>
      <c r="F355" s="475">
        <v>2</v>
      </c>
      <c r="G355" s="515">
        <v>1</v>
      </c>
      <c r="H355" s="515">
        <v>2</v>
      </c>
      <c r="I355" s="515">
        <v>2</v>
      </c>
      <c r="J355" s="515">
        <v>2</v>
      </c>
      <c r="K355" s="515">
        <v>2</v>
      </c>
      <c r="L355" s="515">
        <v>2</v>
      </c>
      <c r="M355" s="515">
        <v>2</v>
      </c>
      <c r="N355" s="515">
        <v>2</v>
      </c>
    </row>
    <row r="356" spans="1:14" x14ac:dyDescent="0.45">
      <c r="A356" s="475" t="s">
        <v>902</v>
      </c>
      <c r="B356" s="475" t="s">
        <v>553</v>
      </c>
      <c r="C356" s="475" t="s">
        <v>280</v>
      </c>
      <c r="D356" s="475" t="s">
        <v>294</v>
      </c>
      <c r="E356" s="475" t="s">
        <v>900</v>
      </c>
      <c r="F356" s="475">
        <v>2</v>
      </c>
      <c r="G356" s="515">
        <v>9</v>
      </c>
      <c r="H356" s="515">
        <v>8</v>
      </c>
      <c r="I356" s="515">
        <v>11</v>
      </c>
      <c r="J356" s="515">
        <v>11</v>
      </c>
      <c r="K356" s="515">
        <v>11</v>
      </c>
      <c r="L356" s="515">
        <v>14</v>
      </c>
      <c r="M356" s="515">
        <v>13</v>
      </c>
      <c r="N356" s="515">
        <v>12</v>
      </c>
    </row>
    <row r="357" spans="1:14" x14ac:dyDescent="0.45">
      <c r="A357" s="475" t="s">
        <v>902</v>
      </c>
      <c r="B357" s="475" t="s">
        <v>553</v>
      </c>
      <c r="C357" s="475" t="s">
        <v>281</v>
      </c>
      <c r="D357" s="475" t="s">
        <v>294</v>
      </c>
      <c r="E357" s="475" t="s">
        <v>900</v>
      </c>
      <c r="F357" s="475">
        <v>2</v>
      </c>
      <c r="G357" s="515">
        <v>0</v>
      </c>
      <c r="H357" s="515">
        <v>0</v>
      </c>
      <c r="I357" s="515">
        <v>0</v>
      </c>
      <c r="J357" s="515">
        <v>0</v>
      </c>
      <c r="K357" s="515"/>
      <c r="L357" s="515"/>
      <c r="M357" s="515"/>
      <c r="N357" s="515"/>
    </row>
    <row r="358" spans="1:14" x14ac:dyDescent="0.45">
      <c r="A358" s="475" t="s">
        <v>902</v>
      </c>
      <c r="B358" s="475" t="s">
        <v>553</v>
      </c>
      <c r="C358" s="475" t="s">
        <v>282</v>
      </c>
      <c r="D358" s="475" t="s">
        <v>294</v>
      </c>
      <c r="E358" s="475" t="s">
        <v>900</v>
      </c>
      <c r="F358" s="475">
        <v>2</v>
      </c>
      <c r="G358" s="515">
        <v>3</v>
      </c>
      <c r="H358" s="515">
        <v>2</v>
      </c>
      <c r="I358" s="515">
        <v>0</v>
      </c>
      <c r="J358" s="515">
        <v>0</v>
      </c>
      <c r="K358" s="515">
        <v>3</v>
      </c>
      <c r="L358" s="515">
        <v>11</v>
      </c>
      <c r="M358" s="515">
        <v>9</v>
      </c>
      <c r="N358" s="515">
        <v>10</v>
      </c>
    </row>
    <row r="359" spans="1:14" x14ac:dyDescent="0.45">
      <c r="A359" s="475" t="s">
        <v>902</v>
      </c>
      <c r="B359" s="475" t="s">
        <v>553</v>
      </c>
      <c r="C359" s="475" t="s">
        <v>293</v>
      </c>
      <c r="D359" s="475" t="s">
        <v>294</v>
      </c>
      <c r="E359" s="475" t="s">
        <v>900</v>
      </c>
      <c r="F359" s="475">
        <v>2</v>
      </c>
      <c r="G359" s="515">
        <v>1</v>
      </c>
      <c r="H359" s="515">
        <v>1</v>
      </c>
      <c r="I359" s="515">
        <v>1</v>
      </c>
      <c r="J359" s="515">
        <v>1</v>
      </c>
      <c r="K359" s="515">
        <v>1</v>
      </c>
      <c r="L359" s="515">
        <v>1</v>
      </c>
      <c r="M359" s="515">
        <v>3</v>
      </c>
      <c r="N359" s="515">
        <v>2</v>
      </c>
    </row>
    <row r="360" spans="1:14" x14ac:dyDescent="0.45">
      <c r="A360" s="475" t="s">
        <v>902</v>
      </c>
      <c r="B360" s="475" t="s">
        <v>553</v>
      </c>
      <c r="C360" s="475" t="s">
        <v>283</v>
      </c>
      <c r="D360" s="475" t="s">
        <v>294</v>
      </c>
      <c r="E360" s="475" t="s">
        <v>900</v>
      </c>
      <c r="F360" s="475">
        <v>2</v>
      </c>
      <c r="G360" s="515">
        <v>26</v>
      </c>
      <c r="H360" s="515">
        <v>68</v>
      </c>
      <c r="I360" s="515">
        <v>91</v>
      </c>
      <c r="J360" s="515">
        <v>34</v>
      </c>
      <c r="K360" s="515">
        <v>34</v>
      </c>
      <c r="L360" s="515">
        <v>333</v>
      </c>
      <c r="M360" s="515">
        <v>681</v>
      </c>
      <c r="N360" s="515">
        <v>376</v>
      </c>
    </row>
    <row r="361" spans="1:14" x14ac:dyDescent="0.45">
      <c r="A361" s="475" t="s">
        <v>902</v>
      </c>
      <c r="B361" s="475" t="s">
        <v>553</v>
      </c>
      <c r="C361" s="475" t="s">
        <v>284</v>
      </c>
      <c r="D361" s="475" t="s">
        <v>294</v>
      </c>
      <c r="E361" s="475" t="s">
        <v>900</v>
      </c>
      <c r="F361" s="475">
        <v>2</v>
      </c>
      <c r="G361" s="515">
        <v>63</v>
      </c>
      <c r="H361" s="515">
        <v>64</v>
      </c>
      <c r="I361" s="515">
        <v>20</v>
      </c>
      <c r="J361" s="515">
        <v>9</v>
      </c>
      <c r="K361" s="515">
        <v>0</v>
      </c>
      <c r="L361" s="515">
        <v>33</v>
      </c>
      <c r="M361" s="515">
        <v>61</v>
      </c>
      <c r="N361" s="515">
        <v>0</v>
      </c>
    </row>
    <row r="362" spans="1:14" x14ac:dyDescent="0.45">
      <c r="A362" s="475" t="s">
        <v>902</v>
      </c>
      <c r="B362" s="475" t="s">
        <v>553</v>
      </c>
      <c r="C362" s="475" t="s">
        <v>285</v>
      </c>
      <c r="D362" s="475" t="s">
        <v>294</v>
      </c>
      <c r="E362" s="475" t="s">
        <v>900</v>
      </c>
      <c r="F362" s="475">
        <v>2</v>
      </c>
      <c r="G362" s="515">
        <v>4</v>
      </c>
      <c r="H362" s="515">
        <v>5</v>
      </c>
      <c r="I362" s="515">
        <v>10</v>
      </c>
      <c r="J362" s="515">
        <v>12</v>
      </c>
      <c r="K362" s="515">
        <v>16</v>
      </c>
      <c r="L362" s="515">
        <v>1569</v>
      </c>
      <c r="M362" s="515">
        <v>1398</v>
      </c>
      <c r="N362" s="515">
        <v>34</v>
      </c>
    </row>
    <row r="363" spans="1:14" x14ac:dyDescent="0.45">
      <c r="A363" s="475" t="s">
        <v>902</v>
      </c>
      <c r="B363" s="475" t="s">
        <v>553</v>
      </c>
      <c r="C363" s="475" t="s">
        <v>286</v>
      </c>
      <c r="D363" s="475" t="s">
        <v>294</v>
      </c>
      <c r="E363" s="475" t="s">
        <v>900</v>
      </c>
      <c r="F363" s="475">
        <v>2</v>
      </c>
      <c r="G363" s="515">
        <v>36</v>
      </c>
      <c r="H363" s="515">
        <v>39</v>
      </c>
      <c r="I363" s="515">
        <v>43</v>
      </c>
      <c r="J363" s="515">
        <v>44</v>
      </c>
      <c r="K363" s="515">
        <v>48</v>
      </c>
      <c r="L363" s="515">
        <v>49</v>
      </c>
      <c r="M363" s="515">
        <v>38</v>
      </c>
      <c r="N363" s="515">
        <v>51</v>
      </c>
    </row>
    <row r="364" spans="1:14" x14ac:dyDescent="0.45">
      <c r="A364" s="475" t="s">
        <v>902</v>
      </c>
      <c r="B364" s="475" t="s">
        <v>553</v>
      </c>
      <c r="C364" s="475" t="s">
        <v>287</v>
      </c>
      <c r="D364" s="475" t="s">
        <v>294</v>
      </c>
      <c r="E364" s="475" t="s">
        <v>900</v>
      </c>
      <c r="F364" s="475">
        <v>2</v>
      </c>
      <c r="G364" s="515">
        <v>9</v>
      </c>
      <c r="H364" s="515">
        <v>10</v>
      </c>
      <c r="I364" s="515">
        <v>4</v>
      </c>
      <c r="J364" s="515">
        <v>6</v>
      </c>
      <c r="K364" s="515">
        <v>11</v>
      </c>
      <c r="L364" s="515">
        <v>12</v>
      </c>
      <c r="M364" s="515">
        <v>12</v>
      </c>
      <c r="N364" s="515">
        <v>8</v>
      </c>
    </row>
    <row r="365" spans="1:14" x14ac:dyDescent="0.45">
      <c r="A365" s="475" t="s">
        <v>902</v>
      </c>
      <c r="B365" s="475" t="s">
        <v>553</v>
      </c>
      <c r="C365" s="475" t="s">
        <v>71</v>
      </c>
      <c r="D365" s="475" t="s">
        <v>294</v>
      </c>
      <c r="E365" s="475" t="s">
        <v>900</v>
      </c>
      <c r="F365" s="475">
        <v>2</v>
      </c>
      <c r="G365" s="515">
        <v>72</v>
      </c>
      <c r="H365" s="515">
        <v>68</v>
      </c>
      <c r="I365" s="515">
        <v>85</v>
      </c>
      <c r="J365" s="515">
        <v>74</v>
      </c>
      <c r="K365" s="515">
        <v>97</v>
      </c>
      <c r="L365" s="515">
        <v>183</v>
      </c>
      <c r="M365" s="515">
        <v>155</v>
      </c>
      <c r="N365" s="515">
        <v>143</v>
      </c>
    </row>
    <row r="366" spans="1:14" x14ac:dyDescent="0.45">
      <c r="A366" s="475" t="s">
        <v>902</v>
      </c>
      <c r="B366" s="475" t="s">
        <v>553</v>
      </c>
      <c r="C366" s="475" t="s">
        <v>288</v>
      </c>
      <c r="D366" s="475" t="s">
        <v>294</v>
      </c>
      <c r="E366" s="475" t="s">
        <v>900</v>
      </c>
      <c r="F366" s="475">
        <v>2</v>
      </c>
      <c r="G366" s="515"/>
      <c r="H366" s="515">
        <v>17</v>
      </c>
      <c r="I366" s="515">
        <v>18</v>
      </c>
      <c r="J366" s="515">
        <v>17</v>
      </c>
      <c r="K366" s="515">
        <v>24</v>
      </c>
      <c r="L366" s="515">
        <v>33</v>
      </c>
      <c r="M366" s="515">
        <v>23</v>
      </c>
      <c r="N366" s="515">
        <v>30</v>
      </c>
    </row>
    <row r="367" spans="1:14" x14ac:dyDescent="0.45">
      <c r="A367" s="475" t="s">
        <v>902</v>
      </c>
      <c r="B367" s="475" t="s">
        <v>553</v>
      </c>
      <c r="C367" s="475" t="s">
        <v>289</v>
      </c>
      <c r="D367" s="475" t="s">
        <v>294</v>
      </c>
      <c r="E367" s="475" t="s">
        <v>900</v>
      </c>
      <c r="F367" s="475">
        <v>2</v>
      </c>
      <c r="G367" s="515">
        <v>380</v>
      </c>
      <c r="H367" s="515">
        <v>453</v>
      </c>
      <c r="I367" s="515">
        <v>480</v>
      </c>
      <c r="J367" s="515">
        <v>398</v>
      </c>
      <c r="K367" s="515">
        <v>463</v>
      </c>
      <c r="L367" s="515">
        <v>2456</v>
      </c>
      <c r="M367" s="515">
        <v>2581</v>
      </c>
      <c r="N367" s="515">
        <v>881</v>
      </c>
    </row>
    <row r="368" spans="1:14" x14ac:dyDescent="0.45">
      <c r="A368" s="475" t="s">
        <v>902</v>
      </c>
      <c r="B368" s="475" t="s">
        <v>562</v>
      </c>
      <c r="C368" s="475" t="s">
        <v>274</v>
      </c>
      <c r="D368" s="475" t="s">
        <v>294</v>
      </c>
      <c r="E368" s="475" t="s">
        <v>900</v>
      </c>
      <c r="F368" s="475">
        <v>2</v>
      </c>
      <c r="G368" s="515">
        <v>87</v>
      </c>
      <c r="H368" s="515">
        <v>77</v>
      </c>
      <c r="I368" s="515">
        <v>84</v>
      </c>
      <c r="J368" s="515">
        <v>81</v>
      </c>
      <c r="K368" s="515">
        <v>86</v>
      </c>
      <c r="L368" s="515">
        <v>77</v>
      </c>
      <c r="M368" s="515">
        <v>43</v>
      </c>
      <c r="N368" s="515">
        <v>27</v>
      </c>
    </row>
    <row r="369" spans="1:14" x14ac:dyDescent="0.45">
      <c r="A369" s="475" t="s">
        <v>902</v>
      </c>
      <c r="B369" s="475" t="s">
        <v>562</v>
      </c>
      <c r="C369" s="475" t="s">
        <v>276</v>
      </c>
      <c r="D369" s="475" t="s">
        <v>294</v>
      </c>
      <c r="E369" s="475" t="s">
        <v>900</v>
      </c>
      <c r="F369" s="475">
        <v>2</v>
      </c>
      <c r="G369" s="515">
        <v>16</v>
      </c>
      <c r="H369" s="515">
        <v>19</v>
      </c>
      <c r="I369" s="515">
        <v>27</v>
      </c>
      <c r="J369" s="515">
        <v>31</v>
      </c>
      <c r="K369" s="515">
        <v>42</v>
      </c>
      <c r="L369" s="515">
        <v>40</v>
      </c>
      <c r="M369" s="515">
        <v>34</v>
      </c>
      <c r="N369" s="515">
        <v>29</v>
      </c>
    </row>
    <row r="370" spans="1:14" x14ac:dyDescent="0.45">
      <c r="A370" s="475" t="s">
        <v>902</v>
      </c>
      <c r="B370" s="475" t="s">
        <v>562</v>
      </c>
      <c r="C370" s="475" t="s">
        <v>277</v>
      </c>
      <c r="D370" s="475" t="s">
        <v>294</v>
      </c>
      <c r="E370" s="475" t="s">
        <v>900</v>
      </c>
      <c r="F370" s="475">
        <v>2</v>
      </c>
      <c r="G370" s="515">
        <v>9</v>
      </c>
      <c r="H370" s="515">
        <v>6</v>
      </c>
      <c r="I370" s="515">
        <v>4</v>
      </c>
      <c r="J370" s="515">
        <v>1</v>
      </c>
      <c r="K370" s="515">
        <v>1</v>
      </c>
      <c r="L370" s="515">
        <v>1</v>
      </c>
      <c r="M370" s="515">
        <v>6</v>
      </c>
      <c r="N370" s="515">
        <v>3</v>
      </c>
    </row>
    <row r="371" spans="1:14" x14ac:dyDescent="0.45">
      <c r="A371" s="475" t="s">
        <v>902</v>
      </c>
      <c r="B371" s="475" t="s">
        <v>562</v>
      </c>
      <c r="C371" s="475" t="s">
        <v>278</v>
      </c>
      <c r="D371" s="475" t="s">
        <v>294</v>
      </c>
      <c r="E371" s="475" t="s">
        <v>900</v>
      </c>
      <c r="F371" s="475">
        <v>2</v>
      </c>
      <c r="G371" s="515">
        <v>5</v>
      </c>
      <c r="H371" s="515">
        <v>5</v>
      </c>
      <c r="I371" s="515">
        <v>4</v>
      </c>
      <c r="J371" s="515">
        <v>5</v>
      </c>
      <c r="K371" s="515">
        <v>5</v>
      </c>
      <c r="L371" s="515">
        <v>5</v>
      </c>
      <c r="M371" s="515">
        <v>5</v>
      </c>
      <c r="N371" s="515">
        <v>4</v>
      </c>
    </row>
    <row r="372" spans="1:14" x14ac:dyDescent="0.45">
      <c r="A372" s="475" t="s">
        <v>902</v>
      </c>
      <c r="B372" s="475" t="s">
        <v>562</v>
      </c>
      <c r="C372" s="475" t="s">
        <v>279</v>
      </c>
      <c r="D372" s="475" t="s">
        <v>294</v>
      </c>
      <c r="E372" s="475" t="s">
        <v>900</v>
      </c>
      <c r="F372" s="475">
        <v>2</v>
      </c>
      <c r="G372" s="515">
        <v>1</v>
      </c>
      <c r="H372" s="515">
        <v>1</v>
      </c>
      <c r="I372" s="515">
        <v>1</v>
      </c>
      <c r="J372" s="515">
        <v>5</v>
      </c>
      <c r="K372" s="515">
        <v>1</v>
      </c>
      <c r="L372" s="515">
        <v>1</v>
      </c>
      <c r="M372" s="515">
        <v>1</v>
      </c>
      <c r="N372" s="515">
        <v>0</v>
      </c>
    </row>
    <row r="373" spans="1:14" x14ac:dyDescent="0.45">
      <c r="A373" s="475" t="s">
        <v>902</v>
      </c>
      <c r="B373" s="475" t="s">
        <v>562</v>
      </c>
      <c r="C373" s="475" t="s">
        <v>280</v>
      </c>
      <c r="D373" s="475" t="s">
        <v>294</v>
      </c>
      <c r="E373" s="475" t="s">
        <v>900</v>
      </c>
      <c r="F373" s="475">
        <v>2</v>
      </c>
      <c r="G373" s="515">
        <v>4</v>
      </c>
      <c r="H373" s="515">
        <v>4</v>
      </c>
      <c r="I373" s="515">
        <v>2</v>
      </c>
      <c r="J373" s="515">
        <v>3</v>
      </c>
      <c r="K373" s="515">
        <v>3</v>
      </c>
      <c r="L373" s="515">
        <v>2</v>
      </c>
      <c r="M373" s="515">
        <v>2</v>
      </c>
      <c r="N373" s="515">
        <v>2</v>
      </c>
    </row>
    <row r="374" spans="1:14" x14ac:dyDescent="0.45">
      <c r="A374" s="475" t="s">
        <v>902</v>
      </c>
      <c r="B374" s="475" t="s">
        <v>562</v>
      </c>
      <c r="C374" s="475" t="s">
        <v>281</v>
      </c>
      <c r="D374" s="475" t="s">
        <v>294</v>
      </c>
      <c r="E374" s="475" t="s">
        <v>900</v>
      </c>
      <c r="F374" s="475">
        <v>2</v>
      </c>
      <c r="G374" s="515">
        <v>1</v>
      </c>
      <c r="H374" s="515">
        <v>0</v>
      </c>
      <c r="I374" s="515">
        <v>1</v>
      </c>
      <c r="J374" s="515">
        <v>2</v>
      </c>
      <c r="K374" s="515">
        <v>2</v>
      </c>
      <c r="L374" s="515">
        <v>2</v>
      </c>
      <c r="M374" s="515">
        <v>2</v>
      </c>
      <c r="N374" s="515">
        <v>2</v>
      </c>
    </row>
    <row r="375" spans="1:14" x14ac:dyDescent="0.45">
      <c r="A375" s="475" t="s">
        <v>902</v>
      </c>
      <c r="B375" s="475" t="s">
        <v>562</v>
      </c>
      <c r="C375" s="475" t="s">
        <v>282</v>
      </c>
      <c r="D375" s="475" t="s">
        <v>294</v>
      </c>
      <c r="E375" s="475" t="s">
        <v>900</v>
      </c>
      <c r="F375" s="475">
        <v>2</v>
      </c>
      <c r="G375" s="515">
        <v>9</v>
      </c>
      <c r="H375" s="515">
        <v>10</v>
      </c>
      <c r="I375" s="515">
        <v>8</v>
      </c>
      <c r="J375" s="515">
        <v>5</v>
      </c>
      <c r="K375" s="515">
        <v>9</v>
      </c>
      <c r="L375" s="515">
        <v>21</v>
      </c>
      <c r="M375" s="515">
        <v>5</v>
      </c>
      <c r="N375" s="515">
        <v>4</v>
      </c>
    </row>
    <row r="376" spans="1:14" x14ac:dyDescent="0.45">
      <c r="A376" s="475" t="s">
        <v>902</v>
      </c>
      <c r="B376" s="475" t="s">
        <v>562</v>
      </c>
      <c r="C376" s="475" t="s">
        <v>293</v>
      </c>
      <c r="D376" s="475" t="s">
        <v>294</v>
      </c>
      <c r="E376" s="475" t="s">
        <v>900</v>
      </c>
      <c r="F376" s="475">
        <v>2</v>
      </c>
      <c r="G376" s="515">
        <v>5</v>
      </c>
      <c r="H376" s="515">
        <v>3</v>
      </c>
      <c r="I376" s="515">
        <v>6</v>
      </c>
      <c r="J376" s="515">
        <v>1</v>
      </c>
      <c r="K376" s="515">
        <v>1</v>
      </c>
      <c r="L376" s="515">
        <v>1</v>
      </c>
      <c r="M376" s="515">
        <v>3</v>
      </c>
      <c r="N376" s="515">
        <v>1</v>
      </c>
    </row>
    <row r="377" spans="1:14" x14ac:dyDescent="0.45">
      <c r="A377" s="475" t="s">
        <v>902</v>
      </c>
      <c r="B377" s="475" t="s">
        <v>562</v>
      </c>
      <c r="C377" s="475" t="s">
        <v>283</v>
      </c>
      <c r="D377" s="475" t="s">
        <v>294</v>
      </c>
      <c r="E377" s="475" t="s">
        <v>900</v>
      </c>
      <c r="F377" s="475">
        <v>2</v>
      </c>
      <c r="G377" s="515">
        <v>34</v>
      </c>
      <c r="H377" s="515">
        <v>21</v>
      </c>
      <c r="I377" s="515">
        <v>14</v>
      </c>
      <c r="J377" s="515">
        <v>11</v>
      </c>
      <c r="K377" s="515">
        <v>8</v>
      </c>
      <c r="L377" s="515">
        <v>24</v>
      </c>
      <c r="M377" s="515">
        <v>29</v>
      </c>
      <c r="N377" s="515">
        <v>12</v>
      </c>
    </row>
    <row r="378" spans="1:14" x14ac:dyDescent="0.45">
      <c r="A378" s="475" t="s">
        <v>902</v>
      </c>
      <c r="B378" s="475" t="s">
        <v>562</v>
      </c>
      <c r="C378" s="475" t="s">
        <v>284</v>
      </c>
      <c r="D378" s="475" t="s">
        <v>294</v>
      </c>
      <c r="E378" s="475" t="s">
        <v>900</v>
      </c>
      <c r="F378" s="475">
        <v>2</v>
      </c>
      <c r="G378" s="515">
        <v>5</v>
      </c>
      <c r="H378" s="515">
        <v>3</v>
      </c>
      <c r="I378" s="515">
        <v>5</v>
      </c>
      <c r="J378" s="515">
        <v>2</v>
      </c>
      <c r="K378" s="515">
        <v>1</v>
      </c>
      <c r="L378" s="515">
        <v>1</v>
      </c>
      <c r="M378" s="515">
        <v>0</v>
      </c>
      <c r="N378" s="515">
        <v>0</v>
      </c>
    </row>
    <row r="379" spans="1:14" x14ac:dyDescent="0.45">
      <c r="A379" s="475" t="s">
        <v>902</v>
      </c>
      <c r="B379" s="475" t="s">
        <v>562</v>
      </c>
      <c r="C379" s="475" t="s">
        <v>285</v>
      </c>
      <c r="D379" s="475" t="s">
        <v>294</v>
      </c>
      <c r="E379" s="475" t="s">
        <v>900</v>
      </c>
      <c r="F379" s="475">
        <v>2</v>
      </c>
      <c r="G379" s="515">
        <v>3</v>
      </c>
      <c r="H379" s="515">
        <v>3</v>
      </c>
      <c r="I379" s="515">
        <v>4</v>
      </c>
      <c r="J379" s="515">
        <v>2</v>
      </c>
      <c r="K379" s="515">
        <v>3</v>
      </c>
      <c r="L379" s="515">
        <v>39</v>
      </c>
      <c r="M379" s="515">
        <v>58</v>
      </c>
      <c r="N379" s="515">
        <v>13</v>
      </c>
    </row>
    <row r="380" spans="1:14" x14ac:dyDescent="0.45">
      <c r="A380" s="475" t="s">
        <v>902</v>
      </c>
      <c r="B380" s="475" t="s">
        <v>562</v>
      </c>
      <c r="C380" s="475" t="s">
        <v>286</v>
      </c>
      <c r="D380" s="475" t="s">
        <v>294</v>
      </c>
      <c r="E380" s="475" t="s">
        <v>900</v>
      </c>
      <c r="F380" s="475">
        <v>2</v>
      </c>
      <c r="G380" s="515">
        <v>6</v>
      </c>
      <c r="H380" s="515">
        <v>7</v>
      </c>
      <c r="I380" s="515">
        <v>7</v>
      </c>
      <c r="J380" s="515">
        <v>7</v>
      </c>
      <c r="K380" s="515">
        <v>7</v>
      </c>
      <c r="L380" s="515">
        <v>29</v>
      </c>
      <c r="M380" s="515">
        <v>29</v>
      </c>
      <c r="N380" s="515">
        <v>5</v>
      </c>
    </row>
    <row r="381" spans="1:14" x14ac:dyDescent="0.45">
      <c r="A381" s="475" t="s">
        <v>902</v>
      </c>
      <c r="B381" s="475" t="s">
        <v>562</v>
      </c>
      <c r="C381" s="475" t="s">
        <v>287</v>
      </c>
      <c r="D381" s="475" t="s">
        <v>294</v>
      </c>
      <c r="E381" s="475" t="s">
        <v>900</v>
      </c>
      <c r="F381" s="475">
        <v>2</v>
      </c>
      <c r="G381" s="515">
        <v>3</v>
      </c>
      <c r="H381" s="515">
        <v>4</v>
      </c>
      <c r="I381" s="515">
        <v>5</v>
      </c>
      <c r="J381" s="515">
        <v>6</v>
      </c>
      <c r="K381" s="515">
        <v>6</v>
      </c>
      <c r="L381" s="515">
        <v>6</v>
      </c>
      <c r="M381" s="515">
        <v>7</v>
      </c>
      <c r="N381" s="515">
        <v>4</v>
      </c>
    </row>
    <row r="382" spans="1:14" x14ac:dyDescent="0.45">
      <c r="A382" s="475" t="s">
        <v>902</v>
      </c>
      <c r="B382" s="475" t="s">
        <v>562</v>
      </c>
      <c r="C382" s="475" t="s">
        <v>71</v>
      </c>
      <c r="D382" s="475" t="s">
        <v>294</v>
      </c>
      <c r="E382" s="475" t="s">
        <v>900</v>
      </c>
      <c r="F382" s="475">
        <v>2</v>
      </c>
      <c r="G382" s="515">
        <v>30</v>
      </c>
      <c r="H382" s="515">
        <v>44</v>
      </c>
      <c r="I382" s="515">
        <v>39</v>
      </c>
      <c r="J382" s="515">
        <v>43</v>
      </c>
      <c r="K382" s="515">
        <v>47</v>
      </c>
      <c r="L382" s="515">
        <v>145</v>
      </c>
      <c r="M382" s="515">
        <v>132</v>
      </c>
      <c r="N382" s="515">
        <v>14</v>
      </c>
    </row>
    <row r="383" spans="1:14" x14ac:dyDescent="0.45">
      <c r="A383" s="475" t="s">
        <v>902</v>
      </c>
      <c r="B383" s="475" t="s">
        <v>562</v>
      </c>
      <c r="C383" s="475" t="s">
        <v>288</v>
      </c>
      <c r="D383" s="475" t="s">
        <v>294</v>
      </c>
      <c r="E383" s="475" t="s">
        <v>900</v>
      </c>
      <c r="F383" s="475">
        <v>2</v>
      </c>
      <c r="G383" s="515"/>
      <c r="H383" s="515">
        <v>13</v>
      </c>
      <c r="I383" s="515">
        <v>16</v>
      </c>
      <c r="J383" s="515">
        <v>14</v>
      </c>
      <c r="K383" s="515">
        <v>17</v>
      </c>
      <c r="L383" s="515">
        <v>14</v>
      </c>
      <c r="M383" s="515">
        <v>16</v>
      </c>
      <c r="N383" s="515">
        <v>22</v>
      </c>
    </row>
    <row r="384" spans="1:14" x14ac:dyDescent="0.45">
      <c r="A384" s="475" t="s">
        <v>902</v>
      </c>
      <c r="B384" s="475" t="s">
        <v>562</v>
      </c>
      <c r="C384" s="475" t="s">
        <v>289</v>
      </c>
      <c r="D384" s="475" t="s">
        <v>294</v>
      </c>
      <c r="E384" s="475" t="s">
        <v>900</v>
      </c>
      <c r="F384" s="475">
        <v>2</v>
      </c>
      <c r="G384" s="515">
        <v>217</v>
      </c>
      <c r="H384" s="515">
        <v>219</v>
      </c>
      <c r="I384" s="515">
        <v>227</v>
      </c>
      <c r="J384" s="515">
        <v>217</v>
      </c>
      <c r="K384" s="515">
        <v>239</v>
      </c>
      <c r="L384" s="515">
        <v>407</v>
      </c>
      <c r="M384" s="515">
        <v>373</v>
      </c>
      <c r="N384" s="515">
        <v>143</v>
      </c>
    </row>
    <row r="385" spans="1:14" x14ac:dyDescent="0.45">
      <c r="A385" s="475" t="s">
        <v>902</v>
      </c>
      <c r="B385" s="475" t="s">
        <v>555</v>
      </c>
      <c r="C385" s="475" t="s">
        <v>274</v>
      </c>
      <c r="D385" s="475" t="s">
        <v>294</v>
      </c>
      <c r="E385" s="475" t="s">
        <v>900</v>
      </c>
      <c r="F385" s="475">
        <v>2</v>
      </c>
      <c r="G385" s="515">
        <v>123</v>
      </c>
      <c r="H385" s="515">
        <v>95</v>
      </c>
      <c r="I385" s="515">
        <v>105</v>
      </c>
      <c r="J385" s="515">
        <v>80</v>
      </c>
      <c r="K385" s="515">
        <v>84</v>
      </c>
      <c r="L385" s="515">
        <v>65</v>
      </c>
      <c r="M385" s="515">
        <v>75</v>
      </c>
      <c r="N385" s="515">
        <v>68</v>
      </c>
    </row>
    <row r="386" spans="1:14" x14ac:dyDescent="0.45">
      <c r="A386" s="475" t="s">
        <v>902</v>
      </c>
      <c r="B386" s="475" t="s">
        <v>555</v>
      </c>
      <c r="C386" s="475" t="s">
        <v>276</v>
      </c>
      <c r="D386" s="475" t="s">
        <v>294</v>
      </c>
      <c r="E386" s="475" t="s">
        <v>900</v>
      </c>
      <c r="F386" s="475">
        <v>2</v>
      </c>
      <c r="G386" s="515">
        <v>85</v>
      </c>
      <c r="H386" s="515">
        <v>47</v>
      </c>
      <c r="I386" s="515">
        <v>57</v>
      </c>
      <c r="J386" s="515">
        <v>63</v>
      </c>
      <c r="K386" s="515">
        <v>61</v>
      </c>
      <c r="L386" s="515">
        <v>61</v>
      </c>
      <c r="M386" s="515">
        <v>65</v>
      </c>
      <c r="N386" s="515">
        <v>89</v>
      </c>
    </row>
    <row r="387" spans="1:14" x14ac:dyDescent="0.45">
      <c r="A387" s="475" t="s">
        <v>902</v>
      </c>
      <c r="B387" s="475" t="s">
        <v>555</v>
      </c>
      <c r="C387" s="475" t="s">
        <v>277</v>
      </c>
      <c r="D387" s="475" t="s">
        <v>294</v>
      </c>
      <c r="E387" s="475" t="s">
        <v>900</v>
      </c>
      <c r="F387" s="475">
        <v>2</v>
      </c>
      <c r="G387" s="515">
        <v>24</v>
      </c>
      <c r="H387" s="515">
        <v>26</v>
      </c>
      <c r="I387" s="515">
        <v>17</v>
      </c>
      <c r="J387" s="515">
        <v>13</v>
      </c>
      <c r="K387" s="515">
        <v>13</v>
      </c>
      <c r="L387" s="515">
        <v>10</v>
      </c>
      <c r="M387" s="515">
        <v>17</v>
      </c>
      <c r="N387" s="515">
        <v>12</v>
      </c>
    </row>
    <row r="388" spans="1:14" x14ac:dyDescent="0.45">
      <c r="A388" s="475" t="s">
        <v>902</v>
      </c>
      <c r="B388" s="475" t="s">
        <v>555</v>
      </c>
      <c r="C388" s="475" t="s">
        <v>278</v>
      </c>
      <c r="D388" s="475" t="s">
        <v>294</v>
      </c>
      <c r="E388" s="475" t="s">
        <v>900</v>
      </c>
      <c r="F388" s="475">
        <v>2</v>
      </c>
      <c r="G388" s="515">
        <v>28</v>
      </c>
      <c r="H388" s="515">
        <v>22</v>
      </c>
      <c r="I388" s="515">
        <v>22</v>
      </c>
      <c r="J388" s="515">
        <v>22</v>
      </c>
      <c r="K388" s="515">
        <v>21</v>
      </c>
      <c r="L388" s="515">
        <v>32</v>
      </c>
      <c r="M388" s="515">
        <v>24</v>
      </c>
      <c r="N388" s="515">
        <v>24</v>
      </c>
    </row>
    <row r="389" spans="1:14" x14ac:dyDescent="0.45">
      <c r="A389" s="475" t="s">
        <v>902</v>
      </c>
      <c r="B389" s="475" t="s">
        <v>555</v>
      </c>
      <c r="C389" s="475" t="s">
        <v>279</v>
      </c>
      <c r="D389" s="475" t="s">
        <v>294</v>
      </c>
      <c r="E389" s="475" t="s">
        <v>900</v>
      </c>
      <c r="F389" s="475">
        <v>2</v>
      </c>
      <c r="G389" s="515">
        <v>1</v>
      </c>
      <c r="H389" s="515">
        <v>1</v>
      </c>
      <c r="I389" s="515">
        <v>1</v>
      </c>
      <c r="J389" s="515">
        <v>1</v>
      </c>
      <c r="K389" s="515">
        <v>1</v>
      </c>
      <c r="L389" s="515">
        <v>1</v>
      </c>
      <c r="M389" s="515">
        <v>1</v>
      </c>
      <c r="N389" s="515">
        <v>1</v>
      </c>
    </row>
    <row r="390" spans="1:14" x14ac:dyDescent="0.45">
      <c r="A390" s="475" t="s">
        <v>902</v>
      </c>
      <c r="B390" s="475" t="s">
        <v>555</v>
      </c>
      <c r="C390" s="475" t="s">
        <v>280</v>
      </c>
      <c r="D390" s="475" t="s">
        <v>294</v>
      </c>
      <c r="E390" s="475" t="s">
        <v>900</v>
      </c>
      <c r="F390" s="475">
        <v>2</v>
      </c>
      <c r="G390" s="515">
        <v>4</v>
      </c>
      <c r="H390" s="515">
        <v>5</v>
      </c>
      <c r="I390" s="515">
        <v>6</v>
      </c>
      <c r="J390" s="515">
        <v>5</v>
      </c>
      <c r="K390" s="515">
        <v>6</v>
      </c>
      <c r="L390" s="515">
        <v>5</v>
      </c>
      <c r="M390" s="515">
        <v>5</v>
      </c>
      <c r="N390" s="515">
        <v>5</v>
      </c>
    </row>
    <row r="391" spans="1:14" x14ac:dyDescent="0.45">
      <c r="A391" s="475" t="s">
        <v>902</v>
      </c>
      <c r="B391" s="475" t="s">
        <v>555</v>
      </c>
      <c r="C391" s="475" t="s">
        <v>281</v>
      </c>
      <c r="D391" s="475" t="s">
        <v>294</v>
      </c>
      <c r="E391" s="475" t="s">
        <v>900</v>
      </c>
      <c r="F391" s="475">
        <v>2</v>
      </c>
      <c r="G391" s="515">
        <v>4</v>
      </c>
      <c r="H391" s="515">
        <v>3</v>
      </c>
      <c r="I391" s="515">
        <v>2</v>
      </c>
      <c r="J391" s="515">
        <v>2</v>
      </c>
      <c r="K391" s="515">
        <v>3</v>
      </c>
      <c r="L391" s="515">
        <v>1</v>
      </c>
      <c r="M391" s="515">
        <v>2</v>
      </c>
      <c r="N391" s="515">
        <v>2</v>
      </c>
    </row>
    <row r="392" spans="1:14" x14ac:dyDescent="0.45">
      <c r="A392" s="475" t="s">
        <v>902</v>
      </c>
      <c r="B392" s="475" t="s">
        <v>555</v>
      </c>
      <c r="C392" s="475" t="s">
        <v>282</v>
      </c>
      <c r="D392" s="475" t="s">
        <v>294</v>
      </c>
      <c r="E392" s="475" t="s">
        <v>900</v>
      </c>
      <c r="F392" s="475">
        <v>2</v>
      </c>
      <c r="G392" s="515">
        <v>6</v>
      </c>
      <c r="H392" s="515">
        <v>6</v>
      </c>
      <c r="I392" s="515">
        <v>3</v>
      </c>
      <c r="J392" s="515">
        <v>0</v>
      </c>
      <c r="K392" s="515">
        <v>1</v>
      </c>
      <c r="L392" s="515">
        <v>1</v>
      </c>
      <c r="M392" s="515">
        <v>1</v>
      </c>
      <c r="N392" s="515">
        <v>3</v>
      </c>
    </row>
    <row r="393" spans="1:14" x14ac:dyDescent="0.45">
      <c r="A393" s="475" t="s">
        <v>902</v>
      </c>
      <c r="B393" s="475" t="s">
        <v>555</v>
      </c>
      <c r="C393" s="475" t="s">
        <v>293</v>
      </c>
      <c r="D393" s="475" t="s">
        <v>294</v>
      </c>
      <c r="E393" s="475" t="s">
        <v>900</v>
      </c>
      <c r="F393" s="475">
        <v>2</v>
      </c>
      <c r="G393" s="515">
        <v>2</v>
      </c>
      <c r="H393" s="515">
        <v>2</v>
      </c>
      <c r="I393" s="515">
        <v>5</v>
      </c>
      <c r="J393" s="515">
        <v>3</v>
      </c>
      <c r="K393" s="515">
        <v>2</v>
      </c>
      <c r="L393" s="515">
        <v>13</v>
      </c>
      <c r="M393" s="515">
        <v>8</v>
      </c>
      <c r="N393" s="515">
        <v>0</v>
      </c>
    </row>
    <row r="394" spans="1:14" x14ac:dyDescent="0.45">
      <c r="A394" s="475" t="s">
        <v>902</v>
      </c>
      <c r="B394" s="475" t="s">
        <v>555</v>
      </c>
      <c r="C394" s="475" t="s">
        <v>283</v>
      </c>
      <c r="D394" s="475" t="s">
        <v>294</v>
      </c>
      <c r="E394" s="475" t="s">
        <v>900</v>
      </c>
      <c r="F394" s="475">
        <v>2</v>
      </c>
      <c r="G394" s="515">
        <v>24</v>
      </c>
      <c r="H394" s="515">
        <v>74</v>
      </c>
      <c r="I394" s="515">
        <v>183</v>
      </c>
      <c r="J394" s="515">
        <v>269</v>
      </c>
      <c r="K394" s="515">
        <v>68</v>
      </c>
      <c r="L394" s="515">
        <v>1648</v>
      </c>
      <c r="M394" s="515">
        <v>292</v>
      </c>
      <c r="N394" s="515">
        <v>183</v>
      </c>
    </row>
    <row r="395" spans="1:14" x14ac:dyDescent="0.45">
      <c r="A395" s="475" t="s">
        <v>902</v>
      </c>
      <c r="B395" s="475" t="s">
        <v>555</v>
      </c>
      <c r="C395" s="475" t="s">
        <v>284</v>
      </c>
      <c r="D395" s="475" t="s">
        <v>294</v>
      </c>
      <c r="E395" s="475" t="s">
        <v>900</v>
      </c>
      <c r="F395" s="475">
        <v>2</v>
      </c>
      <c r="G395" s="515">
        <v>48</v>
      </c>
      <c r="H395" s="515">
        <v>100</v>
      </c>
      <c r="I395" s="515">
        <v>12</v>
      </c>
      <c r="J395" s="515">
        <v>5</v>
      </c>
      <c r="K395" s="515">
        <v>4</v>
      </c>
      <c r="L395" s="515">
        <v>56</v>
      </c>
      <c r="M395" s="515">
        <v>38</v>
      </c>
      <c r="N395" s="515">
        <v>28</v>
      </c>
    </row>
    <row r="396" spans="1:14" x14ac:dyDescent="0.45">
      <c r="A396" s="475" t="s">
        <v>902</v>
      </c>
      <c r="B396" s="475" t="s">
        <v>555</v>
      </c>
      <c r="C396" s="475" t="s">
        <v>285</v>
      </c>
      <c r="D396" s="475" t="s">
        <v>294</v>
      </c>
      <c r="E396" s="475" t="s">
        <v>900</v>
      </c>
      <c r="F396" s="475">
        <v>2</v>
      </c>
      <c r="G396" s="515">
        <v>3</v>
      </c>
      <c r="H396" s="515">
        <v>3</v>
      </c>
      <c r="I396" s="515">
        <v>4</v>
      </c>
      <c r="J396" s="515">
        <v>4</v>
      </c>
      <c r="K396" s="515">
        <v>6</v>
      </c>
      <c r="L396" s="515">
        <v>610</v>
      </c>
      <c r="M396" s="515">
        <v>555</v>
      </c>
      <c r="N396" s="515">
        <v>6</v>
      </c>
    </row>
    <row r="397" spans="1:14" x14ac:dyDescent="0.45">
      <c r="A397" s="475" t="s">
        <v>902</v>
      </c>
      <c r="B397" s="475" t="s">
        <v>555</v>
      </c>
      <c r="C397" s="475" t="s">
        <v>286</v>
      </c>
      <c r="D397" s="475" t="s">
        <v>294</v>
      </c>
      <c r="E397" s="475" t="s">
        <v>900</v>
      </c>
      <c r="F397" s="475">
        <v>2</v>
      </c>
      <c r="G397" s="515">
        <v>22</v>
      </c>
      <c r="H397" s="515">
        <v>21</v>
      </c>
      <c r="I397" s="515">
        <v>25</v>
      </c>
      <c r="J397" s="515">
        <v>20</v>
      </c>
      <c r="K397" s="515">
        <v>25</v>
      </c>
      <c r="L397" s="515">
        <v>20</v>
      </c>
      <c r="M397" s="515">
        <v>12</v>
      </c>
      <c r="N397" s="515">
        <v>16</v>
      </c>
    </row>
    <row r="398" spans="1:14" x14ac:dyDescent="0.45">
      <c r="A398" s="475" t="s">
        <v>902</v>
      </c>
      <c r="B398" s="475" t="s">
        <v>555</v>
      </c>
      <c r="C398" s="475" t="s">
        <v>287</v>
      </c>
      <c r="D398" s="475" t="s">
        <v>294</v>
      </c>
      <c r="E398" s="475" t="s">
        <v>900</v>
      </c>
      <c r="F398" s="475">
        <v>2</v>
      </c>
      <c r="G398" s="515">
        <v>13</v>
      </c>
      <c r="H398" s="515">
        <v>15</v>
      </c>
      <c r="I398" s="515">
        <v>17</v>
      </c>
      <c r="J398" s="515">
        <v>9</v>
      </c>
      <c r="K398" s="515">
        <v>17</v>
      </c>
      <c r="L398" s="515">
        <v>12</v>
      </c>
      <c r="M398" s="515">
        <v>16</v>
      </c>
      <c r="N398" s="515">
        <v>13</v>
      </c>
    </row>
    <row r="399" spans="1:14" x14ac:dyDescent="0.45">
      <c r="A399" s="475" t="s">
        <v>902</v>
      </c>
      <c r="B399" s="475" t="s">
        <v>555</v>
      </c>
      <c r="C399" s="475" t="s">
        <v>71</v>
      </c>
      <c r="D399" s="475" t="s">
        <v>294</v>
      </c>
      <c r="E399" s="475" t="s">
        <v>900</v>
      </c>
      <c r="F399" s="475">
        <v>2</v>
      </c>
      <c r="G399" s="515">
        <v>168</v>
      </c>
      <c r="H399" s="515">
        <v>101</v>
      </c>
      <c r="I399" s="515">
        <v>111</v>
      </c>
      <c r="J399" s="515">
        <v>98</v>
      </c>
      <c r="K399" s="515">
        <v>107</v>
      </c>
      <c r="L399" s="515">
        <v>138</v>
      </c>
      <c r="M399" s="515">
        <v>130</v>
      </c>
      <c r="N399" s="515">
        <v>79</v>
      </c>
    </row>
    <row r="400" spans="1:14" x14ac:dyDescent="0.45">
      <c r="A400" s="475" t="s">
        <v>902</v>
      </c>
      <c r="B400" s="475" t="s">
        <v>555</v>
      </c>
      <c r="C400" s="475" t="s">
        <v>288</v>
      </c>
      <c r="D400" s="475" t="s">
        <v>294</v>
      </c>
      <c r="E400" s="475" t="s">
        <v>900</v>
      </c>
      <c r="F400" s="475">
        <v>2</v>
      </c>
      <c r="G400" s="515"/>
      <c r="H400" s="515">
        <v>98</v>
      </c>
      <c r="I400" s="515">
        <v>115</v>
      </c>
      <c r="J400" s="515">
        <v>92</v>
      </c>
      <c r="K400" s="515">
        <v>93</v>
      </c>
      <c r="L400" s="515">
        <v>77</v>
      </c>
      <c r="M400" s="515">
        <v>65</v>
      </c>
      <c r="N400" s="515">
        <v>66</v>
      </c>
    </row>
    <row r="401" spans="1:14" x14ac:dyDescent="0.45">
      <c r="A401" s="475" t="s">
        <v>902</v>
      </c>
      <c r="B401" s="475" t="s">
        <v>555</v>
      </c>
      <c r="C401" s="475" t="s">
        <v>289</v>
      </c>
      <c r="D401" s="475" t="s">
        <v>294</v>
      </c>
      <c r="E401" s="475" t="s">
        <v>900</v>
      </c>
      <c r="F401" s="475">
        <v>2</v>
      </c>
      <c r="G401" s="515">
        <v>555</v>
      </c>
      <c r="H401" s="515">
        <v>618</v>
      </c>
      <c r="I401" s="515">
        <v>684</v>
      </c>
      <c r="J401" s="515">
        <v>690</v>
      </c>
      <c r="K401" s="515">
        <v>513</v>
      </c>
      <c r="L401" s="515">
        <v>2751</v>
      </c>
      <c r="M401" s="515">
        <v>1306</v>
      </c>
      <c r="N401" s="515">
        <v>596</v>
      </c>
    </row>
    <row r="402" spans="1:14" x14ac:dyDescent="0.45">
      <c r="A402" s="475" t="s">
        <v>902</v>
      </c>
      <c r="B402" s="475" t="s">
        <v>552</v>
      </c>
      <c r="C402" s="475" t="s">
        <v>274</v>
      </c>
      <c r="D402" s="475" t="s">
        <v>295</v>
      </c>
      <c r="E402" s="475" t="s">
        <v>901</v>
      </c>
      <c r="F402" s="475">
        <v>3</v>
      </c>
      <c r="G402" s="515">
        <v>97932</v>
      </c>
      <c r="H402" s="515">
        <v>85986</v>
      </c>
      <c r="I402" s="515">
        <v>95032</v>
      </c>
      <c r="J402" s="515">
        <v>73368</v>
      </c>
      <c r="K402" s="515">
        <v>83473</v>
      </c>
      <c r="L402" s="515">
        <v>77133</v>
      </c>
      <c r="M402" s="515">
        <v>91935</v>
      </c>
      <c r="N402" s="515">
        <v>71406</v>
      </c>
    </row>
    <row r="403" spans="1:14" x14ac:dyDescent="0.45">
      <c r="A403" s="475" t="s">
        <v>902</v>
      </c>
      <c r="B403" s="475" t="s">
        <v>552</v>
      </c>
      <c r="C403" s="475" t="s">
        <v>276</v>
      </c>
      <c r="D403" s="475" t="s">
        <v>295</v>
      </c>
      <c r="E403" s="475" t="s">
        <v>901</v>
      </c>
      <c r="F403" s="475">
        <v>3</v>
      </c>
      <c r="G403" s="515">
        <v>49739</v>
      </c>
      <c r="H403" s="515">
        <v>44564</v>
      </c>
      <c r="I403" s="515">
        <v>54208</v>
      </c>
      <c r="J403" s="515">
        <v>41406</v>
      </c>
      <c r="K403" s="515">
        <v>36555</v>
      </c>
      <c r="L403" s="515">
        <v>42429</v>
      </c>
      <c r="M403" s="515">
        <v>49115</v>
      </c>
      <c r="N403" s="515">
        <v>47761</v>
      </c>
    </row>
    <row r="404" spans="1:14" x14ac:dyDescent="0.45">
      <c r="A404" s="475" t="s">
        <v>902</v>
      </c>
      <c r="B404" s="475" t="s">
        <v>552</v>
      </c>
      <c r="C404" s="475" t="s">
        <v>277</v>
      </c>
      <c r="D404" s="475" t="s">
        <v>295</v>
      </c>
      <c r="E404" s="475" t="s">
        <v>901</v>
      </c>
      <c r="F404" s="475">
        <v>3</v>
      </c>
      <c r="G404" s="515">
        <v>44396</v>
      </c>
      <c r="H404" s="515">
        <v>69736</v>
      </c>
      <c r="I404" s="515">
        <v>81260</v>
      </c>
      <c r="J404" s="515">
        <v>60465</v>
      </c>
      <c r="K404" s="515">
        <v>71103</v>
      </c>
      <c r="L404" s="515">
        <v>76513</v>
      </c>
      <c r="M404" s="515">
        <v>63463</v>
      </c>
      <c r="N404" s="515">
        <v>74603</v>
      </c>
    </row>
    <row r="405" spans="1:14" x14ac:dyDescent="0.45">
      <c r="A405" s="475" t="s">
        <v>902</v>
      </c>
      <c r="B405" s="475" t="s">
        <v>552</v>
      </c>
      <c r="C405" s="475" t="s">
        <v>278</v>
      </c>
      <c r="D405" s="475" t="s">
        <v>295</v>
      </c>
      <c r="E405" s="475" t="s">
        <v>901</v>
      </c>
      <c r="F405" s="475">
        <v>3</v>
      </c>
      <c r="G405" s="515">
        <v>259043</v>
      </c>
      <c r="H405" s="515">
        <v>306974</v>
      </c>
      <c r="I405" s="515">
        <v>249466</v>
      </c>
      <c r="J405" s="515">
        <v>282290</v>
      </c>
      <c r="K405" s="515">
        <v>330548</v>
      </c>
      <c r="L405" s="515">
        <v>319932</v>
      </c>
      <c r="M405" s="515">
        <v>318137</v>
      </c>
      <c r="N405" s="515">
        <v>337648</v>
      </c>
    </row>
    <row r="406" spans="1:14" x14ac:dyDescent="0.45">
      <c r="A406" s="475" t="s">
        <v>902</v>
      </c>
      <c r="B406" s="475" t="s">
        <v>552</v>
      </c>
      <c r="C406" s="475" t="s">
        <v>279</v>
      </c>
      <c r="D406" s="475" t="s">
        <v>295</v>
      </c>
      <c r="E406" s="475" t="s">
        <v>901</v>
      </c>
      <c r="F406" s="475">
        <v>3</v>
      </c>
      <c r="G406" s="515">
        <v>191023</v>
      </c>
      <c r="H406" s="515">
        <v>272780</v>
      </c>
      <c r="I406" s="515">
        <v>173644</v>
      </c>
      <c r="J406" s="515">
        <v>254092</v>
      </c>
      <c r="K406" s="515">
        <v>322393</v>
      </c>
      <c r="L406" s="515">
        <v>257049</v>
      </c>
      <c r="M406" s="515">
        <v>340617</v>
      </c>
      <c r="N406" s="515">
        <v>267935</v>
      </c>
    </row>
    <row r="407" spans="1:14" x14ac:dyDescent="0.45">
      <c r="A407" s="475" t="s">
        <v>902</v>
      </c>
      <c r="B407" s="475" t="s">
        <v>552</v>
      </c>
      <c r="C407" s="475" t="s">
        <v>280</v>
      </c>
      <c r="D407" s="475" t="s">
        <v>295</v>
      </c>
      <c r="E407" s="475" t="s">
        <v>901</v>
      </c>
      <c r="F407" s="475">
        <v>3</v>
      </c>
      <c r="G407" s="515">
        <v>166714</v>
      </c>
      <c r="H407" s="515">
        <v>77485</v>
      </c>
      <c r="I407" s="515">
        <v>75467</v>
      </c>
      <c r="J407" s="515">
        <v>59319</v>
      </c>
      <c r="K407" s="515">
        <v>67629</v>
      </c>
      <c r="L407" s="515">
        <v>173253</v>
      </c>
      <c r="M407" s="515">
        <v>192227</v>
      </c>
      <c r="N407" s="515">
        <v>168261</v>
      </c>
    </row>
    <row r="408" spans="1:14" x14ac:dyDescent="0.45">
      <c r="A408" s="475" t="s">
        <v>902</v>
      </c>
      <c r="B408" s="475" t="s">
        <v>552</v>
      </c>
      <c r="C408" s="475" t="s">
        <v>281</v>
      </c>
      <c r="D408" s="475" t="s">
        <v>295</v>
      </c>
      <c r="E408" s="475" t="s">
        <v>901</v>
      </c>
      <c r="F408" s="475">
        <v>3</v>
      </c>
      <c r="G408" s="515"/>
      <c r="H408" s="515"/>
      <c r="I408" s="515">
        <v>30000</v>
      </c>
      <c r="J408" s="515">
        <v>29000</v>
      </c>
      <c r="K408" s="515">
        <v>29000</v>
      </c>
      <c r="L408" s="515"/>
      <c r="M408" s="515"/>
      <c r="N408" s="515"/>
    </row>
    <row r="409" spans="1:14" x14ac:dyDescent="0.45">
      <c r="A409" s="475" t="s">
        <v>902</v>
      </c>
      <c r="B409" s="475" t="s">
        <v>552</v>
      </c>
      <c r="C409" s="475" t="s">
        <v>282</v>
      </c>
      <c r="D409" s="475" t="s">
        <v>295</v>
      </c>
      <c r="E409" s="475" t="s">
        <v>901</v>
      </c>
      <c r="F409" s="475">
        <v>3</v>
      </c>
      <c r="G409" s="515">
        <v>163781</v>
      </c>
      <c r="H409" s="515">
        <v>101837</v>
      </c>
      <c r="I409" s="515">
        <v>127045</v>
      </c>
      <c r="J409" s="515">
        <v>104061</v>
      </c>
      <c r="K409" s="515">
        <v>209496</v>
      </c>
      <c r="L409" s="515">
        <v>43571</v>
      </c>
      <c r="M409" s="515">
        <v>592500</v>
      </c>
      <c r="N409" s="515">
        <v>91733</v>
      </c>
    </row>
    <row r="410" spans="1:14" x14ac:dyDescent="0.45">
      <c r="A410" s="475" t="s">
        <v>902</v>
      </c>
      <c r="B410" s="475" t="s">
        <v>552</v>
      </c>
      <c r="C410" s="475" t="s">
        <v>293</v>
      </c>
      <c r="D410" s="475" t="s">
        <v>295</v>
      </c>
      <c r="E410" s="475" t="s">
        <v>901</v>
      </c>
      <c r="F410" s="475">
        <v>3</v>
      </c>
      <c r="G410" s="515"/>
      <c r="H410" s="515"/>
      <c r="I410" s="515"/>
      <c r="J410" s="515">
        <v>0</v>
      </c>
      <c r="K410" s="515">
        <v>0</v>
      </c>
      <c r="L410" s="515">
        <v>0</v>
      </c>
      <c r="M410" s="515">
        <v>0</v>
      </c>
      <c r="N410" s="515">
        <v>667</v>
      </c>
    </row>
    <row r="411" spans="1:14" x14ac:dyDescent="0.45">
      <c r="A411" s="475" t="s">
        <v>902</v>
      </c>
      <c r="B411" s="475" t="s">
        <v>552</v>
      </c>
      <c r="C411" s="475" t="s">
        <v>283</v>
      </c>
      <c r="D411" s="475" t="s">
        <v>295</v>
      </c>
      <c r="E411" s="475" t="s">
        <v>901</v>
      </c>
      <c r="F411" s="475">
        <v>3</v>
      </c>
      <c r="G411" s="515">
        <v>1154</v>
      </c>
      <c r="H411" s="515">
        <v>3557</v>
      </c>
      <c r="I411" s="515">
        <v>5427</v>
      </c>
      <c r="J411" s="515">
        <v>3778</v>
      </c>
      <c r="K411" s="515">
        <v>6205</v>
      </c>
      <c r="L411" s="515">
        <v>4130</v>
      </c>
      <c r="M411" s="515">
        <v>6120</v>
      </c>
      <c r="N411" s="515">
        <v>6011</v>
      </c>
    </row>
    <row r="412" spans="1:14" x14ac:dyDescent="0.45">
      <c r="A412" s="475" t="s">
        <v>902</v>
      </c>
      <c r="B412" s="475" t="s">
        <v>552</v>
      </c>
      <c r="C412" s="475" t="s">
        <v>284</v>
      </c>
      <c r="D412" s="475" t="s">
        <v>295</v>
      </c>
      <c r="E412" s="475" t="s">
        <v>901</v>
      </c>
      <c r="F412" s="475">
        <v>3</v>
      </c>
      <c r="G412" s="515">
        <v>103</v>
      </c>
      <c r="H412" s="515">
        <v>37</v>
      </c>
      <c r="I412" s="515">
        <v>11</v>
      </c>
      <c r="J412" s="515">
        <v>0</v>
      </c>
      <c r="K412" s="515">
        <v>63</v>
      </c>
      <c r="L412" s="515">
        <v>6</v>
      </c>
      <c r="M412" s="515">
        <v>89</v>
      </c>
      <c r="N412" s="515">
        <v>68</v>
      </c>
    </row>
    <row r="413" spans="1:14" x14ac:dyDescent="0.45">
      <c r="A413" s="475" t="s">
        <v>902</v>
      </c>
      <c r="B413" s="475" t="s">
        <v>552</v>
      </c>
      <c r="C413" s="475" t="s">
        <v>285</v>
      </c>
      <c r="D413" s="475" t="s">
        <v>295</v>
      </c>
      <c r="E413" s="475" t="s">
        <v>901</v>
      </c>
      <c r="F413" s="475">
        <v>3</v>
      </c>
      <c r="G413" s="515">
        <v>16611</v>
      </c>
      <c r="H413" s="515">
        <v>9785</v>
      </c>
      <c r="I413" s="515">
        <v>18596</v>
      </c>
      <c r="J413" s="515">
        <v>18390</v>
      </c>
      <c r="K413" s="515">
        <v>20391</v>
      </c>
      <c r="L413" s="515">
        <v>9651</v>
      </c>
      <c r="M413" s="515">
        <v>9449</v>
      </c>
      <c r="N413" s="515">
        <v>19688</v>
      </c>
    </row>
    <row r="414" spans="1:14" x14ac:dyDescent="0.45">
      <c r="A414" s="475" t="s">
        <v>902</v>
      </c>
      <c r="B414" s="475" t="s">
        <v>552</v>
      </c>
      <c r="C414" s="475" t="s">
        <v>286</v>
      </c>
      <c r="D414" s="475" t="s">
        <v>295</v>
      </c>
      <c r="E414" s="475" t="s">
        <v>901</v>
      </c>
      <c r="F414" s="475">
        <v>3</v>
      </c>
      <c r="G414" s="515">
        <v>10797</v>
      </c>
      <c r="H414" s="515">
        <v>9367</v>
      </c>
      <c r="I414" s="515">
        <v>9712</v>
      </c>
      <c r="J414" s="515">
        <v>10734</v>
      </c>
      <c r="K414" s="515">
        <v>10429</v>
      </c>
      <c r="L414" s="515">
        <v>10889</v>
      </c>
      <c r="M414" s="515">
        <v>11973</v>
      </c>
      <c r="N414" s="515">
        <v>12504</v>
      </c>
    </row>
    <row r="415" spans="1:14" x14ac:dyDescent="0.45">
      <c r="A415" s="475" t="s">
        <v>902</v>
      </c>
      <c r="B415" s="475" t="s">
        <v>552</v>
      </c>
      <c r="C415" s="475" t="s">
        <v>287</v>
      </c>
      <c r="D415" s="475" t="s">
        <v>295</v>
      </c>
      <c r="E415" s="475" t="s">
        <v>901</v>
      </c>
      <c r="F415" s="475">
        <v>3</v>
      </c>
      <c r="G415" s="515">
        <v>3477</v>
      </c>
      <c r="H415" s="515">
        <v>6335</v>
      </c>
      <c r="I415" s="515">
        <v>9862</v>
      </c>
      <c r="J415" s="515">
        <v>10282</v>
      </c>
      <c r="K415" s="515">
        <v>6017</v>
      </c>
      <c r="L415" s="515">
        <v>6010</v>
      </c>
      <c r="M415" s="515">
        <v>9476</v>
      </c>
      <c r="N415" s="515">
        <v>6686</v>
      </c>
    </row>
    <row r="416" spans="1:14" x14ac:dyDescent="0.45">
      <c r="A416" s="475" t="s">
        <v>902</v>
      </c>
      <c r="B416" s="475" t="s">
        <v>552</v>
      </c>
      <c r="C416" s="475" t="s">
        <v>71</v>
      </c>
      <c r="D416" s="475" t="s">
        <v>295</v>
      </c>
      <c r="E416" s="475" t="s">
        <v>901</v>
      </c>
      <c r="F416" s="475">
        <v>3</v>
      </c>
      <c r="G416" s="515">
        <v>46313</v>
      </c>
      <c r="H416" s="515">
        <v>45134</v>
      </c>
      <c r="I416" s="515">
        <v>90080</v>
      </c>
      <c r="J416" s="515">
        <v>65854</v>
      </c>
      <c r="K416" s="515">
        <v>73566</v>
      </c>
      <c r="L416" s="515">
        <v>54296</v>
      </c>
      <c r="M416" s="515">
        <v>56259</v>
      </c>
      <c r="N416" s="515">
        <v>46064</v>
      </c>
    </row>
    <row r="417" spans="1:14" x14ac:dyDescent="0.45">
      <c r="A417" s="475" t="s">
        <v>902</v>
      </c>
      <c r="B417" s="475" t="s">
        <v>552</v>
      </c>
      <c r="C417" s="475" t="s">
        <v>288</v>
      </c>
      <c r="D417" s="475" t="s">
        <v>295</v>
      </c>
      <c r="E417" s="475" t="s">
        <v>901</v>
      </c>
      <c r="F417" s="475">
        <v>3</v>
      </c>
      <c r="G417" s="515"/>
      <c r="H417" s="515">
        <v>45449</v>
      </c>
      <c r="I417" s="515">
        <v>46229</v>
      </c>
      <c r="J417" s="515">
        <v>36897</v>
      </c>
      <c r="K417" s="515">
        <v>38103</v>
      </c>
      <c r="L417" s="515">
        <v>54036</v>
      </c>
      <c r="M417" s="515">
        <v>70175</v>
      </c>
      <c r="N417" s="515">
        <v>55141</v>
      </c>
    </row>
    <row r="418" spans="1:14" x14ac:dyDescent="0.45">
      <c r="A418" s="475" t="s">
        <v>902</v>
      </c>
      <c r="B418" s="475" t="s">
        <v>552</v>
      </c>
      <c r="C418" s="475" t="s">
        <v>289</v>
      </c>
      <c r="D418" s="475" t="s">
        <v>295</v>
      </c>
      <c r="E418" s="475" t="s">
        <v>901</v>
      </c>
      <c r="F418" s="475">
        <v>3</v>
      </c>
      <c r="G418" s="515">
        <v>54722</v>
      </c>
      <c r="H418" s="515">
        <v>48601</v>
      </c>
      <c r="I418" s="515">
        <v>68649</v>
      </c>
      <c r="J418" s="515">
        <v>59572</v>
      </c>
      <c r="K418" s="515">
        <v>62613</v>
      </c>
      <c r="L418" s="515">
        <v>32447</v>
      </c>
      <c r="M418" s="515">
        <v>32906</v>
      </c>
      <c r="N418" s="515">
        <v>54472</v>
      </c>
    </row>
    <row r="419" spans="1:14" x14ac:dyDescent="0.45">
      <c r="A419" s="475" t="s">
        <v>902</v>
      </c>
      <c r="B419" s="475" t="s">
        <v>553</v>
      </c>
      <c r="C419" s="475" t="s">
        <v>274</v>
      </c>
      <c r="D419" s="475" t="s">
        <v>295</v>
      </c>
      <c r="E419" s="475" t="s">
        <v>901</v>
      </c>
      <c r="F419" s="475">
        <v>3</v>
      </c>
      <c r="G419" s="515">
        <v>30440</v>
      </c>
      <c r="H419" s="515">
        <v>31240</v>
      </c>
      <c r="I419" s="515">
        <v>34862</v>
      </c>
      <c r="J419" s="515">
        <v>32328</v>
      </c>
      <c r="K419" s="515">
        <v>32927</v>
      </c>
      <c r="L419" s="515">
        <v>35841</v>
      </c>
      <c r="M419" s="515">
        <v>36309</v>
      </c>
      <c r="N419" s="515">
        <v>43872</v>
      </c>
    </row>
    <row r="420" spans="1:14" x14ac:dyDescent="0.45">
      <c r="A420" s="475" t="s">
        <v>902</v>
      </c>
      <c r="B420" s="475" t="s">
        <v>553</v>
      </c>
      <c r="C420" s="475" t="s">
        <v>276</v>
      </c>
      <c r="D420" s="475" t="s">
        <v>295</v>
      </c>
      <c r="E420" s="475" t="s">
        <v>901</v>
      </c>
      <c r="F420" s="475">
        <v>3</v>
      </c>
      <c r="G420" s="515">
        <v>31073</v>
      </c>
      <c r="H420" s="515">
        <v>28391</v>
      </c>
      <c r="I420" s="515">
        <v>24763</v>
      </c>
      <c r="J420" s="515">
        <v>23952</v>
      </c>
      <c r="K420" s="515">
        <v>24249</v>
      </c>
      <c r="L420" s="515">
        <v>26303</v>
      </c>
      <c r="M420" s="515">
        <v>27305</v>
      </c>
      <c r="N420" s="515">
        <v>29408</v>
      </c>
    </row>
    <row r="421" spans="1:14" x14ac:dyDescent="0.45">
      <c r="A421" s="475" t="s">
        <v>902</v>
      </c>
      <c r="B421" s="475" t="s">
        <v>553</v>
      </c>
      <c r="C421" s="475" t="s">
        <v>277</v>
      </c>
      <c r="D421" s="475" t="s">
        <v>295</v>
      </c>
      <c r="E421" s="475" t="s">
        <v>901</v>
      </c>
      <c r="F421" s="475">
        <v>3</v>
      </c>
      <c r="G421" s="515">
        <v>47452</v>
      </c>
      <c r="H421" s="515">
        <v>38048</v>
      </c>
      <c r="I421" s="515">
        <v>37494</v>
      </c>
      <c r="J421" s="515">
        <v>32622</v>
      </c>
      <c r="K421" s="515">
        <v>34377</v>
      </c>
      <c r="L421" s="515">
        <v>34189</v>
      </c>
      <c r="M421" s="515">
        <v>43729</v>
      </c>
      <c r="N421" s="515">
        <v>41960</v>
      </c>
    </row>
    <row r="422" spans="1:14" x14ac:dyDescent="0.45">
      <c r="A422" s="475" t="s">
        <v>902</v>
      </c>
      <c r="B422" s="475" t="s">
        <v>553</v>
      </c>
      <c r="C422" s="475" t="s">
        <v>278</v>
      </c>
      <c r="D422" s="475" t="s">
        <v>295</v>
      </c>
      <c r="E422" s="475" t="s">
        <v>901</v>
      </c>
      <c r="F422" s="475">
        <v>3</v>
      </c>
      <c r="G422" s="515">
        <v>125015</v>
      </c>
      <c r="H422" s="515">
        <v>123843</v>
      </c>
      <c r="I422" s="515">
        <v>132705</v>
      </c>
      <c r="J422" s="515">
        <v>141545</v>
      </c>
      <c r="K422" s="515">
        <v>146298</v>
      </c>
      <c r="L422" s="515">
        <v>144010</v>
      </c>
      <c r="M422" s="515">
        <v>148255</v>
      </c>
      <c r="N422" s="515">
        <v>162245</v>
      </c>
    </row>
    <row r="423" spans="1:14" x14ac:dyDescent="0.45">
      <c r="A423" s="475" t="s">
        <v>902</v>
      </c>
      <c r="B423" s="475" t="s">
        <v>553</v>
      </c>
      <c r="C423" s="475" t="s">
        <v>279</v>
      </c>
      <c r="D423" s="475" t="s">
        <v>295</v>
      </c>
      <c r="E423" s="475" t="s">
        <v>901</v>
      </c>
      <c r="F423" s="475">
        <v>3</v>
      </c>
      <c r="G423" s="515">
        <v>98421</v>
      </c>
      <c r="H423" s="515">
        <v>67764</v>
      </c>
      <c r="I423" s="515">
        <v>136508</v>
      </c>
      <c r="J423" s="515">
        <v>147263</v>
      </c>
      <c r="K423" s="515">
        <v>160049</v>
      </c>
      <c r="L423" s="515">
        <v>160821</v>
      </c>
      <c r="M423" s="515">
        <v>165527</v>
      </c>
      <c r="N423" s="515">
        <v>186156</v>
      </c>
    </row>
    <row r="424" spans="1:14" x14ac:dyDescent="0.45">
      <c r="A424" s="475" t="s">
        <v>902</v>
      </c>
      <c r="B424" s="475" t="s">
        <v>553</v>
      </c>
      <c r="C424" s="475" t="s">
        <v>280</v>
      </c>
      <c r="D424" s="475" t="s">
        <v>295</v>
      </c>
      <c r="E424" s="475" t="s">
        <v>901</v>
      </c>
      <c r="F424" s="475">
        <v>3</v>
      </c>
      <c r="G424" s="515">
        <v>83653</v>
      </c>
      <c r="H424" s="515">
        <v>87319</v>
      </c>
      <c r="I424" s="515">
        <v>90786</v>
      </c>
      <c r="J424" s="515">
        <v>93507</v>
      </c>
      <c r="K424" s="515">
        <v>88270</v>
      </c>
      <c r="L424" s="515">
        <v>86105</v>
      </c>
      <c r="M424" s="515">
        <v>85840</v>
      </c>
      <c r="N424" s="515">
        <v>84899</v>
      </c>
    </row>
    <row r="425" spans="1:14" x14ac:dyDescent="0.45">
      <c r="A425" s="475" t="s">
        <v>902</v>
      </c>
      <c r="B425" s="475" t="s">
        <v>553</v>
      </c>
      <c r="C425" s="475" t="s">
        <v>281</v>
      </c>
      <c r="D425" s="475" t="s">
        <v>295</v>
      </c>
      <c r="E425" s="475" t="s">
        <v>901</v>
      </c>
      <c r="F425" s="475">
        <v>3</v>
      </c>
      <c r="G425" s="515">
        <v>33900</v>
      </c>
      <c r="H425" s="515">
        <v>14528</v>
      </c>
      <c r="I425" s="515">
        <v>17215</v>
      </c>
      <c r="J425" s="515">
        <v>17181</v>
      </c>
      <c r="K425" s="515"/>
      <c r="L425" s="515"/>
      <c r="M425" s="515"/>
      <c r="N425" s="515"/>
    </row>
    <row r="426" spans="1:14" x14ac:dyDescent="0.45">
      <c r="A426" s="475" t="s">
        <v>902</v>
      </c>
      <c r="B426" s="475" t="s">
        <v>553</v>
      </c>
      <c r="C426" s="475" t="s">
        <v>282</v>
      </c>
      <c r="D426" s="475" t="s">
        <v>295</v>
      </c>
      <c r="E426" s="475" t="s">
        <v>901</v>
      </c>
      <c r="F426" s="475">
        <v>3</v>
      </c>
      <c r="G426" s="515">
        <v>18295</v>
      </c>
      <c r="H426" s="515">
        <v>20402</v>
      </c>
      <c r="I426" s="515">
        <v>89599</v>
      </c>
      <c r="J426" s="515">
        <v>47583</v>
      </c>
      <c r="K426" s="515">
        <v>24699</v>
      </c>
      <c r="L426" s="515">
        <v>29925</v>
      </c>
      <c r="M426" s="515">
        <v>32162</v>
      </c>
      <c r="N426" s="515">
        <v>32459</v>
      </c>
    </row>
    <row r="427" spans="1:14" x14ac:dyDescent="0.45">
      <c r="A427" s="475" t="s">
        <v>902</v>
      </c>
      <c r="B427" s="475" t="s">
        <v>553</v>
      </c>
      <c r="C427" s="475" t="s">
        <v>293</v>
      </c>
      <c r="D427" s="475" t="s">
        <v>295</v>
      </c>
      <c r="E427" s="475" t="s">
        <v>901</v>
      </c>
      <c r="F427" s="475">
        <v>3</v>
      </c>
      <c r="G427" s="515">
        <v>3673</v>
      </c>
      <c r="H427" s="515">
        <v>144</v>
      </c>
      <c r="I427" s="515">
        <v>6473</v>
      </c>
      <c r="J427" s="515">
        <v>8057</v>
      </c>
      <c r="K427" s="515">
        <v>8973</v>
      </c>
      <c r="L427" s="515">
        <v>5435</v>
      </c>
      <c r="M427" s="515">
        <v>3321</v>
      </c>
      <c r="N427" s="515">
        <v>148</v>
      </c>
    </row>
    <row r="428" spans="1:14" x14ac:dyDescent="0.45">
      <c r="A428" s="475" t="s">
        <v>902</v>
      </c>
      <c r="B428" s="475" t="s">
        <v>553</v>
      </c>
      <c r="C428" s="475" t="s">
        <v>283</v>
      </c>
      <c r="D428" s="475" t="s">
        <v>295</v>
      </c>
      <c r="E428" s="475" t="s">
        <v>901</v>
      </c>
      <c r="F428" s="475">
        <v>3</v>
      </c>
      <c r="G428" s="515">
        <v>1740</v>
      </c>
      <c r="H428" s="515">
        <v>2526</v>
      </c>
      <c r="I428" s="515">
        <v>2378</v>
      </c>
      <c r="J428" s="515">
        <v>2278</v>
      </c>
      <c r="K428" s="515">
        <v>2922</v>
      </c>
      <c r="L428" s="515">
        <v>1796</v>
      </c>
      <c r="M428" s="515">
        <v>1353</v>
      </c>
      <c r="N428" s="515">
        <v>1292</v>
      </c>
    </row>
    <row r="429" spans="1:14" x14ac:dyDescent="0.45">
      <c r="A429" s="475" t="s">
        <v>902</v>
      </c>
      <c r="B429" s="475" t="s">
        <v>553</v>
      </c>
      <c r="C429" s="475" t="s">
        <v>284</v>
      </c>
      <c r="D429" s="475" t="s">
        <v>295</v>
      </c>
      <c r="E429" s="475" t="s">
        <v>901</v>
      </c>
      <c r="F429" s="475">
        <v>3</v>
      </c>
      <c r="G429" s="515">
        <v>883</v>
      </c>
      <c r="H429" s="515">
        <v>1630</v>
      </c>
      <c r="I429" s="515">
        <v>2480</v>
      </c>
      <c r="J429" s="515">
        <v>1501</v>
      </c>
      <c r="K429" s="515">
        <v>622</v>
      </c>
      <c r="L429" s="515">
        <v>860</v>
      </c>
      <c r="M429" s="515">
        <v>1389</v>
      </c>
      <c r="N429" s="515">
        <v>10000</v>
      </c>
    </row>
    <row r="430" spans="1:14" x14ac:dyDescent="0.45">
      <c r="A430" s="475" t="s">
        <v>902</v>
      </c>
      <c r="B430" s="475" t="s">
        <v>553</v>
      </c>
      <c r="C430" s="475" t="s">
        <v>285</v>
      </c>
      <c r="D430" s="475" t="s">
        <v>295</v>
      </c>
      <c r="E430" s="475" t="s">
        <v>901</v>
      </c>
      <c r="F430" s="475">
        <v>3</v>
      </c>
      <c r="G430" s="515">
        <v>14363</v>
      </c>
      <c r="H430" s="515">
        <v>15263</v>
      </c>
      <c r="I430" s="515">
        <v>15790</v>
      </c>
      <c r="J430" s="515">
        <v>17277</v>
      </c>
      <c r="K430" s="515">
        <v>18444</v>
      </c>
      <c r="L430" s="515">
        <v>7626</v>
      </c>
      <c r="M430" s="515">
        <v>8012</v>
      </c>
      <c r="N430" s="515">
        <v>10613</v>
      </c>
    </row>
    <row r="431" spans="1:14" x14ac:dyDescent="0.45">
      <c r="A431" s="475" t="s">
        <v>902</v>
      </c>
      <c r="B431" s="475" t="s">
        <v>553</v>
      </c>
      <c r="C431" s="475" t="s">
        <v>286</v>
      </c>
      <c r="D431" s="475" t="s">
        <v>295</v>
      </c>
      <c r="E431" s="475" t="s">
        <v>901</v>
      </c>
      <c r="F431" s="475">
        <v>3</v>
      </c>
      <c r="G431" s="515">
        <v>7912</v>
      </c>
      <c r="H431" s="515">
        <v>8026</v>
      </c>
      <c r="I431" s="515">
        <v>7879</v>
      </c>
      <c r="J431" s="515">
        <v>8014</v>
      </c>
      <c r="K431" s="515">
        <v>7927</v>
      </c>
      <c r="L431" s="515">
        <v>7963</v>
      </c>
      <c r="M431" s="515">
        <v>7192</v>
      </c>
      <c r="N431" s="515">
        <v>7606</v>
      </c>
    </row>
    <row r="432" spans="1:14" x14ac:dyDescent="0.45">
      <c r="A432" s="475" t="s">
        <v>902</v>
      </c>
      <c r="B432" s="475" t="s">
        <v>553</v>
      </c>
      <c r="C432" s="475" t="s">
        <v>287</v>
      </c>
      <c r="D432" s="475" t="s">
        <v>295</v>
      </c>
      <c r="E432" s="475" t="s">
        <v>901</v>
      </c>
      <c r="F432" s="475">
        <v>3</v>
      </c>
      <c r="G432" s="515">
        <v>3637</v>
      </c>
      <c r="H432" s="515">
        <v>5279</v>
      </c>
      <c r="I432" s="515">
        <v>12841</v>
      </c>
      <c r="J432" s="515">
        <v>8922</v>
      </c>
      <c r="K432" s="515">
        <v>7872</v>
      </c>
      <c r="L432" s="515">
        <v>9637</v>
      </c>
      <c r="M432" s="515">
        <v>11824</v>
      </c>
      <c r="N432" s="515">
        <v>18191</v>
      </c>
    </row>
    <row r="433" spans="1:14" x14ac:dyDescent="0.45">
      <c r="A433" s="475" t="s">
        <v>902</v>
      </c>
      <c r="B433" s="475" t="s">
        <v>553</v>
      </c>
      <c r="C433" s="475" t="s">
        <v>71</v>
      </c>
      <c r="D433" s="475" t="s">
        <v>295</v>
      </c>
      <c r="E433" s="475" t="s">
        <v>901</v>
      </c>
      <c r="F433" s="475">
        <v>3</v>
      </c>
      <c r="G433" s="515">
        <v>14434</v>
      </c>
      <c r="H433" s="515">
        <v>13121</v>
      </c>
      <c r="I433" s="515">
        <v>11408</v>
      </c>
      <c r="J433" s="515">
        <v>11026</v>
      </c>
      <c r="K433" s="515">
        <v>9628</v>
      </c>
      <c r="L433" s="515">
        <v>8121</v>
      </c>
      <c r="M433" s="515">
        <v>7832</v>
      </c>
      <c r="N433" s="515">
        <v>8785</v>
      </c>
    </row>
    <row r="434" spans="1:14" x14ac:dyDescent="0.45">
      <c r="A434" s="475" t="s">
        <v>902</v>
      </c>
      <c r="B434" s="475" t="s">
        <v>553</v>
      </c>
      <c r="C434" s="475" t="s">
        <v>288</v>
      </c>
      <c r="D434" s="475" t="s">
        <v>295</v>
      </c>
      <c r="E434" s="475" t="s">
        <v>901</v>
      </c>
      <c r="F434" s="475">
        <v>3</v>
      </c>
      <c r="G434" s="515"/>
      <c r="H434" s="515">
        <v>14398</v>
      </c>
      <c r="I434" s="515">
        <v>19661</v>
      </c>
      <c r="J434" s="515">
        <v>21491</v>
      </c>
      <c r="K434" s="515">
        <v>17257</v>
      </c>
      <c r="L434" s="515">
        <v>18166</v>
      </c>
      <c r="M434" s="515">
        <v>23544</v>
      </c>
      <c r="N434" s="515">
        <v>27400</v>
      </c>
    </row>
    <row r="435" spans="1:14" x14ac:dyDescent="0.45">
      <c r="A435" s="475" t="s">
        <v>902</v>
      </c>
      <c r="B435" s="475" t="s">
        <v>553</v>
      </c>
      <c r="C435" s="475" t="s">
        <v>289</v>
      </c>
      <c r="D435" s="475" t="s">
        <v>295</v>
      </c>
      <c r="E435" s="475" t="s">
        <v>901</v>
      </c>
      <c r="F435" s="475">
        <v>3</v>
      </c>
      <c r="G435" s="515">
        <v>22992</v>
      </c>
      <c r="H435" s="515">
        <v>20163</v>
      </c>
      <c r="I435" s="515">
        <v>23426</v>
      </c>
      <c r="J435" s="515">
        <v>26405</v>
      </c>
      <c r="K435" s="515">
        <v>25746</v>
      </c>
      <c r="L435" s="515">
        <v>10578</v>
      </c>
      <c r="M435" s="515">
        <v>9310</v>
      </c>
      <c r="N435" s="515">
        <v>17475</v>
      </c>
    </row>
    <row r="436" spans="1:14" x14ac:dyDescent="0.45">
      <c r="A436" s="475" t="s">
        <v>902</v>
      </c>
      <c r="B436" s="475" t="s">
        <v>562</v>
      </c>
      <c r="C436" s="475" t="s">
        <v>274</v>
      </c>
      <c r="D436" s="475" t="s">
        <v>295</v>
      </c>
      <c r="E436" s="475" t="s">
        <v>901</v>
      </c>
      <c r="F436" s="475">
        <v>3</v>
      </c>
      <c r="G436" s="515">
        <v>48419</v>
      </c>
      <c r="H436" s="515">
        <v>47705</v>
      </c>
      <c r="I436" s="515">
        <v>52557</v>
      </c>
      <c r="J436" s="515">
        <v>44678</v>
      </c>
      <c r="K436" s="515">
        <v>45570</v>
      </c>
      <c r="L436" s="515">
        <v>44073</v>
      </c>
      <c r="M436" s="515">
        <v>68906</v>
      </c>
      <c r="N436" s="515">
        <v>75978</v>
      </c>
    </row>
    <row r="437" spans="1:14" x14ac:dyDescent="0.45">
      <c r="A437" s="475" t="s">
        <v>902</v>
      </c>
      <c r="B437" s="475" t="s">
        <v>562</v>
      </c>
      <c r="C437" s="475" t="s">
        <v>276</v>
      </c>
      <c r="D437" s="475" t="s">
        <v>295</v>
      </c>
      <c r="E437" s="475" t="s">
        <v>901</v>
      </c>
      <c r="F437" s="475">
        <v>3</v>
      </c>
      <c r="G437" s="515">
        <v>43946</v>
      </c>
      <c r="H437" s="515">
        <v>42431</v>
      </c>
      <c r="I437" s="515">
        <v>38053</v>
      </c>
      <c r="J437" s="515">
        <v>30787</v>
      </c>
      <c r="K437" s="515">
        <v>29387</v>
      </c>
      <c r="L437" s="515">
        <v>39191</v>
      </c>
      <c r="M437" s="515">
        <v>39011</v>
      </c>
      <c r="N437" s="515">
        <v>43215</v>
      </c>
    </row>
    <row r="438" spans="1:14" x14ac:dyDescent="0.45">
      <c r="A438" s="475" t="s">
        <v>902</v>
      </c>
      <c r="B438" s="475" t="s">
        <v>562</v>
      </c>
      <c r="C438" s="475" t="s">
        <v>277</v>
      </c>
      <c r="D438" s="475" t="s">
        <v>295</v>
      </c>
      <c r="E438" s="475" t="s">
        <v>901</v>
      </c>
      <c r="F438" s="475">
        <v>3</v>
      </c>
      <c r="G438" s="515">
        <v>54629</v>
      </c>
      <c r="H438" s="515">
        <v>47755</v>
      </c>
      <c r="I438" s="515">
        <v>153290</v>
      </c>
      <c r="J438" s="515">
        <v>68654</v>
      </c>
      <c r="K438" s="515">
        <v>60612</v>
      </c>
      <c r="L438" s="515">
        <v>60899</v>
      </c>
      <c r="M438" s="515">
        <v>119719</v>
      </c>
      <c r="N438" s="515">
        <v>83465</v>
      </c>
    </row>
    <row r="439" spans="1:14" x14ac:dyDescent="0.45">
      <c r="A439" s="475" t="s">
        <v>902</v>
      </c>
      <c r="B439" s="475" t="s">
        <v>562</v>
      </c>
      <c r="C439" s="475" t="s">
        <v>278</v>
      </c>
      <c r="D439" s="475" t="s">
        <v>295</v>
      </c>
      <c r="E439" s="475" t="s">
        <v>901</v>
      </c>
      <c r="F439" s="475">
        <v>3</v>
      </c>
      <c r="G439" s="515">
        <v>134045</v>
      </c>
      <c r="H439" s="515">
        <v>143442</v>
      </c>
      <c r="I439" s="515">
        <v>167758</v>
      </c>
      <c r="J439" s="515">
        <v>159973</v>
      </c>
      <c r="K439" s="515">
        <v>155671</v>
      </c>
      <c r="L439" s="515">
        <v>161746</v>
      </c>
      <c r="M439" s="515">
        <v>170613</v>
      </c>
      <c r="N439" s="515">
        <v>187057</v>
      </c>
    </row>
    <row r="440" spans="1:14" x14ac:dyDescent="0.45">
      <c r="A440" s="475" t="s">
        <v>902</v>
      </c>
      <c r="B440" s="475" t="s">
        <v>562</v>
      </c>
      <c r="C440" s="475" t="s">
        <v>279</v>
      </c>
      <c r="D440" s="475" t="s">
        <v>295</v>
      </c>
      <c r="E440" s="475" t="s">
        <v>901</v>
      </c>
      <c r="F440" s="475">
        <v>3</v>
      </c>
      <c r="G440" s="515">
        <v>133929</v>
      </c>
      <c r="H440" s="515">
        <v>142114</v>
      </c>
      <c r="I440" s="515">
        <v>159905</v>
      </c>
      <c r="J440" s="515">
        <v>42703</v>
      </c>
      <c r="K440" s="515">
        <v>155901</v>
      </c>
      <c r="L440" s="515">
        <v>157112</v>
      </c>
      <c r="M440" s="515">
        <v>188086</v>
      </c>
      <c r="N440" s="515">
        <v>189430</v>
      </c>
    </row>
    <row r="441" spans="1:14" x14ac:dyDescent="0.45">
      <c r="A441" s="475" t="s">
        <v>902</v>
      </c>
      <c r="B441" s="475" t="s">
        <v>562</v>
      </c>
      <c r="C441" s="475" t="s">
        <v>280</v>
      </c>
      <c r="D441" s="475" t="s">
        <v>295</v>
      </c>
      <c r="E441" s="475" t="s">
        <v>901</v>
      </c>
      <c r="F441" s="475">
        <v>3</v>
      </c>
      <c r="G441" s="515">
        <v>100618</v>
      </c>
      <c r="H441" s="515">
        <v>95300</v>
      </c>
      <c r="I441" s="515">
        <v>103648</v>
      </c>
      <c r="J441" s="515">
        <v>106360</v>
      </c>
      <c r="K441" s="515">
        <v>115735</v>
      </c>
      <c r="L441" s="515">
        <v>115589</v>
      </c>
      <c r="M441" s="515">
        <v>121002</v>
      </c>
      <c r="N441" s="515">
        <v>100284</v>
      </c>
    </row>
    <row r="442" spans="1:14" x14ac:dyDescent="0.45">
      <c r="A442" s="475" t="s">
        <v>902</v>
      </c>
      <c r="B442" s="475" t="s">
        <v>562</v>
      </c>
      <c r="C442" s="475" t="s">
        <v>281</v>
      </c>
      <c r="D442" s="475" t="s">
        <v>295</v>
      </c>
      <c r="E442" s="475" t="s">
        <v>901</v>
      </c>
      <c r="F442" s="475">
        <v>3</v>
      </c>
      <c r="G442" s="515">
        <v>30441</v>
      </c>
      <c r="H442" s="515">
        <v>130927</v>
      </c>
      <c r="I442" s="515">
        <v>131594</v>
      </c>
      <c r="J442" s="515">
        <v>102575</v>
      </c>
      <c r="K442" s="515">
        <v>115983</v>
      </c>
      <c r="L442" s="515">
        <v>131146</v>
      </c>
      <c r="M442" s="515">
        <v>156112</v>
      </c>
      <c r="N442" s="515">
        <v>135256</v>
      </c>
    </row>
    <row r="443" spans="1:14" x14ac:dyDescent="0.45">
      <c r="A443" s="475" t="s">
        <v>902</v>
      </c>
      <c r="B443" s="475" t="s">
        <v>562</v>
      </c>
      <c r="C443" s="475" t="s">
        <v>282</v>
      </c>
      <c r="D443" s="475" t="s">
        <v>295</v>
      </c>
      <c r="E443" s="475" t="s">
        <v>901</v>
      </c>
      <c r="F443" s="475">
        <v>3</v>
      </c>
      <c r="G443" s="515">
        <v>29152</v>
      </c>
      <c r="H443" s="515">
        <v>34002</v>
      </c>
      <c r="I443" s="515">
        <v>40970</v>
      </c>
      <c r="J443" s="515">
        <v>47444</v>
      </c>
      <c r="K443" s="515">
        <v>33443</v>
      </c>
      <c r="L443" s="515">
        <v>16750</v>
      </c>
      <c r="M443" s="515">
        <v>42135</v>
      </c>
      <c r="N443" s="515">
        <v>27792</v>
      </c>
    </row>
    <row r="444" spans="1:14" x14ac:dyDescent="0.45">
      <c r="A444" s="475" t="s">
        <v>902</v>
      </c>
      <c r="B444" s="475" t="s">
        <v>562</v>
      </c>
      <c r="C444" s="475" t="s">
        <v>293</v>
      </c>
      <c r="D444" s="475" t="s">
        <v>295</v>
      </c>
      <c r="E444" s="475" t="s">
        <v>901</v>
      </c>
      <c r="F444" s="475">
        <v>3</v>
      </c>
      <c r="G444" s="515">
        <v>330</v>
      </c>
      <c r="H444" s="515">
        <v>42</v>
      </c>
      <c r="I444" s="515">
        <v>10</v>
      </c>
      <c r="J444" s="515">
        <v>83</v>
      </c>
      <c r="K444" s="515">
        <v>76</v>
      </c>
      <c r="L444" s="515">
        <v>64</v>
      </c>
      <c r="M444" s="515">
        <v>24</v>
      </c>
      <c r="N444" s="515">
        <v>71</v>
      </c>
    </row>
    <row r="445" spans="1:14" x14ac:dyDescent="0.45">
      <c r="A445" s="475" t="s">
        <v>902</v>
      </c>
      <c r="B445" s="475" t="s">
        <v>562</v>
      </c>
      <c r="C445" s="475" t="s">
        <v>283</v>
      </c>
      <c r="D445" s="475" t="s">
        <v>295</v>
      </c>
      <c r="E445" s="475" t="s">
        <v>901</v>
      </c>
      <c r="F445" s="475">
        <v>3</v>
      </c>
      <c r="G445" s="515">
        <v>928</v>
      </c>
      <c r="H445" s="515">
        <v>1784</v>
      </c>
      <c r="I445" s="515">
        <v>3049</v>
      </c>
      <c r="J445" s="515">
        <v>2719</v>
      </c>
      <c r="K445" s="515">
        <v>4544</v>
      </c>
      <c r="L445" s="515">
        <v>2724</v>
      </c>
      <c r="M445" s="515">
        <v>2814</v>
      </c>
      <c r="N445" s="515">
        <v>3572</v>
      </c>
    </row>
    <row r="446" spans="1:14" x14ac:dyDescent="0.45">
      <c r="A446" s="475" t="s">
        <v>902</v>
      </c>
      <c r="B446" s="475" t="s">
        <v>562</v>
      </c>
      <c r="C446" s="475" t="s">
        <v>284</v>
      </c>
      <c r="D446" s="475" t="s">
        <v>295</v>
      </c>
      <c r="E446" s="475" t="s">
        <v>901</v>
      </c>
      <c r="F446" s="475">
        <v>3</v>
      </c>
      <c r="G446" s="515">
        <v>425</v>
      </c>
      <c r="H446" s="515">
        <v>1209</v>
      </c>
      <c r="I446" s="515">
        <v>1837</v>
      </c>
      <c r="J446" s="515">
        <v>716</v>
      </c>
      <c r="K446" s="515">
        <v>45</v>
      </c>
      <c r="L446" s="515">
        <v>198</v>
      </c>
      <c r="M446" s="515">
        <v>2146</v>
      </c>
      <c r="N446" s="515">
        <v>281000</v>
      </c>
    </row>
    <row r="447" spans="1:14" x14ac:dyDescent="0.45">
      <c r="A447" s="475" t="s">
        <v>902</v>
      </c>
      <c r="B447" s="475" t="s">
        <v>562</v>
      </c>
      <c r="C447" s="475" t="s">
        <v>285</v>
      </c>
      <c r="D447" s="475" t="s">
        <v>295</v>
      </c>
      <c r="E447" s="475" t="s">
        <v>901</v>
      </c>
      <c r="F447" s="475">
        <v>3</v>
      </c>
      <c r="G447" s="515">
        <v>16887</v>
      </c>
      <c r="H447" s="515">
        <v>17867</v>
      </c>
      <c r="I447" s="515">
        <v>18468</v>
      </c>
      <c r="J447" s="515">
        <v>20650</v>
      </c>
      <c r="K447" s="515">
        <v>20673</v>
      </c>
      <c r="L447" s="515">
        <v>9588</v>
      </c>
      <c r="M447" s="515">
        <v>10202</v>
      </c>
      <c r="N447" s="515">
        <v>6221</v>
      </c>
    </row>
    <row r="448" spans="1:14" x14ac:dyDescent="0.45">
      <c r="A448" s="475" t="s">
        <v>902</v>
      </c>
      <c r="B448" s="475" t="s">
        <v>562</v>
      </c>
      <c r="C448" s="475" t="s">
        <v>286</v>
      </c>
      <c r="D448" s="475" t="s">
        <v>295</v>
      </c>
      <c r="E448" s="475" t="s">
        <v>901</v>
      </c>
      <c r="F448" s="475">
        <v>3</v>
      </c>
      <c r="G448" s="515">
        <v>8480</v>
      </c>
      <c r="H448" s="515">
        <v>8912</v>
      </c>
      <c r="I448" s="515">
        <v>9170</v>
      </c>
      <c r="J448" s="515">
        <v>8984</v>
      </c>
      <c r="K448" s="515">
        <v>9325</v>
      </c>
      <c r="L448" s="515">
        <v>9019</v>
      </c>
      <c r="M448" s="515">
        <v>8911</v>
      </c>
      <c r="N448" s="515">
        <v>9341</v>
      </c>
    </row>
    <row r="449" spans="1:14" x14ac:dyDescent="0.45">
      <c r="A449" s="475" t="s">
        <v>902</v>
      </c>
      <c r="B449" s="475" t="s">
        <v>562</v>
      </c>
      <c r="C449" s="475" t="s">
        <v>287</v>
      </c>
      <c r="D449" s="475" t="s">
        <v>295</v>
      </c>
      <c r="E449" s="475" t="s">
        <v>901</v>
      </c>
      <c r="F449" s="475">
        <v>3</v>
      </c>
      <c r="G449" s="515">
        <v>5181</v>
      </c>
      <c r="H449" s="515">
        <v>5529</v>
      </c>
      <c r="I449" s="515">
        <v>6705</v>
      </c>
      <c r="J449" s="515">
        <v>6577</v>
      </c>
      <c r="K449" s="515">
        <v>6321</v>
      </c>
      <c r="L449" s="515">
        <v>7552</v>
      </c>
      <c r="M449" s="515">
        <v>10659</v>
      </c>
      <c r="N449" s="515">
        <v>10149</v>
      </c>
    </row>
    <row r="450" spans="1:14" x14ac:dyDescent="0.45">
      <c r="A450" s="475" t="s">
        <v>902</v>
      </c>
      <c r="B450" s="475" t="s">
        <v>562</v>
      </c>
      <c r="C450" s="475" t="s">
        <v>71</v>
      </c>
      <c r="D450" s="475" t="s">
        <v>295</v>
      </c>
      <c r="E450" s="475" t="s">
        <v>901</v>
      </c>
      <c r="F450" s="475">
        <v>3</v>
      </c>
      <c r="G450" s="515">
        <v>24532</v>
      </c>
      <c r="H450" s="515">
        <v>9287</v>
      </c>
      <c r="I450" s="515">
        <v>16902</v>
      </c>
      <c r="J450" s="515">
        <v>13961</v>
      </c>
      <c r="K450" s="515">
        <v>12856</v>
      </c>
      <c r="L450" s="515">
        <v>9673</v>
      </c>
      <c r="M450" s="515">
        <v>9824</v>
      </c>
      <c r="N450" s="515">
        <v>61426</v>
      </c>
    </row>
    <row r="451" spans="1:14" x14ac:dyDescent="0.45">
      <c r="A451" s="475" t="s">
        <v>902</v>
      </c>
      <c r="B451" s="475" t="s">
        <v>562</v>
      </c>
      <c r="C451" s="475" t="s">
        <v>288</v>
      </c>
      <c r="D451" s="475" t="s">
        <v>295</v>
      </c>
      <c r="E451" s="475" t="s">
        <v>901</v>
      </c>
      <c r="F451" s="475">
        <v>3</v>
      </c>
      <c r="G451" s="515"/>
      <c r="H451" s="515">
        <v>57094</v>
      </c>
      <c r="I451" s="515">
        <v>65868</v>
      </c>
      <c r="J451" s="515">
        <v>56293</v>
      </c>
      <c r="K451" s="515">
        <v>51087</v>
      </c>
      <c r="L451" s="515">
        <v>55812</v>
      </c>
      <c r="M451" s="515">
        <v>51321</v>
      </c>
      <c r="N451" s="515">
        <v>51046</v>
      </c>
    </row>
    <row r="452" spans="1:14" x14ac:dyDescent="0.45">
      <c r="A452" s="475" t="s">
        <v>902</v>
      </c>
      <c r="B452" s="475" t="s">
        <v>562</v>
      </c>
      <c r="C452" s="475" t="s">
        <v>289</v>
      </c>
      <c r="D452" s="475" t="s">
        <v>295</v>
      </c>
      <c r="E452" s="475" t="s">
        <v>901</v>
      </c>
      <c r="F452" s="475">
        <v>3</v>
      </c>
      <c r="G452" s="515">
        <v>35758</v>
      </c>
      <c r="H452" s="515">
        <v>34828</v>
      </c>
      <c r="I452" s="515">
        <v>42010</v>
      </c>
      <c r="J452" s="515">
        <v>36096</v>
      </c>
      <c r="K452" s="515">
        <v>36018</v>
      </c>
      <c r="L452" s="515">
        <v>23702</v>
      </c>
      <c r="M452" s="515">
        <v>26876</v>
      </c>
      <c r="N452" s="515">
        <v>50473</v>
      </c>
    </row>
    <row r="453" spans="1:14" x14ac:dyDescent="0.45">
      <c r="A453" s="475" t="s">
        <v>902</v>
      </c>
      <c r="B453" s="475" t="s">
        <v>555</v>
      </c>
      <c r="C453" s="475" t="s">
        <v>274</v>
      </c>
      <c r="D453" s="475" t="s">
        <v>295</v>
      </c>
      <c r="E453" s="475" t="s">
        <v>901</v>
      </c>
      <c r="F453" s="475">
        <v>3</v>
      </c>
      <c r="G453" s="515">
        <v>35743</v>
      </c>
      <c r="H453" s="515">
        <v>32990</v>
      </c>
      <c r="I453" s="515">
        <v>36675</v>
      </c>
      <c r="J453" s="515">
        <v>34702</v>
      </c>
      <c r="K453" s="515">
        <v>35349</v>
      </c>
      <c r="L453" s="515">
        <v>34538</v>
      </c>
      <c r="M453" s="515">
        <v>35202</v>
      </c>
      <c r="N453" s="515">
        <v>43876</v>
      </c>
    </row>
    <row r="454" spans="1:14" x14ac:dyDescent="0.45">
      <c r="A454" s="475" t="s">
        <v>902</v>
      </c>
      <c r="B454" s="475" t="s">
        <v>555</v>
      </c>
      <c r="C454" s="475" t="s">
        <v>276</v>
      </c>
      <c r="D454" s="475" t="s">
        <v>295</v>
      </c>
      <c r="E454" s="475" t="s">
        <v>901</v>
      </c>
      <c r="F454" s="475">
        <v>3</v>
      </c>
      <c r="G454" s="515">
        <v>20910</v>
      </c>
      <c r="H454" s="515">
        <v>29689</v>
      </c>
      <c r="I454" s="515">
        <v>31758</v>
      </c>
      <c r="J454" s="515">
        <v>26457</v>
      </c>
      <c r="K454" s="515">
        <v>31622</v>
      </c>
      <c r="L454" s="515">
        <v>31771</v>
      </c>
      <c r="M454" s="515">
        <v>31502</v>
      </c>
      <c r="N454" s="515">
        <v>33513</v>
      </c>
    </row>
    <row r="455" spans="1:14" x14ac:dyDescent="0.45">
      <c r="A455" s="475" t="s">
        <v>902</v>
      </c>
      <c r="B455" s="475" t="s">
        <v>555</v>
      </c>
      <c r="C455" s="475" t="s">
        <v>277</v>
      </c>
      <c r="D455" s="475" t="s">
        <v>295</v>
      </c>
      <c r="E455" s="475" t="s">
        <v>901</v>
      </c>
      <c r="F455" s="475">
        <v>3</v>
      </c>
      <c r="G455" s="515">
        <v>30031</v>
      </c>
      <c r="H455" s="515">
        <v>24345</v>
      </c>
      <c r="I455" s="515">
        <v>33680</v>
      </c>
      <c r="J455" s="515">
        <v>27029</v>
      </c>
      <c r="K455" s="515">
        <v>33608</v>
      </c>
      <c r="L455" s="515">
        <v>31404</v>
      </c>
      <c r="M455" s="515">
        <v>18072</v>
      </c>
      <c r="N455" s="515">
        <v>24038</v>
      </c>
    </row>
    <row r="456" spans="1:14" x14ac:dyDescent="0.45">
      <c r="A456" s="475" t="s">
        <v>902</v>
      </c>
      <c r="B456" s="475" t="s">
        <v>555</v>
      </c>
      <c r="C456" s="475" t="s">
        <v>278</v>
      </c>
      <c r="D456" s="475" t="s">
        <v>295</v>
      </c>
      <c r="E456" s="475" t="s">
        <v>901</v>
      </c>
      <c r="F456" s="475">
        <v>3</v>
      </c>
      <c r="G456" s="515">
        <v>73649</v>
      </c>
      <c r="H456" s="515">
        <v>93224</v>
      </c>
      <c r="I456" s="515">
        <v>108363</v>
      </c>
      <c r="J456" s="515">
        <v>109859</v>
      </c>
      <c r="K456" s="515">
        <v>112724</v>
      </c>
      <c r="L456" s="515">
        <v>73254</v>
      </c>
      <c r="M456" s="515">
        <v>104763</v>
      </c>
      <c r="N456" s="515">
        <v>114168</v>
      </c>
    </row>
    <row r="457" spans="1:14" x14ac:dyDescent="0.45">
      <c r="A457" s="475" t="s">
        <v>902</v>
      </c>
      <c r="B457" s="475" t="s">
        <v>555</v>
      </c>
      <c r="C457" s="475" t="s">
        <v>279</v>
      </c>
      <c r="D457" s="475" t="s">
        <v>295</v>
      </c>
      <c r="E457" s="475" t="s">
        <v>901</v>
      </c>
      <c r="F457" s="475">
        <v>3</v>
      </c>
      <c r="G457" s="515">
        <v>124323</v>
      </c>
      <c r="H457" s="515">
        <v>127344</v>
      </c>
      <c r="I457" s="515">
        <v>182868</v>
      </c>
      <c r="J457" s="515">
        <v>222204</v>
      </c>
      <c r="K457" s="515">
        <v>210467</v>
      </c>
      <c r="L457" s="515">
        <v>205764</v>
      </c>
      <c r="M457" s="515">
        <v>248404</v>
      </c>
      <c r="N457" s="515">
        <v>254305</v>
      </c>
    </row>
    <row r="458" spans="1:14" x14ac:dyDescent="0.45">
      <c r="A458" s="475" t="s">
        <v>902</v>
      </c>
      <c r="B458" s="475" t="s">
        <v>555</v>
      </c>
      <c r="C458" s="475" t="s">
        <v>280</v>
      </c>
      <c r="D458" s="475" t="s">
        <v>295</v>
      </c>
      <c r="E458" s="475" t="s">
        <v>901</v>
      </c>
      <c r="F458" s="475">
        <v>3</v>
      </c>
      <c r="G458" s="515">
        <v>109054</v>
      </c>
      <c r="H458" s="515">
        <v>118894</v>
      </c>
      <c r="I458" s="515">
        <v>123459</v>
      </c>
      <c r="J458" s="515">
        <v>134694</v>
      </c>
      <c r="K458" s="515">
        <v>142165</v>
      </c>
      <c r="L458" s="515">
        <v>156767</v>
      </c>
      <c r="M458" s="515">
        <v>158981</v>
      </c>
      <c r="N458" s="515">
        <v>161431</v>
      </c>
    </row>
    <row r="459" spans="1:14" x14ac:dyDescent="0.45">
      <c r="A459" s="475" t="s">
        <v>902</v>
      </c>
      <c r="B459" s="475" t="s">
        <v>555</v>
      </c>
      <c r="C459" s="475" t="s">
        <v>281</v>
      </c>
      <c r="D459" s="475" t="s">
        <v>295</v>
      </c>
      <c r="E459" s="475" t="s">
        <v>901</v>
      </c>
      <c r="F459" s="475">
        <v>3</v>
      </c>
      <c r="G459" s="515">
        <v>20476</v>
      </c>
      <c r="H459" s="515">
        <v>30179</v>
      </c>
      <c r="I459" s="515">
        <v>32269</v>
      </c>
      <c r="J459" s="515">
        <v>28856</v>
      </c>
      <c r="K459" s="515">
        <v>27977</v>
      </c>
      <c r="L459" s="515">
        <v>48576</v>
      </c>
      <c r="M459" s="515">
        <v>39568</v>
      </c>
      <c r="N459" s="515">
        <v>32178</v>
      </c>
    </row>
    <row r="460" spans="1:14" x14ac:dyDescent="0.45">
      <c r="A460" s="475" t="s">
        <v>902</v>
      </c>
      <c r="B460" s="475" t="s">
        <v>555</v>
      </c>
      <c r="C460" s="475" t="s">
        <v>282</v>
      </c>
      <c r="D460" s="475" t="s">
        <v>295</v>
      </c>
      <c r="E460" s="475" t="s">
        <v>901</v>
      </c>
      <c r="F460" s="475">
        <v>3</v>
      </c>
      <c r="G460" s="515">
        <v>4975</v>
      </c>
      <c r="H460" s="515">
        <v>5916</v>
      </c>
      <c r="I460" s="515">
        <v>7000</v>
      </c>
      <c r="J460" s="515">
        <v>32867</v>
      </c>
      <c r="K460" s="515">
        <v>38582</v>
      </c>
      <c r="L460" s="515">
        <v>32519</v>
      </c>
      <c r="M460" s="515">
        <v>17654</v>
      </c>
      <c r="N460" s="515">
        <v>13915</v>
      </c>
    </row>
    <row r="461" spans="1:14" x14ac:dyDescent="0.45">
      <c r="A461" s="475" t="s">
        <v>902</v>
      </c>
      <c r="B461" s="475" t="s">
        <v>555</v>
      </c>
      <c r="C461" s="475" t="s">
        <v>293</v>
      </c>
      <c r="D461" s="475" t="s">
        <v>295</v>
      </c>
      <c r="E461" s="475" t="s">
        <v>901</v>
      </c>
      <c r="F461" s="475">
        <v>3</v>
      </c>
      <c r="G461" s="515">
        <v>128</v>
      </c>
      <c r="H461" s="515">
        <v>720</v>
      </c>
      <c r="I461" s="515">
        <v>101</v>
      </c>
      <c r="J461" s="515">
        <v>99</v>
      </c>
      <c r="K461" s="515">
        <v>124</v>
      </c>
      <c r="L461" s="515">
        <v>5169</v>
      </c>
      <c r="M461" s="515">
        <v>7721</v>
      </c>
      <c r="N461" s="515">
        <v>92</v>
      </c>
    </row>
    <row r="462" spans="1:14" x14ac:dyDescent="0.45">
      <c r="A462" s="475" t="s">
        <v>902</v>
      </c>
      <c r="B462" s="475" t="s">
        <v>555</v>
      </c>
      <c r="C462" s="475" t="s">
        <v>283</v>
      </c>
      <c r="D462" s="475" t="s">
        <v>295</v>
      </c>
      <c r="E462" s="475" t="s">
        <v>901</v>
      </c>
      <c r="F462" s="475">
        <v>3</v>
      </c>
      <c r="G462" s="515">
        <v>2162</v>
      </c>
      <c r="H462" s="515">
        <v>1772</v>
      </c>
      <c r="I462" s="515">
        <v>1655</v>
      </c>
      <c r="J462" s="515">
        <v>1069</v>
      </c>
      <c r="K462" s="515">
        <v>3060</v>
      </c>
      <c r="L462" s="515">
        <v>817</v>
      </c>
      <c r="M462" s="515">
        <v>1768</v>
      </c>
      <c r="N462" s="515">
        <v>4714</v>
      </c>
    </row>
    <row r="463" spans="1:14" x14ac:dyDescent="0.45">
      <c r="A463" s="475" t="s">
        <v>902</v>
      </c>
      <c r="B463" s="475" t="s">
        <v>555</v>
      </c>
      <c r="C463" s="475" t="s">
        <v>284</v>
      </c>
      <c r="D463" s="475" t="s">
        <v>295</v>
      </c>
      <c r="E463" s="475" t="s">
        <v>901</v>
      </c>
      <c r="F463" s="475">
        <v>3</v>
      </c>
      <c r="G463" s="515">
        <v>468</v>
      </c>
      <c r="H463" s="515">
        <v>1076</v>
      </c>
      <c r="I463" s="515">
        <v>2128</v>
      </c>
      <c r="J463" s="515">
        <v>796</v>
      </c>
      <c r="K463" s="515">
        <v>436</v>
      </c>
      <c r="L463" s="515">
        <v>178</v>
      </c>
      <c r="M463" s="515">
        <v>141</v>
      </c>
      <c r="N463" s="515">
        <v>58</v>
      </c>
    </row>
    <row r="464" spans="1:14" x14ac:dyDescent="0.45">
      <c r="A464" s="475" t="s">
        <v>902</v>
      </c>
      <c r="B464" s="475" t="s">
        <v>555</v>
      </c>
      <c r="C464" s="475" t="s">
        <v>285</v>
      </c>
      <c r="D464" s="475" t="s">
        <v>295</v>
      </c>
      <c r="E464" s="475" t="s">
        <v>901</v>
      </c>
      <c r="F464" s="475">
        <v>3</v>
      </c>
      <c r="G464" s="515">
        <v>13282</v>
      </c>
      <c r="H464" s="515">
        <v>15216</v>
      </c>
      <c r="I464" s="515">
        <v>16147</v>
      </c>
      <c r="J464" s="515">
        <v>17271</v>
      </c>
      <c r="K464" s="515">
        <v>18716</v>
      </c>
      <c r="L464" s="515">
        <v>7552</v>
      </c>
      <c r="M464" s="515">
        <v>8262</v>
      </c>
      <c r="N464" s="515">
        <v>21099</v>
      </c>
    </row>
    <row r="465" spans="1:14" x14ac:dyDescent="0.45">
      <c r="A465" s="475" t="s">
        <v>902</v>
      </c>
      <c r="B465" s="475" t="s">
        <v>555</v>
      </c>
      <c r="C465" s="475" t="s">
        <v>286</v>
      </c>
      <c r="D465" s="475" t="s">
        <v>295</v>
      </c>
      <c r="E465" s="475" t="s">
        <v>901</v>
      </c>
      <c r="F465" s="475">
        <v>3</v>
      </c>
      <c r="G465" s="515">
        <v>6807</v>
      </c>
      <c r="H465" s="515">
        <v>7753</v>
      </c>
      <c r="I465" s="515">
        <v>7674</v>
      </c>
      <c r="J465" s="515">
        <v>8250</v>
      </c>
      <c r="K465" s="515">
        <v>8443</v>
      </c>
      <c r="L465" s="515">
        <v>8322</v>
      </c>
      <c r="M465" s="515">
        <v>10148</v>
      </c>
      <c r="N465" s="515">
        <v>9187</v>
      </c>
    </row>
    <row r="466" spans="1:14" x14ac:dyDescent="0.45">
      <c r="A466" s="475" t="s">
        <v>902</v>
      </c>
      <c r="B466" s="475" t="s">
        <v>555</v>
      </c>
      <c r="C466" s="475" t="s">
        <v>287</v>
      </c>
      <c r="D466" s="475" t="s">
        <v>295</v>
      </c>
      <c r="E466" s="475" t="s">
        <v>901</v>
      </c>
      <c r="F466" s="475">
        <v>3</v>
      </c>
      <c r="G466" s="515">
        <v>3896</v>
      </c>
      <c r="H466" s="515">
        <v>7122</v>
      </c>
      <c r="I466" s="515">
        <v>4669</v>
      </c>
      <c r="J466" s="515">
        <v>7438</v>
      </c>
      <c r="K466" s="515">
        <v>5448</v>
      </c>
      <c r="L466" s="515">
        <v>6747</v>
      </c>
      <c r="M466" s="515">
        <v>8156</v>
      </c>
      <c r="N466" s="515">
        <v>8376</v>
      </c>
    </row>
    <row r="467" spans="1:14" x14ac:dyDescent="0.45">
      <c r="A467" s="475" t="s">
        <v>902</v>
      </c>
      <c r="B467" s="475" t="s">
        <v>555</v>
      </c>
      <c r="C467" s="475" t="s">
        <v>71</v>
      </c>
      <c r="D467" s="475" t="s">
        <v>295</v>
      </c>
      <c r="E467" s="475" t="s">
        <v>901</v>
      </c>
      <c r="F467" s="475">
        <v>3</v>
      </c>
      <c r="G467" s="515">
        <v>21846</v>
      </c>
      <c r="H467" s="515">
        <v>15576</v>
      </c>
      <c r="I467" s="515">
        <v>18258</v>
      </c>
      <c r="J467" s="515">
        <v>16661</v>
      </c>
      <c r="K467" s="515">
        <v>16627</v>
      </c>
      <c r="L467" s="515">
        <v>16288</v>
      </c>
      <c r="M467" s="515">
        <v>15173</v>
      </c>
      <c r="N467" s="515">
        <v>22199</v>
      </c>
    </row>
    <row r="468" spans="1:14" x14ac:dyDescent="0.45">
      <c r="A468" s="475" t="s">
        <v>902</v>
      </c>
      <c r="B468" s="475" t="s">
        <v>555</v>
      </c>
      <c r="C468" s="475" t="s">
        <v>288</v>
      </c>
      <c r="D468" s="475" t="s">
        <v>295</v>
      </c>
      <c r="E468" s="475" t="s">
        <v>901</v>
      </c>
      <c r="F468" s="475">
        <v>3</v>
      </c>
      <c r="G468" s="515"/>
      <c r="H468" s="515">
        <v>34106</v>
      </c>
      <c r="I468" s="515">
        <v>39599</v>
      </c>
      <c r="J468" s="515">
        <v>34143</v>
      </c>
      <c r="K468" s="515">
        <v>34733</v>
      </c>
      <c r="L468" s="515">
        <v>29105</v>
      </c>
      <c r="M468" s="515">
        <v>35154</v>
      </c>
      <c r="N468" s="515">
        <v>39698</v>
      </c>
    </row>
    <row r="469" spans="1:14" x14ac:dyDescent="0.45">
      <c r="A469" s="475" t="s">
        <v>902</v>
      </c>
      <c r="B469" s="475" t="s">
        <v>555</v>
      </c>
      <c r="C469" s="475" t="s">
        <v>289</v>
      </c>
      <c r="D469" s="475" t="s">
        <v>295</v>
      </c>
      <c r="E469" s="475" t="s">
        <v>901</v>
      </c>
      <c r="F469" s="475">
        <v>3</v>
      </c>
      <c r="G469" s="515">
        <v>24584</v>
      </c>
      <c r="H469" s="515">
        <v>21648</v>
      </c>
      <c r="I469" s="515">
        <v>24596</v>
      </c>
      <c r="J469" s="515">
        <v>19744</v>
      </c>
      <c r="K469" s="515">
        <v>28403</v>
      </c>
      <c r="L469" s="515">
        <v>6785</v>
      </c>
      <c r="M469" s="515">
        <v>14024</v>
      </c>
      <c r="N469" s="515">
        <v>26552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Y81"/>
  <sheetViews>
    <sheetView showGridLines="0" zoomScaleNormal="100" zoomScaleSheetLayoutView="85" workbookViewId="0">
      <selection sqref="A1:J1"/>
    </sheetView>
  </sheetViews>
  <sheetFormatPr defaultColWidth="18.6640625" defaultRowHeight="13.05" customHeight="1" x14ac:dyDescent="0.35"/>
  <cols>
    <col min="1" max="1" width="40.265625" style="4" customWidth="1"/>
    <col min="2" max="2" width="16.19921875" style="4" hidden="1" customWidth="1"/>
    <col min="3" max="10" width="15.6640625" style="4" customWidth="1"/>
    <col min="11" max="16384" width="18.6640625" style="4"/>
  </cols>
  <sheetData>
    <row r="1" spans="1:25" ht="20.85" customHeight="1" x14ac:dyDescent="0.35">
      <c r="A1" s="602" t="s">
        <v>77</v>
      </c>
      <c r="B1" s="602"/>
      <c r="C1" s="602"/>
      <c r="D1" s="602"/>
      <c r="E1" s="602"/>
      <c r="F1" s="602"/>
      <c r="G1" s="602"/>
      <c r="H1" s="602"/>
      <c r="I1" s="602"/>
      <c r="J1" s="602"/>
    </row>
    <row r="2" spans="1:25" s="275" customFormat="1" ht="14.25" x14ac:dyDescent="0.45"/>
    <row r="3" spans="1:25" s="275" customFormat="1" ht="15.4" x14ac:dyDescent="0.45">
      <c r="D3" s="618" t="s">
        <v>464</v>
      </c>
      <c r="E3" s="619"/>
      <c r="F3" s="620"/>
    </row>
    <row r="4" spans="1:25" ht="15" customHeight="1" x14ac:dyDescent="0.35">
      <c r="A4" s="200"/>
      <c r="B4" s="200"/>
      <c r="C4" s="197"/>
      <c r="D4" s="614" t="s">
        <v>1099</v>
      </c>
      <c r="E4" s="615"/>
      <c r="F4" s="616"/>
      <c r="G4" s="44"/>
      <c r="H4" s="44"/>
      <c r="I4" s="44"/>
    </row>
    <row r="5" spans="1:25" ht="15" customHeight="1" x14ac:dyDescent="0.35">
      <c r="A5" s="200"/>
      <c r="B5" s="200"/>
      <c r="C5" s="201"/>
      <c r="D5" s="201"/>
      <c r="E5" s="201"/>
      <c r="F5" s="44"/>
      <c r="G5" s="44"/>
      <c r="H5" s="44"/>
    </row>
    <row r="6" spans="1:25" ht="15.75" customHeight="1" x14ac:dyDescent="0.35">
      <c r="A6" s="56"/>
      <c r="B6" s="56"/>
      <c r="C6" s="606" t="s">
        <v>79</v>
      </c>
      <c r="D6" s="606"/>
      <c r="E6" s="606"/>
      <c r="F6" s="606"/>
      <c r="G6" s="606"/>
      <c r="H6" s="606"/>
      <c r="I6" s="606"/>
      <c r="J6" s="606"/>
    </row>
    <row r="7" spans="1:25" s="275" customFormat="1" ht="28.5" customHeight="1" x14ac:dyDescent="0.45">
      <c r="A7" s="261"/>
      <c r="B7" s="261" t="str">
        <f>+D4</f>
        <v>Entities with more than four/six members ^</v>
      </c>
      <c r="C7" s="308" t="s">
        <v>0</v>
      </c>
      <c r="D7" s="308" t="s">
        <v>1</v>
      </c>
      <c r="E7" s="308" t="s">
        <v>2</v>
      </c>
      <c r="F7" s="308" t="s">
        <v>3</v>
      </c>
      <c r="G7" s="308" t="s">
        <v>4</v>
      </c>
      <c r="H7" s="308" t="s">
        <v>307</v>
      </c>
      <c r="I7" s="308" t="s">
        <v>650</v>
      </c>
      <c r="J7" s="308" t="s">
        <v>651</v>
      </c>
      <c r="K7" s="285"/>
      <c r="L7" s="285"/>
      <c r="M7" s="285"/>
      <c r="N7" s="285"/>
      <c r="O7" s="285"/>
      <c r="P7" s="285"/>
      <c r="Q7" s="285"/>
      <c r="R7" s="285"/>
      <c r="S7" s="285"/>
      <c r="T7" s="285"/>
      <c r="U7" s="285"/>
      <c r="V7" s="285"/>
      <c r="W7" s="285"/>
      <c r="X7" s="285"/>
      <c r="Y7" s="285"/>
    </row>
    <row r="8" spans="1:25" s="6" customFormat="1" ht="16.5" customHeight="1" x14ac:dyDescent="0.45">
      <c r="A8" s="49" t="s">
        <v>78</v>
      </c>
      <c r="B8" s="49"/>
      <c r="C8" s="191"/>
      <c r="D8" s="191"/>
      <c r="E8" s="191"/>
      <c r="F8" s="191"/>
      <c r="G8" s="191"/>
      <c r="H8" s="191"/>
      <c r="I8" s="191"/>
      <c r="J8" s="191"/>
    </row>
    <row r="9" spans="1:25" s="291" customFormat="1" ht="15" customHeight="1" x14ac:dyDescent="0.45">
      <c r="A9" s="289"/>
      <c r="B9" s="290" t="s">
        <v>289</v>
      </c>
      <c r="C9" s="601" t="s">
        <v>93</v>
      </c>
      <c r="D9" s="601"/>
      <c r="E9" s="601"/>
      <c r="F9" s="601"/>
      <c r="G9" s="601"/>
      <c r="H9" s="601"/>
      <c r="I9" s="601"/>
      <c r="J9" s="601"/>
    </row>
    <row r="10" spans="1:25" s="6" customFormat="1" ht="16.5" customHeight="1" x14ac:dyDescent="0.45">
      <c r="A10" s="57" t="s">
        <v>80</v>
      </c>
      <c r="B10" s="275" t="s">
        <v>399</v>
      </c>
      <c r="C10" s="287">
        <f>SUMIFS(Tab_RSE4_Data!H:H,Tab_RSE4_Data!$B:$B,'Table 4'!$B$7,Tab_RSE4_Data!$C:$C,'Table 4'!$B$9,Tab_RSE4_Data!$D:$D,'Table 4'!$B$10)</f>
        <v>3867</v>
      </c>
      <c r="D10" s="287">
        <f>SUMIFS(Tab_RSE4_Data!I:I,Tab_RSE4_Data!$B:$B,'Table 4'!$B$7,Tab_RSE4_Data!$C:$C,'Table 4'!$B$9,Tab_RSE4_Data!$D:$D,'Table 4'!$B$10)</f>
        <v>3804</v>
      </c>
      <c r="E10" s="287">
        <f>SUMIFS(Tab_RSE4_Data!J:J,Tab_RSE4_Data!$B:$B,'Table 4'!$B$7,Tab_RSE4_Data!$C:$C,'Table 4'!$B$9,Tab_RSE4_Data!$D:$D,'Table 4'!$B$10)</f>
        <v>3822</v>
      </c>
      <c r="F10" s="287">
        <f>SUMIFS(Tab_RSE4_Data!K:K,Tab_RSE4_Data!$B:$B,'Table 4'!$B$7,Tab_RSE4_Data!$C:$C,'Table 4'!$B$9,Tab_RSE4_Data!$D:$D,'Table 4'!$B$10)</f>
        <v>3894</v>
      </c>
      <c r="G10" s="287">
        <f>SUMIFS(Tab_RSE4_Data!L:L,Tab_RSE4_Data!$B:$B,'Table 4'!$B$7,Tab_RSE4_Data!$C:$C,'Table 4'!$B$9,Tab_RSE4_Data!$D:$D,'Table 4'!$B$10)</f>
        <v>3796</v>
      </c>
      <c r="H10" s="287">
        <f>SUMIFS(Tab_RSE4_Data!M:M,Tab_RSE4_Data!$B:$B,'Table 4'!$B$7,Tab_RSE4_Data!$C:$C,'Table 4'!$B$9,Tab_RSE4_Data!$D:$D,'Table 4'!$B$10)</f>
        <v>3633</v>
      </c>
      <c r="I10" s="287">
        <f>SUMIFS(Tab_RSE4_Data!N:N,Tab_RSE4_Data!$B:$B,'Table 4'!$B$7,Tab_RSE4_Data!$C:$C,'Table 4'!$B$9,Tab_RSE4_Data!$D:$D,'Table 4'!$B$10)</f>
        <v>4125</v>
      </c>
      <c r="J10" s="287">
        <f>SUMIFS(Tab_RSE4_Data!O:O,Tab_RSE4_Data!$B:$B,'Table 4'!$B$7,Tab_RSE4_Data!$C:$C,'Table 4'!$B$9,Tab_RSE4_Data!$D:$D,'Table 4'!$B$10)</f>
        <v>3894</v>
      </c>
    </row>
    <row r="11" spans="1:25" s="6" customFormat="1" ht="16.5" customHeight="1" x14ac:dyDescent="0.45">
      <c r="A11" s="57" t="s">
        <v>81</v>
      </c>
      <c r="B11" s="275" t="s">
        <v>403</v>
      </c>
      <c r="C11" s="287">
        <f>SUMIFS(Tab_RSE4_Data!H:H,Tab_RSE4_Data!$B:$B,'Table 4'!$B$7,Tab_RSE4_Data!$C:$C,'Table 4'!$B$9,Tab_RSE4_Data!$D:$D,'Table 4'!$B$11)</f>
        <v>372</v>
      </c>
      <c r="D11" s="287">
        <f>SUMIFS(Tab_RSE4_Data!I:I,Tab_RSE4_Data!$B:$B,'Table 4'!$B$7,Tab_RSE4_Data!$C:$C,'Table 4'!$B$9,Tab_RSE4_Data!$D:$D,'Table 4'!$B$11)</f>
        <v>623</v>
      </c>
      <c r="E11" s="287">
        <f>SUMIFS(Tab_RSE4_Data!J:J,Tab_RSE4_Data!$B:$B,'Table 4'!$B$7,Tab_RSE4_Data!$C:$C,'Table 4'!$B$9,Tab_RSE4_Data!$D:$D,'Table 4'!$B$11)</f>
        <v>714</v>
      </c>
      <c r="F11" s="287">
        <f>SUMIFS(Tab_RSE4_Data!K:K,Tab_RSE4_Data!$B:$B,'Table 4'!$B$7,Tab_RSE4_Data!$C:$C,'Table 4'!$B$9,Tab_RSE4_Data!$D:$D,'Table 4'!$B$11)</f>
        <v>746</v>
      </c>
      <c r="G11" s="287">
        <f>SUMIFS(Tab_RSE4_Data!L:L,Tab_RSE4_Data!$B:$B,'Table 4'!$B$7,Tab_RSE4_Data!$C:$C,'Table 4'!$B$9,Tab_RSE4_Data!$D:$D,'Table 4'!$B$11)</f>
        <v>829</v>
      </c>
      <c r="H11" s="287">
        <f>SUMIFS(Tab_RSE4_Data!M:M,Tab_RSE4_Data!$B:$B,'Table 4'!$B$7,Tab_RSE4_Data!$C:$C,'Table 4'!$B$9,Tab_RSE4_Data!$D:$D,'Table 4'!$B$11)</f>
        <v>871</v>
      </c>
      <c r="I11" s="287">
        <f>SUMIFS(Tab_RSE4_Data!N:N,Tab_RSE4_Data!$B:$B,'Table 4'!$B$7,Tab_RSE4_Data!$C:$C,'Table 4'!$B$9,Tab_RSE4_Data!$D:$D,'Table 4'!$B$11)</f>
        <v>874</v>
      </c>
      <c r="J11" s="287">
        <f>SUMIFS(Tab_RSE4_Data!O:O,Tab_RSE4_Data!$B:$B,'Table 4'!$B$7,Tab_RSE4_Data!$C:$C,'Table 4'!$B$9,Tab_RSE4_Data!$D:$D,'Table 4'!$B$11)</f>
        <v>1073</v>
      </c>
    </row>
    <row r="12" spans="1:25" s="6" customFormat="1" ht="16.5" customHeight="1" x14ac:dyDescent="0.45">
      <c r="A12" s="57" t="s">
        <v>82</v>
      </c>
      <c r="B12" s="275" t="s">
        <v>404</v>
      </c>
      <c r="C12" s="287">
        <f>SUMIFS(Tab_RSE4_Data!H:H,Tab_RSE4_Data!$B:$B,'Table 4'!$B$7,Tab_RSE4_Data!$C:$C,'Table 4'!$B$9,Tab_RSE4_Data!$D:$D,'Table 4'!$B$12)</f>
        <v>49</v>
      </c>
      <c r="D12" s="287">
        <f>SUMIFS(Tab_RSE4_Data!I:I,Tab_RSE4_Data!$B:$B,'Table 4'!$B$7,Tab_RSE4_Data!$C:$C,'Table 4'!$B$9,Tab_RSE4_Data!$D:$D,'Table 4'!$B$12)</f>
        <v>57</v>
      </c>
      <c r="E12" s="287">
        <f>SUMIFS(Tab_RSE4_Data!J:J,Tab_RSE4_Data!$B:$B,'Table 4'!$B$7,Tab_RSE4_Data!$C:$C,'Table 4'!$B$9,Tab_RSE4_Data!$D:$D,'Table 4'!$B$12)</f>
        <v>52</v>
      </c>
      <c r="F12" s="287">
        <f>SUMIFS(Tab_RSE4_Data!K:K,Tab_RSE4_Data!$B:$B,'Table 4'!$B$7,Tab_RSE4_Data!$C:$C,'Table 4'!$B$9,Tab_RSE4_Data!$D:$D,'Table 4'!$B$12)</f>
        <v>53</v>
      </c>
      <c r="G12" s="287">
        <f>SUMIFS(Tab_RSE4_Data!L:L,Tab_RSE4_Data!$B:$B,'Table 4'!$B$7,Tab_RSE4_Data!$C:$C,'Table 4'!$B$9,Tab_RSE4_Data!$D:$D,'Table 4'!$B$12)</f>
        <v>52</v>
      </c>
      <c r="H12" s="287">
        <f>SUMIFS(Tab_RSE4_Data!M:M,Tab_RSE4_Data!$B:$B,'Table 4'!$B$7,Tab_RSE4_Data!$C:$C,'Table 4'!$B$9,Tab_RSE4_Data!$D:$D,'Table 4'!$B$12)</f>
        <v>0</v>
      </c>
      <c r="I12" s="287">
        <f>SUMIFS(Tab_RSE4_Data!N:N,Tab_RSE4_Data!$B:$B,'Table 4'!$B$7,Tab_RSE4_Data!$C:$C,'Table 4'!$B$9,Tab_RSE4_Data!$D:$D,'Table 4'!$B$12)</f>
        <v>0</v>
      </c>
      <c r="J12" s="287">
        <f>SUMIFS(Tab_RSE4_Data!O:O,Tab_RSE4_Data!$B:$B,'Table 4'!$B$7,Tab_RSE4_Data!$C:$C,'Table 4'!$B$9,Tab_RSE4_Data!$D:$D,'Table 4'!$B$12)</f>
        <v>0</v>
      </c>
    </row>
    <row r="13" spans="1:25" s="6" customFormat="1" ht="16.5" customHeight="1" x14ac:dyDescent="0.45">
      <c r="A13" s="57" t="s">
        <v>83</v>
      </c>
      <c r="B13" s="275" t="s">
        <v>405</v>
      </c>
      <c r="C13" s="287">
        <f>SUMIFS(Tab_RSE4_Data!H:H,Tab_RSE4_Data!$B:$B,'Table 4'!$B$7,Tab_RSE4_Data!$C:$C,'Table 4'!$B$9,Tab_RSE4_Data!$D:$D,'Table 4'!$B$13)</f>
        <v>712</v>
      </c>
      <c r="D13" s="287">
        <f>SUMIFS(Tab_RSE4_Data!I:I,Tab_RSE4_Data!$B:$B,'Table 4'!$B$7,Tab_RSE4_Data!$C:$C,'Table 4'!$B$9,Tab_RSE4_Data!$D:$D,'Table 4'!$B$13)</f>
        <v>705</v>
      </c>
      <c r="E13" s="287">
        <f>SUMIFS(Tab_RSE4_Data!J:J,Tab_RSE4_Data!$B:$B,'Table 4'!$B$7,Tab_RSE4_Data!$C:$C,'Table 4'!$B$9,Tab_RSE4_Data!$D:$D,'Table 4'!$B$13)</f>
        <v>548</v>
      </c>
      <c r="F13" s="287">
        <f>SUMIFS(Tab_RSE4_Data!K:K,Tab_RSE4_Data!$B:$B,'Table 4'!$B$7,Tab_RSE4_Data!$C:$C,'Table 4'!$B$9,Tab_RSE4_Data!$D:$D,'Table 4'!$B$13)</f>
        <v>566</v>
      </c>
      <c r="G13" s="287">
        <f>SUMIFS(Tab_RSE4_Data!L:L,Tab_RSE4_Data!$B:$B,'Table 4'!$B$7,Tab_RSE4_Data!$C:$C,'Table 4'!$B$9,Tab_RSE4_Data!$D:$D,'Table 4'!$B$13)</f>
        <v>196</v>
      </c>
      <c r="H13" s="287">
        <f>SUMIFS(Tab_RSE4_Data!M:M,Tab_RSE4_Data!$B:$B,'Table 4'!$B$7,Tab_RSE4_Data!$C:$C,'Table 4'!$B$9,Tab_RSE4_Data!$D:$D,'Table 4'!$B$13)</f>
        <v>139</v>
      </c>
      <c r="I13" s="287">
        <f>SUMIFS(Tab_RSE4_Data!N:N,Tab_RSE4_Data!$B:$B,'Table 4'!$B$7,Tab_RSE4_Data!$C:$C,'Table 4'!$B$9,Tab_RSE4_Data!$D:$D,'Table 4'!$B$13)</f>
        <v>127</v>
      </c>
      <c r="J13" s="287">
        <f>SUMIFS(Tab_RSE4_Data!O:O,Tab_RSE4_Data!$B:$B,'Table 4'!$B$7,Tab_RSE4_Data!$C:$C,'Table 4'!$B$9,Tab_RSE4_Data!$D:$D,'Table 4'!$B$13)</f>
        <v>108</v>
      </c>
    </row>
    <row r="14" spans="1:25" s="6" customFormat="1" ht="16.5" customHeight="1" x14ac:dyDescent="0.45">
      <c r="A14" s="57" t="s">
        <v>84</v>
      </c>
      <c r="B14" s="275" t="s">
        <v>406</v>
      </c>
      <c r="C14" s="287">
        <f>SUMIFS(Tab_RSE4_Data!H:H,Tab_RSE4_Data!$B:$B,'Table 4'!$B$7,Tab_RSE4_Data!$C:$C,'Table 4'!$B$9,Tab_RSE4_Data!$D:$D,'Table 4'!$B$14)</f>
        <v>2519</v>
      </c>
      <c r="D14" s="287">
        <f>SUMIFS(Tab_RSE4_Data!I:I,Tab_RSE4_Data!$B:$B,'Table 4'!$B$7,Tab_RSE4_Data!$C:$C,'Table 4'!$B$9,Tab_RSE4_Data!$D:$D,'Table 4'!$B$14)</f>
        <v>2816</v>
      </c>
      <c r="E14" s="287">
        <f>SUMIFS(Tab_RSE4_Data!J:J,Tab_RSE4_Data!$B:$B,'Table 4'!$B$7,Tab_RSE4_Data!$C:$C,'Table 4'!$B$9,Tab_RSE4_Data!$D:$D,'Table 4'!$B$14)</f>
        <v>2918</v>
      </c>
      <c r="F14" s="287">
        <f>SUMIFS(Tab_RSE4_Data!K:K,Tab_RSE4_Data!$B:$B,'Table 4'!$B$7,Tab_RSE4_Data!$C:$C,'Table 4'!$B$9,Tab_RSE4_Data!$D:$D,'Table 4'!$B$14)</f>
        <v>3077</v>
      </c>
      <c r="G14" s="287">
        <f>SUMIFS(Tab_RSE4_Data!L:L,Tab_RSE4_Data!$B:$B,'Table 4'!$B$7,Tab_RSE4_Data!$C:$C,'Table 4'!$B$9,Tab_RSE4_Data!$D:$D,'Table 4'!$B$14)</f>
        <v>2977</v>
      </c>
      <c r="H14" s="287">
        <f>SUMIFS(Tab_RSE4_Data!M:M,Tab_RSE4_Data!$B:$B,'Table 4'!$B$7,Tab_RSE4_Data!$C:$C,'Table 4'!$B$9,Tab_RSE4_Data!$D:$D,'Table 4'!$B$14)</f>
        <v>2912</v>
      </c>
      <c r="I14" s="287">
        <f>SUMIFS(Tab_RSE4_Data!N:N,Tab_RSE4_Data!$B:$B,'Table 4'!$B$7,Tab_RSE4_Data!$C:$C,'Table 4'!$B$9,Tab_RSE4_Data!$D:$D,'Table 4'!$B$14)</f>
        <v>2924</v>
      </c>
      <c r="J14" s="287">
        <f>SUMIFS(Tab_RSE4_Data!O:O,Tab_RSE4_Data!$B:$B,'Table 4'!$B$7,Tab_RSE4_Data!$C:$C,'Table 4'!$B$9,Tab_RSE4_Data!$D:$D,'Table 4'!$B$14)</f>
        <v>3396</v>
      </c>
    </row>
    <row r="15" spans="1:25" s="6" customFormat="1" ht="16.5" customHeight="1" x14ac:dyDescent="0.45">
      <c r="A15" s="57" t="s">
        <v>85</v>
      </c>
      <c r="B15" s="275" t="s">
        <v>407</v>
      </c>
      <c r="C15" s="287">
        <f>SUMIFS(Tab_RSE4_Data!H:H,Tab_RSE4_Data!$B:$B,'Table 4'!$B$7,Tab_RSE4_Data!$C:$C,'Table 4'!$B$9,Tab_RSE4_Data!$D:$D,'Table 4'!$B$15)</f>
        <v>1</v>
      </c>
      <c r="D15" s="287">
        <f>SUMIFS(Tab_RSE4_Data!I:I,Tab_RSE4_Data!$B:$B,'Table 4'!$B$7,Tab_RSE4_Data!$C:$C,'Table 4'!$B$9,Tab_RSE4_Data!$D:$D,'Table 4'!$B$15)</f>
        <v>1</v>
      </c>
      <c r="E15" s="287">
        <f>SUMIFS(Tab_RSE4_Data!J:J,Tab_RSE4_Data!$B:$B,'Table 4'!$B$7,Tab_RSE4_Data!$C:$C,'Table 4'!$B$9,Tab_RSE4_Data!$D:$D,'Table 4'!$B$15)</f>
        <v>1</v>
      </c>
      <c r="F15" s="287">
        <f>SUMIFS(Tab_RSE4_Data!K:K,Tab_RSE4_Data!$B:$B,'Table 4'!$B$7,Tab_RSE4_Data!$C:$C,'Table 4'!$B$9,Tab_RSE4_Data!$D:$D,'Table 4'!$B$15)</f>
        <v>0</v>
      </c>
      <c r="G15" s="287">
        <f>SUMIFS(Tab_RSE4_Data!L:L,Tab_RSE4_Data!$B:$B,'Table 4'!$B$7,Tab_RSE4_Data!$C:$C,'Table 4'!$B$9,Tab_RSE4_Data!$D:$D,'Table 4'!$B$15)</f>
        <v>0</v>
      </c>
      <c r="H15" s="287">
        <f>SUMIFS(Tab_RSE4_Data!M:M,Tab_RSE4_Data!$B:$B,'Table 4'!$B$7,Tab_RSE4_Data!$C:$C,'Table 4'!$B$9,Tab_RSE4_Data!$D:$D,'Table 4'!$B$15)</f>
        <v>0</v>
      </c>
      <c r="I15" s="287">
        <f>SUMIFS(Tab_RSE4_Data!N:N,Tab_RSE4_Data!$B:$B,'Table 4'!$B$7,Tab_RSE4_Data!$C:$C,'Table 4'!$B$9,Tab_RSE4_Data!$D:$D,'Table 4'!$B$15)</f>
        <v>0</v>
      </c>
      <c r="J15" s="287">
        <f>SUMIFS(Tab_RSE4_Data!O:O,Tab_RSE4_Data!$B:$B,'Table 4'!$B$7,Tab_RSE4_Data!$C:$C,'Table 4'!$B$9,Tab_RSE4_Data!$D:$D,'Table 4'!$B$15)</f>
        <v>0</v>
      </c>
    </row>
    <row r="16" spans="1:25" s="6" customFormat="1" ht="16.5" customHeight="1" x14ac:dyDescent="0.45">
      <c r="A16" s="57" t="s">
        <v>86</v>
      </c>
      <c r="B16" s="275" t="s">
        <v>408</v>
      </c>
      <c r="C16" s="287">
        <f>SUMIFS(Tab_RSE4_Data!H:H,Tab_RSE4_Data!$B:$B,'Table 4'!$B$7,Tab_RSE4_Data!$C:$C,'Table 4'!$B$9,Tab_RSE4_Data!$D:$D,'Table 4'!$B$16)</f>
        <v>894</v>
      </c>
      <c r="D16" s="287">
        <f>SUMIFS(Tab_RSE4_Data!I:I,Tab_RSE4_Data!$B:$B,'Table 4'!$B$7,Tab_RSE4_Data!$C:$C,'Table 4'!$B$9,Tab_RSE4_Data!$D:$D,'Table 4'!$B$16)</f>
        <v>648</v>
      </c>
      <c r="E16" s="287">
        <f>SUMIFS(Tab_RSE4_Data!J:J,Tab_RSE4_Data!$B:$B,'Table 4'!$B$7,Tab_RSE4_Data!$C:$C,'Table 4'!$B$9,Tab_RSE4_Data!$D:$D,'Table 4'!$B$16)</f>
        <v>710</v>
      </c>
      <c r="F16" s="287">
        <f>SUMIFS(Tab_RSE4_Data!K:K,Tab_RSE4_Data!$B:$B,'Table 4'!$B$7,Tab_RSE4_Data!$C:$C,'Table 4'!$B$9,Tab_RSE4_Data!$D:$D,'Table 4'!$B$16)</f>
        <v>741</v>
      </c>
      <c r="G16" s="287">
        <f>SUMIFS(Tab_RSE4_Data!L:L,Tab_RSE4_Data!$B:$B,'Table 4'!$B$7,Tab_RSE4_Data!$C:$C,'Table 4'!$B$9,Tab_RSE4_Data!$D:$D,'Table 4'!$B$16)</f>
        <v>746</v>
      </c>
      <c r="H16" s="287">
        <f>SUMIFS(Tab_RSE4_Data!M:M,Tab_RSE4_Data!$B:$B,'Table 4'!$B$7,Tab_RSE4_Data!$C:$C,'Table 4'!$B$9,Tab_RSE4_Data!$D:$D,'Table 4'!$B$16)</f>
        <v>697</v>
      </c>
      <c r="I16" s="287">
        <f>SUMIFS(Tab_RSE4_Data!N:N,Tab_RSE4_Data!$B:$B,'Table 4'!$B$7,Tab_RSE4_Data!$C:$C,'Table 4'!$B$9,Tab_RSE4_Data!$D:$D,'Table 4'!$B$16)</f>
        <v>795</v>
      </c>
      <c r="J16" s="287">
        <f>SUMIFS(Tab_RSE4_Data!O:O,Tab_RSE4_Data!$B:$B,'Table 4'!$B$7,Tab_RSE4_Data!$C:$C,'Table 4'!$B$9,Tab_RSE4_Data!$D:$D,'Table 4'!$B$16)</f>
        <v>739</v>
      </c>
    </row>
    <row r="17" spans="1:10" s="6" customFormat="1" ht="16.5" customHeight="1" x14ac:dyDescent="0.45">
      <c r="A17" s="57" t="s">
        <v>87</v>
      </c>
      <c r="B17" s="275" t="s">
        <v>409</v>
      </c>
      <c r="C17" s="287">
        <f>SUMIFS(Tab_RSE4_Data!H:H,Tab_RSE4_Data!$B:$B,'Table 4'!$B$7,Tab_RSE4_Data!$C:$C,'Table 4'!$B$9,Tab_RSE4_Data!$D:$D,'Table 4'!$B$17)</f>
        <v>437</v>
      </c>
      <c r="D17" s="287">
        <f>SUMIFS(Tab_RSE4_Data!I:I,Tab_RSE4_Data!$B:$B,'Table 4'!$B$7,Tab_RSE4_Data!$C:$C,'Table 4'!$B$9,Tab_RSE4_Data!$D:$D,'Table 4'!$B$17)</f>
        <v>424</v>
      </c>
      <c r="E17" s="287">
        <f>SUMIFS(Tab_RSE4_Data!J:J,Tab_RSE4_Data!$B:$B,'Table 4'!$B$7,Tab_RSE4_Data!$C:$C,'Table 4'!$B$9,Tab_RSE4_Data!$D:$D,'Table 4'!$B$17)</f>
        <v>385</v>
      </c>
      <c r="F17" s="287">
        <f>SUMIFS(Tab_RSE4_Data!K:K,Tab_RSE4_Data!$B:$B,'Table 4'!$B$7,Tab_RSE4_Data!$C:$C,'Table 4'!$B$9,Tab_RSE4_Data!$D:$D,'Table 4'!$B$17)</f>
        <v>396</v>
      </c>
      <c r="G17" s="287">
        <f>SUMIFS(Tab_RSE4_Data!L:L,Tab_RSE4_Data!$B:$B,'Table 4'!$B$7,Tab_RSE4_Data!$C:$C,'Table 4'!$B$9,Tab_RSE4_Data!$D:$D,'Table 4'!$B$17)</f>
        <v>249</v>
      </c>
      <c r="H17" s="287">
        <f>SUMIFS(Tab_RSE4_Data!M:M,Tab_RSE4_Data!$B:$B,'Table 4'!$B$7,Tab_RSE4_Data!$C:$C,'Table 4'!$B$9,Tab_RSE4_Data!$D:$D,'Table 4'!$B$17)</f>
        <v>231</v>
      </c>
      <c r="I17" s="287">
        <f>SUMIFS(Tab_RSE4_Data!N:N,Tab_RSE4_Data!$B:$B,'Table 4'!$B$7,Tab_RSE4_Data!$C:$C,'Table 4'!$B$9,Tab_RSE4_Data!$D:$D,'Table 4'!$B$17)</f>
        <v>206</v>
      </c>
      <c r="J17" s="287">
        <f>SUMIFS(Tab_RSE4_Data!O:O,Tab_RSE4_Data!$B:$B,'Table 4'!$B$7,Tab_RSE4_Data!$C:$C,'Table 4'!$B$9,Tab_RSE4_Data!$D:$D,'Table 4'!$B$17)</f>
        <v>211</v>
      </c>
    </row>
    <row r="18" spans="1:10" s="6" customFormat="1" ht="16.5" customHeight="1" x14ac:dyDescent="0.45">
      <c r="A18" s="371" t="s">
        <v>88</v>
      </c>
      <c r="B18" s="372" t="s">
        <v>289</v>
      </c>
      <c r="C18" s="309">
        <f>SUMIFS(Tab_RSE4_Data!H:H,Tab_RSE4_Data!$B:$B,'Table 4'!$B$7,Tab_RSE4_Data!$C:$C,'Table 4'!$B$9,Tab_RSE4_Data!$D:$D,'Table 4'!$B$18)</f>
        <v>8852</v>
      </c>
      <c r="D18" s="309">
        <f>SUMIFS(Tab_RSE4_Data!I:I,Tab_RSE4_Data!$B:$B,'Table 4'!$B$7,Tab_RSE4_Data!$C:$C,'Table 4'!$B$9,Tab_RSE4_Data!$D:$D,'Table 4'!$B$18)</f>
        <v>9077</v>
      </c>
      <c r="E18" s="309">
        <f>SUMIFS(Tab_RSE4_Data!J:J,Tab_RSE4_Data!$B:$B,'Table 4'!$B$7,Tab_RSE4_Data!$C:$C,'Table 4'!$B$9,Tab_RSE4_Data!$D:$D,'Table 4'!$B$18)</f>
        <v>9150</v>
      </c>
      <c r="F18" s="309">
        <f>SUMIFS(Tab_RSE4_Data!K:K,Tab_RSE4_Data!$B:$B,'Table 4'!$B$7,Tab_RSE4_Data!$C:$C,'Table 4'!$B$9,Tab_RSE4_Data!$D:$D,'Table 4'!$B$18)</f>
        <v>9474</v>
      </c>
      <c r="G18" s="309">
        <f>SUMIFS(Tab_RSE4_Data!L:L,Tab_RSE4_Data!$B:$B,'Table 4'!$B$7,Tab_RSE4_Data!$C:$C,'Table 4'!$B$9,Tab_RSE4_Data!$D:$D,'Table 4'!$B$18)</f>
        <v>8846</v>
      </c>
      <c r="H18" s="309">
        <f>SUMIFS(Tab_RSE4_Data!M:M,Tab_RSE4_Data!$B:$B,'Table 4'!$B$7,Tab_RSE4_Data!$C:$C,'Table 4'!$B$9,Tab_RSE4_Data!$D:$D,'Table 4'!$B$18)</f>
        <v>8484</v>
      </c>
      <c r="I18" s="309">
        <f>SUMIFS(Tab_RSE4_Data!N:N,Tab_RSE4_Data!$B:$B,'Table 4'!$B$7,Tab_RSE4_Data!$C:$C,'Table 4'!$B$9,Tab_RSE4_Data!$D:$D,'Table 4'!$B$18)</f>
        <v>9051</v>
      </c>
      <c r="J18" s="309">
        <f>SUMIFS(Tab_RSE4_Data!O:O,Tab_RSE4_Data!$B:$B,'Table 4'!$B$7,Tab_RSE4_Data!$C:$C,'Table 4'!$B$9,Tab_RSE4_Data!$D:$D,'Table 4'!$B$18)</f>
        <v>9421</v>
      </c>
    </row>
    <row r="19" spans="1:10" s="6" customFormat="1" ht="16.5" customHeight="1" x14ac:dyDescent="0.45">
      <c r="A19" s="371"/>
      <c r="B19" s="275"/>
      <c r="C19" s="309"/>
      <c r="D19" s="309"/>
      <c r="E19" s="309"/>
      <c r="F19" s="309"/>
      <c r="G19" s="309"/>
      <c r="H19" s="309"/>
      <c r="I19" s="309"/>
      <c r="J19" s="309"/>
    </row>
    <row r="20" spans="1:10" s="6" customFormat="1" ht="16.5" customHeight="1" x14ac:dyDescent="0.45">
      <c r="A20" s="371"/>
      <c r="B20" s="275"/>
      <c r="C20" s="309"/>
      <c r="D20" s="309"/>
      <c r="E20" s="309"/>
      <c r="F20" s="309"/>
      <c r="G20" s="309"/>
      <c r="H20" s="309"/>
      <c r="I20" s="309"/>
      <c r="J20" s="309"/>
    </row>
    <row r="21" spans="1:10" s="291" customFormat="1" ht="15" customHeight="1" x14ac:dyDescent="0.45">
      <c r="A21" s="289"/>
      <c r="B21" s="290" t="s">
        <v>31</v>
      </c>
      <c r="C21" s="601" t="s">
        <v>31</v>
      </c>
      <c r="D21" s="601"/>
      <c r="E21" s="601"/>
      <c r="F21" s="601"/>
      <c r="G21" s="601"/>
      <c r="H21" s="601"/>
      <c r="I21" s="601"/>
      <c r="J21" s="601"/>
    </row>
    <row r="22" spans="1:10" s="6" customFormat="1" ht="16.5" customHeight="1" x14ac:dyDescent="0.45">
      <c r="A22" s="57" t="s">
        <v>80</v>
      </c>
      <c r="B22" s="275" t="s">
        <v>399</v>
      </c>
      <c r="C22" s="287">
        <f>SUMIFS(Tab_RSE4_Data!H:H,Tab_RSE4_Data!$D:$D,$B$22,Tab_RSE4_Data!$C:$C,$B$21,Tab_RSE4_Data!$B:$B,$B$7)</f>
        <v>3730</v>
      </c>
      <c r="D22" s="287">
        <f>SUMIFS(Tab_RSE4_Data!I:I,Tab_RSE4_Data!$D:$D,$B$22,Tab_RSE4_Data!$C:$C,$B$21,Tab_RSE4_Data!$B:$B,$B$7)</f>
        <v>3650</v>
      </c>
      <c r="E22" s="287">
        <f>SUMIFS(Tab_RSE4_Data!J:J,Tab_RSE4_Data!$D:$D,$B$22,Tab_RSE4_Data!$C:$C,$B$21,Tab_RSE4_Data!$B:$B,$B$7)</f>
        <v>3695</v>
      </c>
      <c r="F22" s="287">
        <f>SUMIFS(Tab_RSE4_Data!K:K,Tab_RSE4_Data!$D:$D,$B$22,Tab_RSE4_Data!$C:$C,$B$21,Tab_RSE4_Data!$B:$B,$B$7)</f>
        <v>3768</v>
      </c>
      <c r="G22" s="287">
        <f>SUMIFS(Tab_RSE4_Data!L:L,Tab_RSE4_Data!$D:$D,$B$22,Tab_RSE4_Data!$C:$C,$B$21,Tab_RSE4_Data!$B:$B,$B$7)</f>
        <v>3642</v>
      </c>
      <c r="H22" s="287">
        <f>SUMIFS(Tab_RSE4_Data!M:M,Tab_RSE4_Data!$D:$D,$B$22,Tab_RSE4_Data!$C:$C,$B$21,Tab_RSE4_Data!$B:$B,$B$7)</f>
        <v>3493</v>
      </c>
      <c r="I22" s="287">
        <f>SUMIFS(Tab_RSE4_Data!N:N,Tab_RSE4_Data!$D:$D,$B$22,Tab_RSE4_Data!$C:$C,$B$21,Tab_RSE4_Data!$B:$B,$B$7)</f>
        <v>3951</v>
      </c>
      <c r="J22" s="287">
        <f>SUMIFS(Tab_RSE4_Data!O:O,Tab_RSE4_Data!$D:$D,$B$22,Tab_RSE4_Data!$C:$C,$B$21,Tab_RSE4_Data!$B:$B,$B$7)</f>
        <v>3667</v>
      </c>
    </row>
    <row r="23" spans="1:10" s="6" customFormat="1" ht="16.5" customHeight="1" x14ac:dyDescent="0.45">
      <c r="A23" s="57" t="s">
        <v>81</v>
      </c>
      <c r="B23" s="275" t="s">
        <v>403</v>
      </c>
      <c r="C23" s="287">
        <f>SUMIFS(Tab_RSE4_Data!H:H,Tab_RSE4_Data!$D:$D,$B$23,Tab_RSE4_Data!$C:$C,$B$21,Tab_RSE4_Data!$B:$B,$B$7)</f>
        <v>356</v>
      </c>
      <c r="D23" s="287">
        <f>SUMIFS(Tab_RSE4_Data!I:I,Tab_RSE4_Data!$D:$D,$B$23,Tab_RSE4_Data!$C:$C,$B$21,Tab_RSE4_Data!$B:$B,$B$7)</f>
        <v>609</v>
      </c>
      <c r="E23" s="287">
        <f>SUMIFS(Tab_RSE4_Data!J:J,Tab_RSE4_Data!$D:$D,$B$23,Tab_RSE4_Data!$C:$C,$B$21,Tab_RSE4_Data!$B:$B,$B$7)</f>
        <v>697</v>
      </c>
      <c r="F23" s="287">
        <f>SUMIFS(Tab_RSE4_Data!K:K,Tab_RSE4_Data!$D:$D,$B$23,Tab_RSE4_Data!$C:$C,$B$21,Tab_RSE4_Data!$B:$B,$B$7)</f>
        <v>730</v>
      </c>
      <c r="G23" s="287">
        <f>SUMIFS(Tab_RSE4_Data!L:L,Tab_RSE4_Data!$D:$D,$B$23,Tab_RSE4_Data!$C:$C,$B$21,Tab_RSE4_Data!$B:$B,$B$7)</f>
        <v>811</v>
      </c>
      <c r="H23" s="287">
        <f>SUMIFS(Tab_RSE4_Data!M:M,Tab_RSE4_Data!$D:$D,$B$23,Tab_RSE4_Data!$C:$C,$B$21,Tab_RSE4_Data!$B:$B,$B$7)</f>
        <v>855</v>
      </c>
      <c r="I23" s="287">
        <f>SUMIFS(Tab_RSE4_Data!N:N,Tab_RSE4_Data!$D:$D,$B$23,Tab_RSE4_Data!$C:$C,$B$21,Tab_RSE4_Data!$B:$B,$B$7)</f>
        <v>851</v>
      </c>
      <c r="J23" s="287">
        <f>SUMIFS(Tab_RSE4_Data!O:O,Tab_RSE4_Data!$D:$D,$B$23,Tab_RSE4_Data!$C:$C,$B$21,Tab_RSE4_Data!$B:$B,$B$7)</f>
        <v>1057</v>
      </c>
    </row>
    <row r="24" spans="1:10" s="6" customFormat="1" ht="16.5" customHeight="1" x14ac:dyDescent="0.45">
      <c r="A24" s="57" t="s">
        <v>82</v>
      </c>
      <c r="B24" s="275" t="s">
        <v>404</v>
      </c>
      <c r="C24" s="287">
        <f>SUMIFS(Tab_RSE4_Data!H:H,Tab_RSE4_Data!$D:$D,$B$24,Tab_RSE4_Data!$C:$C,$B$21,Tab_RSE4_Data!$B:$B,$B$7)</f>
        <v>48</v>
      </c>
      <c r="D24" s="287">
        <f>SUMIFS(Tab_RSE4_Data!I:I,Tab_RSE4_Data!$D:$D,$B$24,Tab_RSE4_Data!$C:$C,$B$21,Tab_RSE4_Data!$B:$B,$B$7)</f>
        <v>56</v>
      </c>
      <c r="E24" s="287">
        <f>SUMIFS(Tab_RSE4_Data!J:J,Tab_RSE4_Data!$D:$D,$B$24,Tab_RSE4_Data!$C:$C,$B$21,Tab_RSE4_Data!$B:$B,$B$7)</f>
        <v>51</v>
      </c>
      <c r="F24" s="287">
        <f>SUMIFS(Tab_RSE4_Data!K:K,Tab_RSE4_Data!$D:$D,$B$24,Tab_RSE4_Data!$C:$C,$B$21,Tab_RSE4_Data!$B:$B,$B$7)</f>
        <v>53</v>
      </c>
      <c r="G24" s="287">
        <f>SUMIFS(Tab_RSE4_Data!L:L,Tab_RSE4_Data!$D:$D,$B$24,Tab_RSE4_Data!$C:$C,$B$21,Tab_RSE4_Data!$B:$B,$B$7)</f>
        <v>52</v>
      </c>
      <c r="H24" s="287">
        <f>SUMIFS(Tab_RSE4_Data!M:M,Tab_RSE4_Data!$D:$D,$B$24,Tab_RSE4_Data!$C:$C,$B$21,Tab_RSE4_Data!$B:$B,$B$7)</f>
        <v>0</v>
      </c>
      <c r="I24" s="287">
        <f>SUMIFS(Tab_RSE4_Data!N:N,Tab_RSE4_Data!$D:$D,$B$24,Tab_RSE4_Data!$C:$C,$B$21,Tab_RSE4_Data!$B:$B,$B$7)</f>
        <v>0</v>
      </c>
      <c r="J24" s="287">
        <f>SUMIFS(Tab_RSE4_Data!O:O,Tab_RSE4_Data!$D:$D,$B$24,Tab_RSE4_Data!$C:$C,$B$21,Tab_RSE4_Data!$B:$B,$B$7)</f>
        <v>0</v>
      </c>
    </row>
    <row r="25" spans="1:10" s="6" customFormat="1" ht="16.5" customHeight="1" x14ac:dyDescent="0.45">
      <c r="A25" s="57" t="s">
        <v>83</v>
      </c>
      <c r="B25" s="275" t="s">
        <v>405</v>
      </c>
      <c r="C25" s="287">
        <f>SUMIFS(Tab_RSE4_Data!H:H,Tab_RSE4_Data!$D:$D,$B$25,Tab_RSE4_Data!$C:$C,$B$21,Tab_RSE4_Data!$B:$B,$B$7)</f>
        <v>692</v>
      </c>
      <c r="D25" s="287">
        <f>SUMIFS(Tab_RSE4_Data!I:I,Tab_RSE4_Data!$D:$D,$B$25,Tab_RSE4_Data!$C:$C,$B$21,Tab_RSE4_Data!$B:$B,$B$7)</f>
        <v>688</v>
      </c>
      <c r="E25" s="287">
        <f>SUMIFS(Tab_RSE4_Data!J:J,Tab_RSE4_Data!$D:$D,$B$25,Tab_RSE4_Data!$C:$C,$B$21,Tab_RSE4_Data!$B:$B,$B$7)</f>
        <v>543</v>
      </c>
      <c r="F25" s="287">
        <f>SUMIFS(Tab_RSE4_Data!K:K,Tab_RSE4_Data!$D:$D,$B$25,Tab_RSE4_Data!$C:$C,$B$21,Tab_RSE4_Data!$B:$B,$B$7)</f>
        <v>539</v>
      </c>
      <c r="G25" s="287">
        <f>SUMIFS(Tab_RSE4_Data!L:L,Tab_RSE4_Data!$D:$D,$B$25,Tab_RSE4_Data!$C:$C,$B$21,Tab_RSE4_Data!$B:$B,$B$7)</f>
        <v>153</v>
      </c>
      <c r="H25" s="287">
        <f>SUMIFS(Tab_RSE4_Data!M:M,Tab_RSE4_Data!$D:$D,$B$25,Tab_RSE4_Data!$C:$C,$B$21,Tab_RSE4_Data!$B:$B,$B$7)</f>
        <v>127</v>
      </c>
      <c r="I25" s="287">
        <f>SUMIFS(Tab_RSE4_Data!N:N,Tab_RSE4_Data!$D:$D,$B$25,Tab_RSE4_Data!$C:$C,$B$21,Tab_RSE4_Data!$B:$B,$B$7)</f>
        <v>77</v>
      </c>
      <c r="J25" s="287">
        <f>SUMIFS(Tab_RSE4_Data!O:O,Tab_RSE4_Data!$D:$D,$B$25,Tab_RSE4_Data!$C:$C,$B$21,Tab_RSE4_Data!$B:$B,$B$7)</f>
        <v>55</v>
      </c>
    </row>
    <row r="26" spans="1:10" s="6" customFormat="1" ht="16.5" customHeight="1" x14ac:dyDescent="0.45">
      <c r="A26" s="57" t="s">
        <v>84</v>
      </c>
      <c r="B26" s="275" t="s">
        <v>406</v>
      </c>
      <c r="C26" s="287">
        <f>SUMIFS(Tab_RSE4_Data!H:H,Tab_RSE4_Data!$D:$D,$B$26,Tab_RSE4_Data!$C:$C,$B$21,Tab_RSE4_Data!$B:$B,$B$7)</f>
        <v>2153</v>
      </c>
      <c r="D26" s="287">
        <f>SUMIFS(Tab_RSE4_Data!I:I,Tab_RSE4_Data!$D:$D,$B$26,Tab_RSE4_Data!$C:$C,$B$21,Tab_RSE4_Data!$B:$B,$B$7)</f>
        <v>2329</v>
      </c>
      <c r="E26" s="287">
        <f>SUMIFS(Tab_RSE4_Data!J:J,Tab_RSE4_Data!$D:$D,$B$26,Tab_RSE4_Data!$C:$C,$B$21,Tab_RSE4_Data!$B:$B,$B$7)</f>
        <v>2444</v>
      </c>
      <c r="F26" s="287">
        <f>SUMIFS(Tab_RSE4_Data!K:K,Tab_RSE4_Data!$D:$D,$B$26,Tab_RSE4_Data!$C:$C,$B$21,Tab_RSE4_Data!$B:$B,$B$7)</f>
        <v>2519</v>
      </c>
      <c r="G26" s="287">
        <f>SUMIFS(Tab_RSE4_Data!L:L,Tab_RSE4_Data!$D:$D,$B$26,Tab_RSE4_Data!$C:$C,$B$21,Tab_RSE4_Data!$B:$B,$B$7)</f>
        <v>2393</v>
      </c>
      <c r="H26" s="287">
        <f>SUMIFS(Tab_RSE4_Data!M:M,Tab_RSE4_Data!$D:$D,$B$26,Tab_RSE4_Data!$C:$C,$B$21,Tab_RSE4_Data!$B:$B,$B$7)</f>
        <v>2336</v>
      </c>
      <c r="I26" s="287">
        <f>SUMIFS(Tab_RSE4_Data!N:N,Tab_RSE4_Data!$D:$D,$B$26,Tab_RSE4_Data!$C:$C,$B$21,Tab_RSE4_Data!$B:$B,$B$7)</f>
        <v>2338</v>
      </c>
      <c r="J26" s="287">
        <f>SUMIFS(Tab_RSE4_Data!O:O,Tab_RSE4_Data!$D:$D,$B$26,Tab_RSE4_Data!$C:$C,$B$21,Tab_RSE4_Data!$B:$B,$B$7)</f>
        <v>2668</v>
      </c>
    </row>
    <row r="27" spans="1:10" s="6" customFormat="1" ht="16.5" customHeight="1" x14ac:dyDescent="0.45">
      <c r="A27" s="57" t="s">
        <v>85</v>
      </c>
      <c r="B27" s="275" t="s">
        <v>407</v>
      </c>
      <c r="C27" s="287">
        <f>SUMIFS(Tab_RSE4_Data!H:H,Tab_RSE4_Data!$D:$D,$B$27,Tab_RSE4_Data!$C:$C,$B$21,Tab_RSE4_Data!$B:$B,$B$7)</f>
        <v>1</v>
      </c>
      <c r="D27" s="287">
        <f>SUMIFS(Tab_RSE4_Data!I:I,Tab_RSE4_Data!$D:$D,$B$27,Tab_RSE4_Data!$C:$C,$B$21,Tab_RSE4_Data!$B:$B,$B$7)</f>
        <v>1</v>
      </c>
      <c r="E27" s="287">
        <f>SUMIFS(Tab_RSE4_Data!J:J,Tab_RSE4_Data!$D:$D,$B$27,Tab_RSE4_Data!$C:$C,$B$21,Tab_RSE4_Data!$B:$B,$B$7)</f>
        <v>1</v>
      </c>
      <c r="F27" s="287">
        <f>SUMIFS(Tab_RSE4_Data!K:K,Tab_RSE4_Data!$D:$D,$B$27,Tab_RSE4_Data!$C:$C,$B$21,Tab_RSE4_Data!$B:$B,$B$7)</f>
        <v>0</v>
      </c>
      <c r="G27" s="287">
        <f>SUMIFS(Tab_RSE4_Data!L:L,Tab_RSE4_Data!$D:$D,$B$27,Tab_RSE4_Data!$C:$C,$B$21,Tab_RSE4_Data!$B:$B,$B$7)</f>
        <v>0</v>
      </c>
      <c r="H27" s="287">
        <f>SUMIFS(Tab_RSE4_Data!M:M,Tab_RSE4_Data!$D:$D,$B$27,Tab_RSE4_Data!$C:$C,$B$21,Tab_RSE4_Data!$B:$B,$B$7)</f>
        <v>0</v>
      </c>
      <c r="I27" s="287">
        <f>SUMIFS(Tab_RSE4_Data!N:N,Tab_RSE4_Data!$D:$D,$B$27,Tab_RSE4_Data!$C:$C,$B$21,Tab_RSE4_Data!$B:$B,$B$7)</f>
        <v>0</v>
      </c>
      <c r="J27" s="287">
        <f>SUMIFS(Tab_RSE4_Data!O:O,Tab_RSE4_Data!$D:$D,$B$27,Tab_RSE4_Data!$C:$C,$B$21,Tab_RSE4_Data!$B:$B,$B$7)</f>
        <v>0</v>
      </c>
    </row>
    <row r="28" spans="1:10" s="6" customFormat="1" ht="16.5" customHeight="1" x14ac:dyDescent="0.45">
      <c r="A28" s="57" t="s">
        <v>86</v>
      </c>
      <c r="B28" s="275" t="s">
        <v>408</v>
      </c>
      <c r="C28" s="287">
        <f>SUMIFS(Tab_RSE4_Data!H:H,Tab_RSE4_Data!$D:$D,$B$28,Tab_RSE4_Data!$C:$C,$B$21,Tab_RSE4_Data!$B:$B,$B$7)</f>
        <v>894</v>
      </c>
      <c r="D28" s="287">
        <f>SUMIFS(Tab_RSE4_Data!I:I,Tab_RSE4_Data!$D:$D,$B$28,Tab_RSE4_Data!$C:$C,$B$21,Tab_RSE4_Data!$B:$B,$B$7)</f>
        <v>648</v>
      </c>
      <c r="E28" s="287">
        <f>SUMIFS(Tab_RSE4_Data!J:J,Tab_RSE4_Data!$D:$D,$B$28,Tab_RSE4_Data!$C:$C,$B$21,Tab_RSE4_Data!$B:$B,$B$7)</f>
        <v>709</v>
      </c>
      <c r="F28" s="287">
        <f>SUMIFS(Tab_RSE4_Data!K:K,Tab_RSE4_Data!$D:$D,$B$28,Tab_RSE4_Data!$C:$C,$B$21,Tab_RSE4_Data!$B:$B,$B$7)</f>
        <v>741</v>
      </c>
      <c r="G28" s="287">
        <f>SUMIFS(Tab_RSE4_Data!L:L,Tab_RSE4_Data!$D:$D,$B$28,Tab_RSE4_Data!$C:$C,$B$21,Tab_RSE4_Data!$B:$B,$B$7)</f>
        <v>746</v>
      </c>
      <c r="H28" s="287">
        <f>SUMIFS(Tab_RSE4_Data!M:M,Tab_RSE4_Data!$D:$D,$B$28,Tab_RSE4_Data!$C:$C,$B$21,Tab_RSE4_Data!$B:$B,$B$7)</f>
        <v>697</v>
      </c>
      <c r="I28" s="287">
        <f>SUMIFS(Tab_RSE4_Data!N:N,Tab_RSE4_Data!$D:$D,$B$28,Tab_RSE4_Data!$C:$C,$B$21,Tab_RSE4_Data!$B:$B,$B$7)</f>
        <v>794</v>
      </c>
      <c r="J28" s="287">
        <f>SUMIFS(Tab_RSE4_Data!O:O,Tab_RSE4_Data!$D:$D,$B$28,Tab_RSE4_Data!$C:$C,$B$21,Tab_RSE4_Data!$B:$B,$B$7)</f>
        <v>671</v>
      </c>
    </row>
    <row r="29" spans="1:10" s="6" customFormat="1" ht="16.5" customHeight="1" x14ac:dyDescent="0.45">
      <c r="A29" s="57" t="s">
        <v>87</v>
      </c>
      <c r="B29" s="275" t="s">
        <v>409</v>
      </c>
      <c r="C29" s="287">
        <f>SUMIFS(Tab_RSE4_Data!H:H,Tab_RSE4_Data!$D:$D,$B$29,Tab_RSE4_Data!$C:$C,$B$21,Tab_RSE4_Data!$B:$B,$B$7)</f>
        <v>429</v>
      </c>
      <c r="D29" s="287">
        <f>SUMIFS(Tab_RSE4_Data!I:I,Tab_RSE4_Data!$D:$D,$B$29,Tab_RSE4_Data!$C:$C,$B$21,Tab_RSE4_Data!$B:$B,$B$7)</f>
        <v>416</v>
      </c>
      <c r="E29" s="287">
        <f>SUMIFS(Tab_RSE4_Data!J:J,Tab_RSE4_Data!$D:$D,$B$29,Tab_RSE4_Data!$C:$C,$B$21,Tab_RSE4_Data!$B:$B,$B$7)</f>
        <v>375</v>
      </c>
      <c r="F29" s="287">
        <f>SUMIFS(Tab_RSE4_Data!K:K,Tab_RSE4_Data!$D:$D,$B$29,Tab_RSE4_Data!$C:$C,$B$21,Tab_RSE4_Data!$B:$B,$B$7)</f>
        <v>376</v>
      </c>
      <c r="G29" s="287">
        <f>SUMIFS(Tab_RSE4_Data!L:L,Tab_RSE4_Data!$D:$D,$B$29,Tab_RSE4_Data!$C:$C,$B$21,Tab_RSE4_Data!$B:$B,$B$7)</f>
        <v>225</v>
      </c>
      <c r="H29" s="287">
        <f>SUMIFS(Tab_RSE4_Data!M:M,Tab_RSE4_Data!$D:$D,$B$29,Tab_RSE4_Data!$C:$C,$B$21,Tab_RSE4_Data!$B:$B,$B$7)</f>
        <v>209</v>
      </c>
      <c r="I29" s="287">
        <f>SUMIFS(Tab_RSE4_Data!N:N,Tab_RSE4_Data!$D:$D,$B$29,Tab_RSE4_Data!$C:$C,$B$21,Tab_RSE4_Data!$B:$B,$B$7)</f>
        <v>180</v>
      </c>
      <c r="J29" s="287">
        <f>SUMIFS(Tab_RSE4_Data!O:O,Tab_RSE4_Data!$D:$D,$B$29,Tab_RSE4_Data!$C:$C,$B$21,Tab_RSE4_Data!$B:$B,$B$7)</f>
        <v>189</v>
      </c>
    </row>
    <row r="30" spans="1:10" s="6" customFormat="1" ht="16.5" customHeight="1" x14ac:dyDescent="0.45">
      <c r="A30" s="371" t="s">
        <v>88</v>
      </c>
      <c r="B30" s="372" t="s">
        <v>289</v>
      </c>
      <c r="C30" s="309">
        <f>SUMIFS(Tab_RSE4_Data!H:H,Tab_RSE4_Data!$D:$D,$B$30,Tab_RSE4_Data!$C:$C,$B$21,Tab_RSE4_Data!$B:$B,$B$7)</f>
        <v>8304</v>
      </c>
      <c r="D30" s="309">
        <f>SUMIFS(Tab_RSE4_Data!I:I,Tab_RSE4_Data!$D:$D,$B$30,Tab_RSE4_Data!$C:$C,$B$21,Tab_RSE4_Data!$B:$B,$B$7)</f>
        <v>8396</v>
      </c>
      <c r="E30" s="309">
        <f>SUMIFS(Tab_RSE4_Data!J:J,Tab_RSE4_Data!$D:$D,$B$30,Tab_RSE4_Data!$C:$C,$B$21,Tab_RSE4_Data!$B:$B,$B$7)</f>
        <v>8516</v>
      </c>
      <c r="F30" s="309">
        <f>SUMIFS(Tab_RSE4_Data!K:K,Tab_RSE4_Data!$D:$D,$B$30,Tab_RSE4_Data!$C:$C,$B$21,Tab_RSE4_Data!$B:$B,$B$7)</f>
        <v>8726</v>
      </c>
      <c r="G30" s="309">
        <f>SUMIFS(Tab_RSE4_Data!L:L,Tab_RSE4_Data!$D:$D,$B$30,Tab_RSE4_Data!$C:$C,$B$21,Tab_RSE4_Data!$B:$B,$B$7)</f>
        <v>8021</v>
      </c>
      <c r="H30" s="309">
        <f>SUMIFS(Tab_RSE4_Data!M:M,Tab_RSE4_Data!$D:$D,$B$30,Tab_RSE4_Data!$C:$C,$B$21,Tab_RSE4_Data!$B:$B,$B$7)</f>
        <v>7717</v>
      </c>
      <c r="I30" s="309">
        <f>SUMIFS(Tab_RSE4_Data!N:N,Tab_RSE4_Data!$D:$D,$B$30,Tab_RSE4_Data!$C:$C,$B$21,Tab_RSE4_Data!$B:$B,$B$7)</f>
        <v>8192</v>
      </c>
      <c r="J30" s="309">
        <f>SUMIFS(Tab_RSE4_Data!O:O,Tab_RSE4_Data!$D:$D,$B$30,Tab_RSE4_Data!$C:$C,$B$21,Tab_RSE4_Data!$B:$B,$B$7)</f>
        <v>8307</v>
      </c>
    </row>
    <row r="31" spans="1:10" s="60" customFormat="1" ht="16.5" customHeight="1" x14ac:dyDescent="0.45">
      <c r="A31" s="58"/>
      <c r="B31" s="58"/>
      <c r="C31" s="59"/>
      <c r="D31" s="59"/>
      <c r="E31" s="59"/>
      <c r="F31" s="59"/>
      <c r="G31" s="59"/>
      <c r="H31" s="59"/>
      <c r="I31" s="59"/>
      <c r="J31" s="59"/>
    </row>
    <row r="32" spans="1:10" s="60" customFormat="1" ht="16.5" customHeight="1" x14ac:dyDescent="0.45">
      <c r="A32" s="58"/>
      <c r="B32" s="58"/>
      <c r="C32" s="59"/>
      <c r="D32" s="59"/>
      <c r="E32" s="59"/>
      <c r="F32" s="59"/>
      <c r="G32" s="59"/>
      <c r="H32" s="59"/>
      <c r="I32" s="59"/>
      <c r="J32" s="59"/>
    </row>
    <row r="33" spans="1:10" s="291" customFormat="1" ht="15" customHeight="1" x14ac:dyDescent="0.45">
      <c r="A33" s="289"/>
      <c r="B33" s="290" t="s">
        <v>400</v>
      </c>
      <c r="C33" s="601" t="s">
        <v>89</v>
      </c>
      <c r="D33" s="601"/>
      <c r="E33" s="601"/>
      <c r="F33" s="601"/>
      <c r="G33" s="601"/>
      <c r="H33" s="601"/>
      <c r="I33" s="601"/>
      <c r="J33" s="601"/>
    </row>
    <row r="34" spans="1:10" s="6" customFormat="1" ht="16.5" customHeight="1" x14ac:dyDescent="0.45">
      <c r="A34" s="57" t="s">
        <v>80</v>
      </c>
      <c r="B34" s="275" t="s">
        <v>399</v>
      </c>
      <c r="C34" s="287">
        <f>SUMIFS(Tab_RSE4_Data!H:H,Tab_RSE4_Data!$D:$D,$B$34,Tab_RSE4_Data!$C:$C,$B$33,Tab_RSE4_Data!$B:$B,$B$7)</f>
        <v>94</v>
      </c>
      <c r="D34" s="287">
        <f>SUMIFS(Tab_RSE4_Data!I:I,Tab_RSE4_Data!$D:$D,$B$34,Tab_RSE4_Data!$C:$C,$B$33,Tab_RSE4_Data!$B:$B,$B$7)</f>
        <v>97</v>
      </c>
      <c r="E34" s="287">
        <f>SUMIFS(Tab_RSE4_Data!J:J,Tab_RSE4_Data!$D:$D,$B$34,Tab_RSE4_Data!$C:$C,$B$33,Tab_RSE4_Data!$B:$B,$B$7)</f>
        <v>88</v>
      </c>
      <c r="F34" s="287">
        <f>SUMIFS(Tab_RSE4_Data!K:K,Tab_RSE4_Data!$D:$D,$B$34,Tab_RSE4_Data!$C:$C,$B$33,Tab_RSE4_Data!$B:$B,$B$7)</f>
        <v>81</v>
      </c>
      <c r="G34" s="287">
        <f>SUMIFS(Tab_RSE4_Data!L:L,Tab_RSE4_Data!$D:$D,$B$34,Tab_RSE4_Data!$C:$C,$B$33,Tab_RSE4_Data!$B:$B,$B$7)</f>
        <v>90</v>
      </c>
      <c r="H34" s="287">
        <f>SUMIFS(Tab_RSE4_Data!M:M,Tab_RSE4_Data!$D:$D,$B$34,Tab_RSE4_Data!$C:$C,$B$33,Tab_RSE4_Data!$B:$B,$B$7)</f>
        <v>62</v>
      </c>
      <c r="I34" s="287">
        <f>SUMIFS(Tab_RSE4_Data!N:N,Tab_RSE4_Data!$D:$D,$B$34,Tab_RSE4_Data!$C:$C,$B$33,Tab_RSE4_Data!$B:$B,$B$7)</f>
        <v>98</v>
      </c>
      <c r="J34" s="287">
        <f>SUMIFS(Tab_RSE4_Data!O:O,Tab_RSE4_Data!$D:$D,$B$34,Tab_RSE4_Data!$C:$C,$B$33,Tab_RSE4_Data!$B:$B,$B$7)</f>
        <v>86</v>
      </c>
    </row>
    <row r="35" spans="1:10" s="6" customFormat="1" ht="16.5" customHeight="1" x14ac:dyDescent="0.45">
      <c r="A35" s="57" t="s">
        <v>81</v>
      </c>
      <c r="B35" s="275" t="s">
        <v>403</v>
      </c>
      <c r="C35" s="287">
        <f>SUMIFS(Tab_RSE4_Data!H:H,Tab_RSE4_Data!$D:$D,$B$35,Tab_RSE4_Data!$C:$C,$B$33,Tab_RSE4_Data!$B:$B,$B$7)</f>
        <v>0</v>
      </c>
      <c r="D35" s="287">
        <f>SUMIFS(Tab_RSE4_Data!I:I,Tab_RSE4_Data!$D:$D,$B$35,Tab_RSE4_Data!$C:$C,$B$33,Tab_RSE4_Data!$B:$B,$B$7)</f>
        <v>0</v>
      </c>
      <c r="E35" s="287">
        <f>SUMIFS(Tab_RSE4_Data!J:J,Tab_RSE4_Data!$D:$D,$B$35,Tab_RSE4_Data!$C:$C,$B$33,Tab_RSE4_Data!$B:$B,$B$7)</f>
        <v>0</v>
      </c>
      <c r="F35" s="287">
        <f>SUMIFS(Tab_RSE4_Data!K:K,Tab_RSE4_Data!$D:$D,$B$35,Tab_RSE4_Data!$C:$C,$B$33,Tab_RSE4_Data!$B:$B,$B$7)</f>
        <v>0</v>
      </c>
      <c r="G35" s="287">
        <f>SUMIFS(Tab_RSE4_Data!L:L,Tab_RSE4_Data!$D:$D,$B$35,Tab_RSE4_Data!$C:$C,$B$33,Tab_RSE4_Data!$B:$B,$B$7)</f>
        <v>0</v>
      </c>
      <c r="H35" s="287">
        <f>SUMIFS(Tab_RSE4_Data!M:M,Tab_RSE4_Data!$D:$D,$B$35,Tab_RSE4_Data!$C:$C,$B$33,Tab_RSE4_Data!$B:$B,$B$7)</f>
        <v>0</v>
      </c>
      <c r="I35" s="287">
        <f>SUMIFS(Tab_RSE4_Data!N:N,Tab_RSE4_Data!$D:$D,$B$35,Tab_RSE4_Data!$C:$C,$B$33,Tab_RSE4_Data!$B:$B,$B$7)</f>
        <v>0</v>
      </c>
      <c r="J35" s="287">
        <f>SUMIFS(Tab_RSE4_Data!O:O,Tab_RSE4_Data!$D:$D,$B$35,Tab_RSE4_Data!$C:$C,$B$33,Tab_RSE4_Data!$B:$B,$B$7)</f>
        <v>0</v>
      </c>
    </row>
    <row r="36" spans="1:10" s="6" customFormat="1" ht="16.5" customHeight="1" x14ac:dyDescent="0.45">
      <c r="A36" s="57" t="s">
        <v>82</v>
      </c>
      <c r="B36" s="275" t="s">
        <v>404</v>
      </c>
      <c r="C36" s="287">
        <f>SUMIFS(Tab_RSE4_Data!H:H,Tab_RSE4_Data!$D:$D,$B$36,Tab_RSE4_Data!$C:$C,$B$33,Tab_RSE4_Data!$B:$B,$B$7)</f>
        <v>0</v>
      </c>
      <c r="D36" s="287">
        <f>SUMIFS(Tab_RSE4_Data!I:I,Tab_RSE4_Data!$D:$D,$B$36,Tab_RSE4_Data!$C:$C,$B$33,Tab_RSE4_Data!$B:$B,$B$7)</f>
        <v>0</v>
      </c>
      <c r="E36" s="287">
        <f>SUMIFS(Tab_RSE4_Data!J:J,Tab_RSE4_Data!$D:$D,$B$36,Tab_RSE4_Data!$C:$C,$B$33,Tab_RSE4_Data!$B:$B,$B$7)</f>
        <v>0</v>
      </c>
      <c r="F36" s="287">
        <f>SUMIFS(Tab_RSE4_Data!K:K,Tab_RSE4_Data!$D:$D,$B$36,Tab_RSE4_Data!$C:$C,$B$33,Tab_RSE4_Data!$B:$B,$B$7)</f>
        <v>0</v>
      </c>
      <c r="G36" s="287">
        <f>SUMIFS(Tab_RSE4_Data!L:L,Tab_RSE4_Data!$D:$D,$B$36,Tab_RSE4_Data!$C:$C,$B$33,Tab_RSE4_Data!$B:$B,$B$7)</f>
        <v>0</v>
      </c>
      <c r="H36" s="287">
        <f>SUMIFS(Tab_RSE4_Data!M:M,Tab_RSE4_Data!$D:$D,$B$36,Tab_RSE4_Data!$C:$C,$B$33,Tab_RSE4_Data!$B:$B,$B$7)</f>
        <v>0</v>
      </c>
      <c r="I36" s="287">
        <f>SUMIFS(Tab_RSE4_Data!N:N,Tab_RSE4_Data!$D:$D,$B$36,Tab_RSE4_Data!$C:$C,$B$33,Tab_RSE4_Data!$B:$B,$B$7)</f>
        <v>0</v>
      </c>
      <c r="J36" s="287">
        <f>SUMIFS(Tab_RSE4_Data!O:O,Tab_RSE4_Data!$D:$D,$B$36,Tab_RSE4_Data!$C:$C,$B$33,Tab_RSE4_Data!$B:$B,$B$7)</f>
        <v>0</v>
      </c>
    </row>
    <row r="37" spans="1:10" s="6" customFormat="1" ht="16.5" customHeight="1" x14ac:dyDescent="0.45">
      <c r="A37" s="57" t="s">
        <v>83</v>
      </c>
      <c r="B37" s="275" t="s">
        <v>405</v>
      </c>
      <c r="C37" s="287">
        <f>SUMIFS(Tab_RSE4_Data!H:H,Tab_RSE4_Data!$D:$D,$B$37,Tab_RSE4_Data!$C:$C,$B$33,Tab_RSE4_Data!$B:$B,$B$7)</f>
        <v>12</v>
      </c>
      <c r="D37" s="287">
        <f>SUMIFS(Tab_RSE4_Data!I:I,Tab_RSE4_Data!$D:$D,$B$37,Tab_RSE4_Data!$C:$C,$B$33,Tab_RSE4_Data!$B:$B,$B$7)</f>
        <v>6</v>
      </c>
      <c r="E37" s="287">
        <f>SUMIFS(Tab_RSE4_Data!J:J,Tab_RSE4_Data!$D:$D,$B$37,Tab_RSE4_Data!$C:$C,$B$33,Tab_RSE4_Data!$B:$B,$B$7)</f>
        <v>1</v>
      </c>
      <c r="F37" s="287">
        <f>SUMIFS(Tab_RSE4_Data!K:K,Tab_RSE4_Data!$D:$D,$B$37,Tab_RSE4_Data!$C:$C,$B$33,Tab_RSE4_Data!$B:$B,$B$7)</f>
        <v>0</v>
      </c>
      <c r="G37" s="287">
        <f>SUMIFS(Tab_RSE4_Data!L:L,Tab_RSE4_Data!$D:$D,$B$37,Tab_RSE4_Data!$C:$C,$B$33,Tab_RSE4_Data!$B:$B,$B$7)</f>
        <v>0</v>
      </c>
      <c r="H37" s="287">
        <f>SUMIFS(Tab_RSE4_Data!M:M,Tab_RSE4_Data!$D:$D,$B$37,Tab_RSE4_Data!$C:$C,$B$33,Tab_RSE4_Data!$B:$B,$B$7)</f>
        <v>0</v>
      </c>
      <c r="I37" s="287">
        <f>SUMIFS(Tab_RSE4_Data!N:N,Tab_RSE4_Data!$D:$D,$B$37,Tab_RSE4_Data!$C:$C,$B$33,Tab_RSE4_Data!$B:$B,$B$7)</f>
        <v>1</v>
      </c>
      <c r="J37" s="287">
        <f>SUMIFS(Tab_RSE4_Data!O:O,Tab_RSE4_Data!$D:$D,$B$37,Tab_RSE4_Data!$C:$C,$B$33,Tab_RSE4_Data!$B:$B,$B$7)</f>
        <v>0</v>
      </c>
    </row>
    <row r="38" spans="1:10" s="6" customFormat="1" ht="16.5" customHeight="1" x14ac:dyDescent="0.45">
      <c r="A38" s="57" t="s">
        <v>84</v>
      </c>
      <c r="B38" s="275" t="s">
        <v>406</v>
      </c>
      <c r="C38" s="287">
        <f>SUMIFS(Tab_RSE4_Data!H:H,Tab_RSE4_Data!$D:$D,$B$38,Tab_RSE4_Data!$C:$C,$B$33,Tab_RSE4_Data!$B:$B,$B$7)</f>
        <v>47</v>
      </c>
      <c r="D38" s="287">
        <f>SUMIFS(Tab_RSE4_Data!I:I,Tab_RSE4_Data!$D:$D,$B$38,Tab_RSE4_Data!$C:$C,$B$33,Tab_RSE4_Data!$B:$B,$B$7)</f>
        <v>50</v>
      </c>
      <c r="E38" s="287">
        <f>SUMIFS(Tab_RSE4_Data!J:J,Tab_RSE4_Data!$D:$D,$B$38,Tab_RSE4_Data!$C:$C,$B$33,Tab_RSE4_Data!$B:$B,$B$7)</f>
        <v>50</v>
      </c>
      <c r="F38" s="287">
        <f>SUMIFS(Tab_RSE4_Data!K:K,Tab_RSE4_Data!$D:$D,$B$38,Tab_RSE4_Data!$C:$C,$B$33,Tab_RSE4_Data!$B:$B,$B$7)</f>
        <v>77</v>
      </c>
      <c r="G38" s="287">
        <f>SUMIFS(Tab_RSE4_Data!L:L,Tab_RSE4_Data!$D:$D,$B$38,Tab_RSE4_Data!$C:$C,$B$33,Tab_RSE4_Data!$B:$B,$B$7)</f>
        <v>13</v>
      </c>
      <c r="H38" s="287">
        <f>SUMIFS(Tab_RSE4_Data!M:M,Tab_RSE4_Data!$D:$D,$B$38,Tab_RSE4_Data!$C:$C,$B$33,Tab_RSE4_Data!$B:$B,$B$7)</f>
        <v>16</v>
      </c>
      <c r="I38" s="287">
        <f>SUMIFS(Tab_RSE4_Data!N:N,Tab_RSE4_Data!$D:$D,$B$38,Tab_RSE4_Data!$C:$C,$B$33,Tab_RSE4_Data!$B:$B,$B$7)</f>
        <v>14</v>
      </c>
      <c r="J38" s="287">
        <f>SUMIFS(Tab_RSE4_Data!O:O,Tab_RSE4_Data!$D:$D,$B$38,Tab_RSE4_Data!$C:$C,$B$33,Tab_RSE4_Data!$B:$B,$B$7)</f>
        <v>14</v>
      </c>
    </row>
    <row r="39" spans="1:10" s="6" customFormat="1" ht="16.5" customHeight="1" x14ac:dyDescent="0.45">
      <c r="A39" s="57" t="s">
        <v>85</v>
      </c>
      <c r="B39" s="275" t="s">
        <v>407</v>
      </c>
      <c r="C39" s="287">
        <f>SUMIFS(Tab_RSE4_Data!H:H,Tab_RSE4_Data!$D:$D,$B$39,Tab_RSE4_Data!$C:$C,$B$33,Tab_RSE4_Data!$B:$B,$B$7)</f>
        <v>0</v>
      </c>
      <c r="D39" s="287">
        <f>SUMIFS(Tab_RSE4_Data!I:I,Tab_RSE4_Data!$D:$D,$B$39,Tab_RSE4_Data!$C:$C,$B$33,Tab_RSE4_Data!$B:$B,$B$7)</f>
        <v>0</v>
      </c>
      <c r="E39" s="287">
        <f>SUMIFS(Tab_RSE4_Data!J:J,Tab_RSE4_Data!$D:$D,$B$39,Tab_RSE4_Data!$C:$C,$B$33,Tab_RSE4_Data!$B:$B,$B$7)</f>
        <v>0</v>
      </c>
      <c r="F39" s="287">
        <f>SUMIFS(Tab_RSE4_Data!K:K,Tab_RSE4_Data!$D:$D,$B$39,Tab_RSE4_Data!$C:$C,$B$33,Tab_RSE4_Data!$B:$B,$B$7)</f>
        <v>0</v>
      </c>
      <c r="G39" s="287">
        <f>SUMIFS(Tab_RSE4_Data!L:L,Tab_RSE4_Data!$D:$D,$B$39,Tab_RSE4_Data!$C:$C,$B$33,Tab_RSE4_Data!$B:$B,$B$7)</f>
        <v>0</v>
      </c>
      <c r="H39" s="287">
        <f>SUMIFS(Tab_RSE4_Data!M:M,Tab_RSE4_Data!$D:$D,$B$39,Tab_RSE4_Data!$C:$C,$B$33,Tab_RSE4_Data!$B:$B,$B$7)</f>
        <v>0</v>
      </c>
      <c r="I39" s="287">
        <f>SUMIFS(Tab_RSE4_Data!N:N,Tab_RSE4_Data!$D:$D,$B$39,Tab_RSE4_Data!$C:$C,$B$33,Tab_RSE4_Data!$B:$B,$B$7)</f>
        <v>0</v>
      </c>
      <c r="J39" s="287">
        <f>SUMIFS(Tab_RSE4_Data!O:O,Tab_RSE4_Data!$D:$D,$B$39,Tab_RSE4_Data!$C:$C,$B$33,Tab_RSE4_Data!$B:$B,$B$7)</f>
        <v>0</v>
      </c>
    </row>
    <row r="40" spans="1:10" s="6" customFormat="1" ht="16.5" customHeight="1" x14ac:dyDescent="0.45">
      <c r="A40" s="57" t="s">
        <v>86</v>
      </c>
      <c r="B40" s="275" t="s">
        <v>408</v>
      </c>
      <c r="C40" s="287">
        <f>SUMIFS(Tab_RSE4_Data!H:H,Tab_RSE4_Data!$D:$D,$B$40,Tab_RSE4_Data!$C:$C,$B$33,Tab_RSE4_Data!$B:$B,$B$7)</f>
        <v>0</v>
      </c>
      <c r="D40" s="287">
        <f>SUMIFS(Tab_RSE4_Data!I:I,Tab_RSE4_Data!$D:$D,$B$40,Tab_RSE4_Data!$C:$C,$B$33,Tab_RSE4_Data!$B:$B,$B$7)</f>
        <v>0</v>
      </c>
      <c r="E40" s="287">
        <f>SUMIFS(Tab_RSE4_Data!J:J,Tab_RSE4_Data!$D:$D,$B$40,Tab_RSE4_Data!$C:$C,$B$33,Tab_RSE4_Data!$B:$B,$B$7)</f>
        <v>0</v>
      </c>
      <c r="F40" s="287">
        <f>SUMIFS(Tab_RSE4_Data!K:K,Tab_RSE4_Data!$D:$D,$B$40,Tab_RSE4_Data!$C:$C,$B$33,Tab_RSE4_Data!$B:$B,$B$7)</f>
        <v>0</v>
      </c>
      <c r="G40" s="287">
        <f>SUMIFS(Tab_RSE4_Data!L:L,Tab_RSE4_Data!$D:$D,$B$40,Tab_RSE4_Data!$C:$C,$B$33,Tab_RSE4_Data!$B:$B,$B$7)</f>
        <v>0</v>
      </c>
      <c r="H40" s="287">
        <f>SUMIFS(Tab_RSE4_Data!M:M,Tab_RSE4_Data!$D:$D,$B$40,Tab_RSE4_Data!$C:$C,$B$33,Tab_RSE4_Data!$B:$B,$B$7)</f>
        <v>0</v>
      </c>
      <c r="I40" s="287">
        <f>SUMIFS(Tab_RSE4_Data!N:N,Tab_RSE4_Data!$D:$D,$B$40,Tab_RSE4_Data!$C:$C,$B$33,Tab_RSE4_Data!$B:$B,$B$7)</f>
        <v>0</v>
      </c>
      <c r="J40" s="287">
        <f>SUMIFS(Tab_RSE4_Data!O:O,Tab_RSE4_Data!$D:$D,$B$40,Tab_RSE4_Data!$C:$C,$B$33,Tab_RSE4_Data!$B:$B,$B$7)</f>
        <v>0</v>
      </c>
    </row>
    <row r="41" spans="1:10" s="6" customFormat="1" ht="16.5" customHeight="1" x14ac:dyDescent="0.45">
      <c r="A41" s="57" t="s">
        <v>87</v>
      </c>
      <c r="B41" s="275" t="s">
        <v>409</v>
      </c>
      <c r="C41" s="287">
        <f>SUMIFS(Tab_RSE4_Data!H:H,Tab_RSE4_Data!$D:$D,$B$41,Tab_RSE4_Data!$C:$C,$B$33,Tab_RSE4_Data!$B:$B,$B$7)</f>
        <v>2</v>
      </c>
      <c r="D41" s="287">
        <f>SUMIFS(Tab_RSE4_Data!I:I,Tab_RSE4_Data!$D:$D,$B$41,Tab_RSE4_Data!$C:$C,$B$33,Tab_RSE4_Data!$B:$B,$B$7)</f>
        <v>1</v>
      </c>
      <c r="E41" s="287">
        <f>SUMIFS(Tab_RSE4_Data!J:J,Tab_RSE4_Data!$D:$D,$B$41,Tab_RSE4_Data!$C:$C,$B$33,Tab_RSE4_Data!$B:$B,$B$7)</f>
        <v>1</v>
      </c>
      <c r="F41" s="287">
        <f>SUMIFS(Tab_RSE4_Data!K:K,Tab_RSE4_Data!$D:$D,$B$41,Tab_RSE4_Data!$C:$C,$B$33,Tab_RSE4_Data!$B:$B,$B$7)</f>
        <v>1</v>
      </c>
      <c r="G41" s="287">
        <f>SUMIFS(Tab_RSE4_Data!L:L,Tab_RSE4_Data!$D:$D,$B$41,Tab_RSE4_Data!$C:$C,$B$33,Tab_RSE4_Data!$B:$B,$B$7)</f>
        <v>1</v>
      </c>
      <c r="H41" s="287">
        <f>SUMIFS(Tab_RSE4_Data!M:M,Tab_RSE4_Data!$D:$D,$B$41,Tab_RSE4_Data!$C:$C,$B$33,Tab_RSE4_Data!$B:$B,$B$7)</f>
        <v>1</v>
      </c>
      <c r="I41" s="287">
        <f>SUMIFS(Tab_RSE4_Data!N:N,Tab_RSE4_Data!$D:$D,$B$41,Tab_RSE4_Data!$C:$C,$B$33,Tab_RSE4_Data!$B:$B,$B$7)</f>
        <v>2</v>
      </c>
      <c r="J41" s="287">
        <f>SUMIFS(Tab_RSE4_Data!O:O,Tab_RSE4_Data!$D:$D,$B$41,Tab_RSE4_Data!$C:$C,$B$33,Tab_RSE4_Data!$B:$B,$B$7)</f>
        <v>1</v>
      </c>
    </row>
    <row r="42" spans="1:10" s="6" customFormat="1" ht="16.5" customHeight="1" x14ac:dyDescent="0.45">
      <c r="A42" s="371" t="s">
        <v>88</v>
      </c>
      <c r="B42" s="372" t="s">
        <v>289</v>
      </c>
      <c r="C42" s="309">
        <f>SUMIFS(Tab_RSE4_Data!H:H,Tab_RSE4_Data!$D:$D,$B$42,Tab_RSE4_Data!$C:$C,$B$33,Tab_RSE4_Data!$B:$B,$B$7)</f>
        <v>155</v>
      </c>
      <c r="D42" s="309">
        <f>SUMIFS(Tab_RSE4_Data!I:I,Tab_RSE4_Data!$D:$D,$B$42,Tab_RSE4_Data!$C:$C,$B$33,Tab_RSE4_Data!$B:$B,$B$7)</f>
        <v>154</v>
      </c>
      <c r="E42" s="309">
        <f>SUMIFS(Tab_RSE4_Data!J:J,Tab_RSE4_Data!$D:$D,$B$42,Tab_RSE4_Data!$C:$C,$B$33,Tab_RSE4_Data!$B:$B,$B$7)</f>
        <v>139</v>
      </c>
      <c r="F42" s="309">
        <f>SUMIFS(Tab_RSE4_Data!K:K,Tab_RSE4_Data!$D:$D,$B$42,Tab_RSE4_Data!$C:$C,$B$33,Tab_RSE4_Data!$B:$B,$B$7)</f>
        <v>159</v>
      </c>
      <c r="G42" s="309">
        <f>SUMIFS(Tab_RSE4_Data!L:L,Tab_RSE4_Data!$D:$D,$B$42,Tab_RSE4_Data!$C:$C,$B$33,Tab_RSE4_Data!$B:$B,$B$7)</f>
        <v>104</v>
      </c>
      <c r="H42" s="309">
        <f>SUMIFS(Tab_RSE4_Data!M:M,Tab_RSE4_Data!$D:$D,$B$42,Tab_RSE4_Data!$C:$C,$B$33,Tab_RSE4_Data!$B:$B,$B$7)</f>
        <v>79</v>
      </c>
      <c r="I42" s="309">
        <f>SUMIFS(Tab_RSE4_Data!N:N,Tab_RSE4_Data!$D:$D,$B$42,Tab_RSE4_Data!$C:$C,$B$33,Tab_RSE4_Data!$B:$B,$B$7)</f>
        <v>115</v>
      </c>
      <c r="J42" s="309">
        <f>SUMIFS(Tab_RSE4_Data!O:O,Tab_RSE4_Data!$D:$D,$B$42,Tab_RSE4_Data!$C:$C,$B$33,Tab_RSE4_Data!$B:$B,$B$7)</f>
        <v>101</v>
      </c>
    </row>
    <row r="43" spans="1:10" s="60" customFormat="1" ht="16.5" customHeight="1" x14ac:dyDescent="0.45">
      <c r="A43" s="44"/>
      <c r="B43" s="44"/>
      <c r="C43" s="44"/>
      <c r="D43" s="44"/>
      <c r="E43" s="44"/>
      <c r="F43" s="44"/>
      <c r="G43" s="44"/>
      <c r="H43" s="44"/>
      <c r="I43" s="44"/>
      <c r="J43" s="44"/>
    </row>
    <row r="44" spans="1:10" s="60" customFormat="1" ht="16.5" customHeight="1" x14ac:dyDescent="0.45">
      <c r="A44" s="44"/>
      <c r="B44" s="44"/>
      <c r="C44" s="44"/>
      <c r="D44" s="44"/>
      <c r="E44" s="44"/>
      <c r="F44" s="44"/>
      <c r="G44" s="44"/>
      <c r="H44" s="44"/>
      <c r="I44" s="44"/>
      <c r="J44" s="44"/>
    </row>
    <row r="45" spans="1:10" s="291" customFormat="1" ht="15" customHeight="1" x14ac:dyDescent="0.45">
      <c r="A45" s="289"/>
      <c r="B45" s="290" t="s">
        <v>401</v>
      </c>
      <c r="C45" s="601" t="s">
        <v>90</v>
      </c>
      <c r="D45" s="601"/>
      <c r="E45" s="601"/>
      <c r="F45" s="601"/>
      <c r="G45" s="601"/>
      <c r="H45" s="601"/>
      <c r="I45" s="601"/>
      <c r="J45" s="601"/>
    </row>
    <row r="46" spans="1:10" s="6" customFormat="1" ht="16.5" customHeight="1" x14ac:dyDescent="0.45">
      <c r="A46" s="57" t="s">
        <v>80</v>
      </c>
      <c r="B46" s="275" t="s">
        <v>399</v>
      </c>
      <c r="C46" s="287">
        <f>SUMIFS(Tab_RSE4_Data!H:H,Tab_RSE4_Data!$D:$D,$B$46,Tab_RSE4_Data!$C:$C,$B$45,Tab_RSE4_Data!$B:$B,$B$7)</f>
        <v>26</v>
      </c>
      <c r="D46" s="287">
        <f>SUMIFS(Tab_RSE4_Data!I:I,Tab_RSE4_Data!$D:$D,$B$46,Tab_RSE4_Data!$C:$C,$B$45,Tab_RSE4_Data!$B:$B,$B$7)</f>
        <v>37</v>
      </c>
      <c r="E46" s="287">
        <f>SUMIFS(Tab_RSE4_Data!J:J,Tab_RSE4_Data!$D:$D,$B$46,Tab_RSE4_Data!$C:$C,$B$45,Tab_RSE4_Data!$B:$B,$B$7)</f>
        <v>37</v>
      </c>
      <c r="F46" s="287">
        <f>SUMIFS(Tab_RSE4_Data!K:K,Tab_RSE4_Data!$D:$D,$B$46,Tab_RSE4_Data!$C:$C,$B$45,Tab_RSE4_Data!$B:$B,$B$7)</f>
        <v>43</v>
      </c>
      <c r="G46" s="287">
        <f>SUMIFS(Tab_RSE4_Data!L:L,Tab_RSE4_Data!$D:$D,$B$46,Tab_RSE4_Data!$C:$C,$B$45,Tab_RSE4_Data!$B:$B,$B$7)</f>
        <v>63</v>
      </c>
      <c r="H46" s="287">
        <f>SUMIFS(Tab_RSE4_Data!M:M,Tab_RSE4_Data!$D:$D,$B$46,Tab_RSE4_Data!$C:$C,$B$45,Tab_RSE4_Data!$B:$B,$B$7)</f>
        <v>76</v>
      </c>
      <c r="I46" s="287">
        <f>SUMIFS(Tab_RSE4_Data!N:N,Tab_RSE4_Data!$D:$D,$B$46,Tab_RSE4_Data!$C:$C,$B$45,Tab_RSE4_Data!$B:$B,$B$7)</f>
        <v>72</v>
      </c>
      <c r="J46" s="287">
        <f>SUMIFS(Tab_RSE4_Data!O:O,Tab_RSE4_Data!$D:$D,$B$46,Tab_RSE4_Data!$C:$C,$B$45,Tab_RSE4_Data!$B:$B,$B$7)</f>
        <v>133</v>
      </c>
    </row>
    <row r="47" spans="1:10" s="6" customFormat="1" ht="16.5" customHeight="1" x14ac:dyDescent="0.45">
      <c r="A47" s="57" t="s">
        <v>81</v>
      </c>
      <c r="B47" s="275" t="s">
        <v>403</v>
      </c>
      <c r="C47" s="287">
        <f>SUMIFS(Tab_RSE4_Data!H:H,Tab_RSE4_Data!$D:$D,$B$47,Tab_RSE4_Data!$C:$C,$B$45,Tab_RSE4_Data!$B:$B,$B$7)</f>
        <v>16</v>
      </c>
      <c r="D47" s="287">
        <f>SUMIFS(Tab_RSE4_Data!I:I,Tab_RSE4_Data!$D:$D,$B$47,Tab_RSE4_Data!$C:$C,$B$45,Tab_RSE4_Data!$B:$B,$B$7)</f>
        <v>14</v>
      </c>
      <c r="E47" s="287">
        <f>SUMIFS(Tab_RSE4_Data!J:J,Tab_RSE4_Data!$D:$D,$B$47,Tab_RSE4_Data!$C:$C,$B$45,Tab_RSE4_Data!$B:$B,$B$7)</f>
        <v>17</v>
      </c>
      <c r="F47" s="287">
        <f>SUMIFS(Tab_RSE4_Data!K:K,Tab_RSE4_Data!$D:$D,$B$47,Tab_RSE4_Data!$C:$C,$B$45,Tab_RSE4_Data!$B:$B,$B$7)</f>
        <v>17</v>
      </c>
      <c r="G47" s="287">
        <f>SUMIFS(Tab_RSE4_Data!L:L,Tab_RSE4_Data!$D:$D,$B$47,Tab_RSE4_Data!$C:$C,$B$45,Tab_RSE4_Data!$B:$B,$B$7)</f>
        <v>18</v>
      </c>
      <c r="H47" s="287">
        <f>SUMIFS(Tab_RSE4_Data!M:M,Tab_RSE4_Data!$D:$D,$B$47,Tab_RSE4_Data!$C:$C,$B$45,Tab_RSE4_Data!$B:$B,$B$7)</f>
        <v>16</v>
      </c>
      <c r="I47" s="287">
        <f>SUMIFS(Tab_RSE4_Data!N:N,Tab_RSE4_Data!$D:$D,$B$47,Tab_RSE4_Data!$C:$C,$B$45,Tab_RSE4_Data!$B:$B,$B$7)</f>
        <v>23</v>
      </c>
      <c r="J47" s="287">
        <f>SUMIFS(Tab_RSE4_Data!O:O,Tab_RSE4_Data!$D:$D,$B$47,Tab_RSE4_Data!$C:$C,$B$45,Tab_RSE4_Data!$B:$B,$B$7)</f>
        <v>16</v>
      </c>
    </row>
    <row r="48" spans="1:10" s="6" customFormat="1" ht="16.5" customHeight="1" x14ac:dyDescent="0.45">
      <c r="A48" s="57" t="s">
        <v>82</v>
      </c>
      <c r="B48" s="275" t="s">
        <v>404</v>
      </c>
      <c r="C48" s="287">
        <f>SUMIFS(Tab_RSE4_Data!H:H,Tab_RSE4_Data!$D:$D,$B$48,Tab_RSE4_Data!$C:$C,$B$45,Tab_RSE4_Data!$B:$B,$B$7)</f>
        <v>1</v>
      </c>
      <c r="D48" s="287">
        <f>SUMIFS(Tab_RSE4_Data!I:I,Tab_RSE4_Data!$D:$D,$B$48,Tab_RSE4_Data!$C:$C,$B$45,Tab_RSE4_Data!$B:$B,$B$7)</f>
        <v>1</v>
      </c>
      <c r="E48" s="287">
        <f>SUMIFS(Tab_RSE4_Data!J:J,Tab_RSE4_Data!$D:$D,$B$48,Tab_RSE4_Data!$C:$C,$B$45,Tab_RSE4_Data!$B:$B,$B$7)</f>
        <v>1</v>
      </c>
      <c r="F48" s="287">
        <f>SUMIFS(Tab_RSE4_Data!K:K,Tab_RSE4_Data!$D:$D,$B$48,Tab_RSE4_Data!$C:$C,$B$45,Tab_RSE4_Data!$B:$B,$B$7)</f>
        <v>0</v>
      </c>
      <c r="G48" s="287">
        <f>SUMIFS(Tab_RSE4_Data!L:L,Tab_RSE4_Data!$D:$D,$B$48,Tab_RSE4_Data!$C:$C,$B$45,Tab_RSE4_Data!$B:$B,$B$7)</f>
        <v>0</v>
      </c>
      <c r="H48" s="287">
        <f>SUMIFS(Tab_RSE4_Data!M:M,Tab_RSE4_Data!$D:$D,$B$48,Tab_RSE4_Data!$C:$C,$B$45,Tab_RSE4_Data!$B:$B,$B$7)</f>
        <v>0</v>
      </c>
      <c r="I48" s="287">
        <f>SUMIFS(Tab_RSE4_Data!N:N,Tab_RSE4_Data!$D:$D,$B$48,Tab_RSE4_Data!$C:$C,$B$45,Tab_RSE4_Data!$B:$B,$B$7)</f>
        <v>0</v>
      </c>
      <c r="J48" s="287">
        <f>SUMIFS(Tab_RSE4_Data!O:O,Tab_RSE4_Data!$D:$D,$B$48,Tab_RSE4_Data!$C:$C,$B$45,Tab_RSE4_Data!$B:$B,$B$7)</f>
        <v>0</v>
      </c>
    </row>
    <row r="49" spans="1:10" s="6" customFormat="1" ht="16.5" customHeight="1" x14ac:dyDescent="0.45">
      <c r="A49" s="57" t="s">
        <v>83</v>
      </c>
      <c r="B49" s="275" t="s">
        <v>405</v>
      </c>
      <c r="C49" s="287">
        <f>SUMIFS(Tab_RSE4_Data!H:H,Tab_RSE4_Data!$D:$D,$B$49,Tab_RSE4_Data!$C:$C,$B$45,Tab_RSE4_Data!$B:$B,$B$7)</f>
        <v>7</v>
      </c>
      <c r="D49" s="287">
        <f>SUMIFS(Tab_RSE4_Data!I:I,Tab_RSE4_Data!$D:$D,$B$49,Tab_RSE4_Data!$C:$C,$B$45,Tab_RSE4_Data!$B:$B,$B$7)</f>
        <v>11</v>
      </c>
      <c r="E49" s="287">
        <f>SUMIFS(Tab_RSE4_Data!J:J,Tab_RSE4_Data!$D:$D,$B$49,Tab_RSE4_Data!$C:$C,$B$45,Tab_RSE4_Data!$B:$B,$B$7)</f>
        <v>4</v>
      </c>
      <c r="F49" s="287">
        <f>SUMIFS(Tab_RSE4_Data!K:K,Tab_RSE4_Data!$D:$D,$B$49,Tab_RSE4_Data!$C:$C,$B$45,Tab_RSE4_Data!$B:$B,$B$7)</f>
        <v>26</v>
      </c>
      <c r="G49" s="287">
        <f>SUMIFS(Tab_RSE4_Data!L:L,Tab_RSE4_Data!$D:$D,$B$49,Tab_RSE4_Data!$C:$C,$B$45,Tab_RSE4_Data!$B:$B,$B$7)</f>
        <v>43</v>
      </c>
      <c r="H49" s="287">
        <f>SUMIFS(Tab_RSE4_Data!M:M,Tab_RSE4_Data!$D:$D,$B$49,Tab_RSE4_Data!$C:$C,$B$45,Tab_RSE4_Data!$B:$B,$B$7)</f>
        <v>12</v>
      </c>
      <c r="I49" s="287">
        <f>SUMIFS(Tab_RSE4_Data!N:N,Tab_RSE4_Data!$D:$D,$B$49,Tab_RSE4_Data!$C:$C,$B$45,Tab_RSE4_Data!$B:$B,$B$7)</f>
        <v>49</v>
      </c>
      <c r="J49" s="287">
        <f>SUMIFS(Tab_RSE4_Data!O:O,Tab_RSE4_Data!$D:$D,$B$49,Tab_RSE4_Data!$C:$C,$B$45,Tab_RSE4_Data!$B:$B,$B$7)</f>
        <v>53</v>
      </c>
    </row>
    <row r="50" spans="1:10" s="6" customFormat="1" ht="16.5" customHeight="1" x14ac:dyDescent="0.45">
      <c r="A50" s="57" t="s">
        <v>84</v>
      </c>
      <c r="B50" s="275" t="s">
        <v>406</v>
      </c>
      <c r="C50" s="287">
        <f>SUMIFS(Tab_RSE4_Data!H:H,Tab_RSE4_Data!$D:$D,$B$50,Tab_RSE4_Data!$C:$C,$B$45,Tab_RSE4_Data!$B:$B,$B$7)</f>
        <v>299</v>
      </c>
      <c r="D50" s="287">
        <f>SUMIFS(Tab_RSE4_Data!I:I,Tab_RSE4_Data!$D:$D,$B$50,Tab_RSE4_Data!$C:$C,$B$45,Tab_RSE4_Data!$B:$B,$B$7)</f>
        <v>419</v>
      </c>
      <c r="E50" s="287">
        <f>SUMIFS(Tab_RSE4_Data!J:J,Tab_RSE4_Data!$D:$D,$B$50,Tab_RSE4_Data!$C:$C,$B$45,Tab_RSE4_Data!$B:$B,$B$7)</f>
        <v>412</v>
      </c>
      <c r="F50" s="287">
        <f>SUMIFS(Tab_RSE4_Data!K:K,Tab_RSE4_Data!$D:$D,$B$50,Tab_RSE4_Data!$C:$C,$B$45,Tab_RSE4_Data!$B:$B,$B$7)</f>
        <v>471</v>
      </c>
      <c r="G50" s="287">
        <f>SUMIFS(Tab_RSE4_Data!L:L,Tab_RSE4_Data!$D:$D,$B$50,Tab_RSE4_Data!$C:$C,$B$45,Tab_RSE4_Data!$B:$B,$B$7)</f>
        <v>562</v>
      </c>
      <c r="H50" s="287">
        <f>SUMIFS(Tab_RSE4_Data!M:M,Tab_RSE4_Data!$D:$D,$B$50,Tab_RSE4_Data!$C:$C,$B$45,Tab_RSE4_Data!$B:$B,$B$7)</f>
        <v>552</v>
      </c>
      <c r="I50" s="287">
        <f>SUMIFS(Tab_RSE4_Data!N:N,Tab_RSE4_Data!$D:$D,$B$50,Tab_RSE4_Data!$C:$C,$B$45,Tab_RSE4_Data!$B:$B,$B$7)</f>
        <v>569</v>
      </c>
      <c r="J50" s="287">
        <f>SUMIFS(Tab_RSE4_Data!O:O,Tab_RSE4_Data!$D:$D,$B$50,Tab_RSE4_Data!$C:$C,$B$45,Tab_RSE4_Data!$B:$B,$B$7)</f>
        <v>712</v>
      </c>
    </row>
    <row r="51" spans="1:10" s="6" customFormat="1" ht="16.5" customHeight="1" x14ac:dyDescent="0.45">
      <c r="A51" s="57" t="s">
        <v>85</v>
      </c>
      <c r="B51" s="275" t="s">
        <v>407</v>
      </c>
      <c r="C51" s="287">
        <f>SUMIFS(Tab_RSE4_Data!H:H,Tab_RSE4_Data!$D:$D,$B$51,Tab_RSE4_Data!$C:$C,$B$45,Tab_RSE4_Data!$B:$B,$B$7)</f>
        <v>0</v>
      </c>
      <c r="D51" s="287">
        <f>SUMIFS(Tab_RSE4_Data!I:I,Tab_RSE4_Data!$D:$D,$B$51,Tab_RSE4_Data!$C:$C,$B$45,Tab_RSE4_Data!$B:$B,$B$7)</f>
        <v>0</v>
      </c>
      <c r="E51" s="287">
        <f>SUMIFS(Tab_RSE4_Data!J:J,Tab_RSE4_Data!$D:$D,$B$51,Tab_RSE4_Data!$C:$C,$B$45,Tab_RSE4_Data!$B:$B,$B$7)</f>
        <v>0</v>
      </c>
      <c r="F51" s="287">
        <f>SUMIFS(Tab_RSE4_Data!K:K,Tab_RSE4_Data!$D:$D,$B$51,Tab_RSE4_Data!$C:$C,$B$45,Tab_RSE4_Data!$B:$B,$B$7)</f>
        <v>0</v>
      </c>
      <c r="G51" s="287">
        <f>SUMIFS(Tab_RSE4_Data!L:L,Tab_RSE4_Data!$D:$D,$B$51,Tab_RSE4_Data!$C:$C,$B$45,Tab_RSE4_Data!$B:$B,$B$7)</f>
        <v>0</v>
      </c>
      <c r="H51" s="287">
        <f>SUMIFS(Tab_RSE4_Data!M:M,Tab_RSE4_Data!$D:$D,$B$51,Tab_RSE4_Data!$C:$C,$B$45,Tab_RSE4_Data!$B:$B,$B$7)</f>
        <v>0</v>
      </c>
      <c r="I51" s="287">
        <f>SUMIFS(Tab_RSE4_Data!N:N,Tab_RSE4_Data!$D:$D,$B$51,Tab_RSE4_Data!$C:$C,$B$45,Tab_RSE4_Data!$B:$B,$B$7)</f>
        <v>0</v>
      </c>
      <c r="J51" s="287">
        <f>SUMIFS(Tab_RSE4_Data!O:O,Tab_RSE4_Data!$D:$D,$B$51,Tab_RSE4_Data!$C:$C,$B$45,Tab_RSE4_Data!$B:$B,$B$7)</f>
        <v>0</v>
      </c>
    </row>
    <row r="52" spans="1:10" s="6" customFormat="1" ht="16.5" customHeight="1" x14ac:dyDescent="0.45">
      <c r="A52" s="57" t="s">
        <v>86</v>
      </c>
      <c r="B52" s="275" t="s">
        <v>408</v>
      </c>
      <c r="C52" s="287">
        <f>SUMIFS(Tab_RSE4_Data!H:H,Tab_RSE4_Data!$D:$D,$B$52,Tab_RSE4_Data!$C:$C,$B$45,Tab_RSE4_Data!$B:$B,$B$7)</f>
        <v>0</v>
      </c>
      <c r="D52" s="287">
        <f>SUMIFS(Tab_RSE4_Data!I:I,Tab_RSE4_Data!$D:$D,$B$52,Tab_RSE4_Data!$C:$C,$B$45,Tab_RSE4_Data!$B:$B,$B$7)</f>
        <v>0</v>
      </c>
      <c r="E52" s="287">
        <f>SUMIFS(Tab_RSE4_Data!J:J,Tab_RSE4_Data!$D:$D,$B$52,Tab_RSE4_Data!$C:$C,$B$45,Tab_RSE4_Data!$B:$B,$B$7)</f>
        <v>0</v>
      </c>
      <c r="F52" s="287">
        <f>SUMIFS(Tab_RSE4_Data!K:K,Tab_RSE4_Data!$D:$D,$B$52,Tab_RSE4_Data!$C:$C,$B$45,Tab_RSE4_Data!$B:$B,$B$7)</f>
        <v>0</v>
      </c>
      <c r="G52" s="287">
        <f>SUMIFS(Tab_RSE4_Data!L:L,Tab_RSE4_Data!$D:$D,$B$52,Tab_RSE4_Data!$C:$C,$B$45,Tab_RSE4_Data!$B:$B,$B$7)</f>
        <v>0</v>
      </c>
      <c r="H52" s="287">
        <f>SUMIFS(Tab_RSE4_Data!M:M,Tab_RSE4_Data!$D:$D,$B$52,Tab_RSE4_Data!$C:$C,$B$45,Tab_RSE4_Data!$B:$B,$B$7)</f>
        <v>0</v>
      </c>
      <c r="I52" s="287">
        <f>SUMIFS(Tab_RSE4_Data!N:N,Tab_RSE4_Data!$D:$D,$B$52,Tab_RSE4_Data!$C:$C,$B$45,Tab_RSE4_Data!$B:$B,$B$7)</f>
        <v>0</v>
      </c>
      <c r="J52" s="287">
        <f>SUMIFS(Tab_RSE4_Data!O:O,Tab_RSE4_Data!$D:$D,$B$52,Tab_RSE4_Data!$C:$C,$B$45,Tab_RSE4_Data!$B:$B,$B$7)</f>
        <v>0</v>
      </c>
    </row>
    <row r="53" spans="1:10" s="6" customFormat="1" ht="16.5" customHeight="1" x14ac:dyDescent="0.45">
      <c r="A53" s="57" t="s">
        <v>87</v>
      </c>
      <c r="B53" s="275" t="s">
        <v>409</v>
      </c>
      <c r="C53" s="287">
        <f>SUMIFS(Tab_RSE4_Data!H:H,Tab_RSE4_Data!$D:$D,$B$53,Tab_RSE4_Data!$C:$C,$B$45,Tab_RSE4_Data!$B:$B,$B$7)</f>
        <v>4</v>
      </c>
      <c r="D53" s="287">
        <f>SUMIFS(Tab_RSE4_Data!I:I,Tab_RSE4_Data!$D:$D,$B$53,Tab_RSE4_Data!$C:$C,$B$45,Tab_RSE4_Data!$B:$B,$B$7)</f>
        <v>4</v>
      </c>
      <c r="E53" s="287">
        <f>SUMIFS(Tab_RSE4_Data!J:J,Tab_RSE4_Data!$D:$D,$B$53,Tab_RSE4_Data!$C:$C,$B$45,Tab_RSE4_Data!$B:$B,$B$7)</f>
        <v>4</v>
      </c>
      <c r="F53" s="287">
        <f>SUMIFS(Tab_RSE4_Data!K:K,Tab_RSE4_Data!$D:$D,$B$53,Tab_RSE4_Data!$C:$C,$B$45,Tab_RSE4_Data!$B:$B,$B$7)</f>
        <v>4</v>
      </c>
      <c r="G53" s="287">
        <f>SUMIFS(Tab_RSE4_Data!L:L,Tab_RSE4_Data!$D:$D,$B$53,Tab_RSE4_Data!$C:$C,$B$45,Tab_RSE4_Data!$B:$B,$B$7)</f>
        <v>4</v>
      </c>
      <c r="H53" s="287">
        <f>SUMIFS(Tab_RSE4_Data!M:M,Tab_RSE4_Data!$D:$D,$B$53,Tab_RSE4_Data!$C:$C,$B$45,Tab_RSE4_Data!$B:$B,$B$7)</f>
        <v>4</v>
      </c>
      <c r="I53" s="287">
        <f>SUMIFS(Tab_RSE4_Data!N:N,Tab_RSE4_Data!$D:$D,$B$53,Tab_RSE4_Data!$C:$C,$B$45,Tab_RSE4_Data!$B:$B,$B$7)</f>
        <v>4</v>
      </c>
      <c r="J53" s="287">
        <f>SUMIFS(Tab_RSE4_Data!O:O,Tab_RSE4_Data!$D:$D,$B$53,Tab_RSE4_Data!$C:$C,$B$45,Tab_RSE4_Data!$B:$B,$B$7)</f>
        <v>4</v>
      </c>
    </row>
    <row r="54" spans="1:10" s="6" customFormat="1" ht="16.5" customHeight="1" x14ac:dyDescent="0.45">
      <c r="A54" s="371" t="s">
        <v>88</v>
      </c>
      <c r="B54" s="372" t="s">
        <v>289</v>
      </c>
      <c r="C54" s="309">
        <f>SUMIFS(Tab_RSE4_Data!H:H,Tab_RSE4_Data!$D:$D,$B$54,Tab_RSE4_Data!$C:$C,$B$45,Tab_RSE4_Data!$B:$B,$B$7)</f>
        <v>353</v>
      </c>
      <c r="D54" s="309">
        <f>SUMIFS(Tab_RSE4_Data!I:I,Tab_RSE4_Data!$D:$D,$B$54,Tab_RSE4_Data!$C:$C,$B$45,Tab_RSE4_Data!$B:$B,$B$7)</f>
        <v>485</v>
      </c>
      <c r="E54" s="309">
        <f>SUMIFS(Tab_RSE4_Data!J:J,Tab_RSE4_Data!$D:$D,$B$54,Tab_RSE4_Data!$C:$C,$B$45,Tab_RSE4_Data!$B:$B,$B$7)</f>
        <v>475</v>
      </c>
      <c r="F54" s="309">
        <f>SUMIFS(Tab_RSE4_Data!K:K,Tab_RSE4_Data!$D:$D,$B$54,Tab_RSE4_Data!$C:$C,$B$45,Tab_RSE4_Data!$B:$B,$B$7)</f>
        <v>561</v>
      </c>
      <c r="G54" s="309">
        <f>SUMIFS(Tab_RSE4_Data!L:L,Tab_RSE4_Data!$D:$D,$B$54,Tab_RSE4_Data!$C:$C,$B$45,Tab_RSE4_Data!$B:$B,$B$7)</f>
        <v>691</v>
      </c>
      <c r="H54" s="309">
        <f>SUMIFS(Tab_RSE4_Data!M:M,Tab_RSE4_Data!$D:$D,$B$54,Tab_RSE4_Data!$C:$C,$B$45,Tab_RSE4_Data!$B:$B,$B$7)</f>
        <v>660</v>
      </c>
      <c r="I54" s="309">
        <f>SUMIFS(Tab_RSE4_Data!N:N,Tab_RSE4_Data!$D:$D,$B$54,Tab_RSE4_Data!$C:$C,$B$45,Tab_RSE4_Data!$B:$B,$B$7)</f>
        <v>716</v>
      </c>
      <c r="J54" s="309">
        <f>SUMIFS(Tab_RSE4_Data!O:O,Tab_RSE4_Data!$D:$D,$B$54,Tab_RSE4_Data!$C:$C,$B$45,Tab_RSE4_Data!$B:$B,$B$7)</f>
        <v>918</v>
      </c>
    </row>
    <row r="55" spans="1:10" s="60" customFormat="1" ht="16.5" customHeight="1" x14ac:dyDescent="0.45">
      <c r="A55" s="4"/>
      <c r="B55" s="4"/>
      <c r="C55" s="286"/>
      <c r="D55" s="286"/>
      <c r="E55" s="286"/>
      <c r="F55" s="286"/>
      <c r="G55" s="286"/>
      <c r="H55" s="286"/>
      <c r="I55" s="286"/>
      <c r="J55" s="286"/>
    </row>
    <row r="56" spans="1:10" s="60" customFormat="1" ht="16.5" customHeight="1" x14ac:dyDescent="0.45">
      <c r="A56" s="4"/>
      <c r="B56" s="4"/>
      <c r="C56" s="286"/>
      <c r="D56" s="286"/>
      <c r="E56" s="286"/>
      <c r="F56" s="286"/>
      <c r="G56" s="286"/>
      <c r="H56" s="286"/>
      <c r="I56" s="286"/>
      <c r="J56" s="286"/>
    </row>
    <row r="57" spans="1:10" s="291" customFormat="1" ht="15" customHeight="1" x14ac:dyDescent="0.45">
      <c r="A57" s="289"/>
      <c r="B57" s="290" t="s">
        <v>402</v>
      </c>
      <c r="C57" s="601" t="s">
        <v>91</v>
      </c>
      <c r="D57" s="601"/>
      <c r="E57" s="601"/>
      <c r="F57" s="601"/>
      <c r="G57" s="601"/>
      <c r="H57" s="601"/>
      <c r="I57" s="601"/>
      <c r="J57" s="601"/>
    </row>
    <row r="58" spans="1:10" s="6" customFormat="1" ht="16.5" customHeight="1" x14ac:dyDescent="0.45">
      <c r="A58" s="57" t="s">
        <v>80</v>
      </c>
      <c r="B58" s="275" t="s">
        <v>399</v>
      </c>
      <c r="C58" s="287">
        <f>SUMIFS(Tab_RSE4_Data!H:H,Tab_RSE4_Data!$D:$D,$B$58,Tab_RSE4_Data!$C:$C,$B$57,Tab_RSE4_Data!$B:$B,$B$7)</f>
        <v>1</v>
      </c>
      <c r="D58" s="287">
        <f>SUMIFS(Tab_RSE4_Data!I:I,Tab_RSE4_Data!$D:$D,$B$58,Tab_RSE4_Data!$C:$C,$B$57,Tab_RSE4_Data!$B:$B,$B$7)</f>
        <v>0</v>
      </c>
      <c r="E58" s="287">
        <f>SUMIFS(Tab_RSE4_Data!J:J,Tab_RSE4_Data!$D:$D,$B$58,Tab_RSE4_Data!$C:$C,$B$57,Tab_RSE4_Data!$B:$B,$B$7)</f>
        <v>0</v>
      </c>
      <c r="F58" s="287">
        <f>SUMIFS(Tab_RSE4_Data!K:K,Tab_RSE4_Data!$D:$D,$B$58,Tab_RSE4_Data!$C:$C,$B$57,Tab_RSE4_Data!$B:$B,$B$7)</f>
        <v>0</v>
      </c>
      <c r="G58" s="287">
        <f>SUMIFS(Tab_RSE4_Data!L:L,Tab_RSE4_Data!$D:$D,$B$58,Tab_RSE4_Data!$C:$C,$B$57,Tab_RSE4_Data!$B:$B,$B$7)</f>
        <v>0</v>
      </c>
      <c r="H58" s="287">
        <f>SUMIFS(Tab_RSE4_Data!M:M,Tab_RSE4_Data!$D:$D,$B$58,Tab_RSE4_Data!$C:$C,$B$57,Tab_RSE4_Data!$B:$B,$B$7)</f>
        <v>0</v>
      </c>
      <c r="I58" s="287">
        <f>SUMIFS(Tab_RSE4_Data!N:N,Tab_RSE4_Data!$D:$D,$B$58,Tab_RSE4_Data!$C:$C,$B$57,Tab_RSE4_Data!$B:$B,$B$7)</f>
        <v>0</v>
      </c>
      <c r="J58" s="287">
        <f>SUMIFS(Tab_RSE4_Data!O:O,Tab_RSE4_Data!$D:$D,$B$58,Tab_RSE4_Data!$C:$C,$B$57,Tab_RSE4_Data!$B:$B,$B$7)</f>
        <v>0</v>
      </c>
    </row>
    <row r="59" spans="1:10" s="6" customFormat="1" ht="16.5" customHeight="1" x14ac:dyDescent="0.45">
      <c r="A59" s="57" t="s">
        <v>81</v>
      </c>
      <c r="B59" s="275" t="s">
        <v>403</v>
      </c>
      <c r="C59" s="287">
        <f>SUMIFS(Tab_RSE4_Data!H:H,Tab_RSE4_Data!$D:$D,$B$59,Tab_RSE4_Data!$C:$C,$B$57,Tab_RSE4_Data!$B:$B,$B$7)</f>
        <v>0</v>
      </c>
      <c r="D59" s="287">
        <f>SUMIFS(Tab_RSE4_Data!I:I,Tab_RSE4_Data!$D:$D,$B$59,Tab_RSE4_Data!$C:$C,$B$57,Tab_RSE4_Data!$B:$B,$B$7)</f>
        <v>0</v>
      </c>
      <c r="E59" s="287">
        <f>SUMIFS(Tab_RSE4_Data!J:J,Tab_RSE4_Data!$D:$D,$B$59,Tab_RSE4_Data!$C:$C,$B$57,Tab_RSE4_Data!$B:$B,$B$7)</f>
        <v>0</v>
      </c>
      <c r="F59" s="287">
        <f>SUMIFS(Tab_RSE4_Data!K:K,Tab_RSE4_Data!$D:$D,$B$59,Tab_RSE4_Data!$C:$C,$B$57,Tab_RSE4_Data!$B:$B,$B$7)</f>
        <v>0</v>
      </c>
      <c r="G59" s="287">
        <f>SUMIFS(Tab_RSE4_Data!L:L,Tab_RSE4_Data!$D:$D,$B$59,Tab_RSE4_Data!$C:$C,$B$57,Tab_RSE4_Data!$B:$B,$B$7)</f>
        <v>0</v>
      </c>
      <c r="H59" s="287">
        <f>SUMIFS(Tab_RSE4_Data!M:M,Tab_RSE4_Data!$D:$D,$B$59,Tab_RSE4_Data!$C:$C,$B$57,Tab_RSE4_Data!$B:$B,$B$7)</f>
        <v>0</v>
      </c>
      <c r="I59" s="287">
        <f>SUMIFS(Tab_RSE4_Data!N:N,Tab_RSE4_Data!$D:$D,$B$59,Tab_RSE4_Data!$C:$C,$B$57,Tab_RSE4_Data!$B:$B,$B$7)</f>
        <v>0</v>
      </c>
      <c r="J59" s="287">
        <f>SUMIFS(Tab_RSE4_Data!O:O,Tab_RSE4_Data!$D:$D,$B$59,Tab_RSE4_Data!$C:$C,$B$57,Tab_RSE4_Data!$B:$B,$B$7)</f>
        <v>0</v>
      </c>
    </row>
    <row r="60" spans="1:10" s="6" customFormat="1" ht="16.5" customHeight="1" x14ac:dyDescent="0.45">
      <c r="A60" s="57" t="s">
        <v>82</v>
      </c>
      <c r="B60" s="275" t="s">
        <v>404</v>
      </c>
      <c r="C60" s="287">
        <f>SUMIFS(Tab_RSE4_Data!H:H,Tab_RSE4_Data!$D:$D,$B$60,Tab_RSE4_Data!$C:$C,$B$57,Tab_RSE4_Data!$B:$B,$B$7)</f>
        <v>0</v>
      </c>
      <c r="D60" s="287">
        <f>SUMIFS(Tab_RSE4_Data!I:I,Tab_RSE4_Data!$D:$D,$B$60,Tab_RSE4_Data!$C:$C,$B$57,Tab_RSE4_Data!$B:$B,$B$7)</f>
        <v>0</v>
      </c>
      <c r="E60" s="287">
        <f>SUMIFS(Tab_RSE4_Data!J:J,Tab_RSE4_Data!$D:$D,$B$60,Tab_RSE4_Data!$C:$C,$B$57,Tab_RSE4_Data!$B:$B,$B$7)</f>
        <v>0</v>
      </c>
      <c r="F60" s="287">
        <f>SUMIFS(Tab_RSE4_Data!K:K,Tab_RSE4_Data!$D:$D,$B$60,Tab_RSE4_Data!$C:$C,$B$57,Tab_RSE4_Data!$B:$B,$B$7)</f>
        <v>0</v>
      </c>
      <c r="G60" s="287">
        <f>SUMIFS(Tab_RSE4_Data!L:L,Tab_RSE4_Data!$D:$D,$B$60,Tab_RSE4_Data!$C:$C,$B$57,Tab_RSE4_Data!$B:$B,$B$7)</f>
        <v>0</v>
      </c>
      <c r="H60" s="287">
        <f>SUMIFS(Tab_RSE4_Data!M:M,Tab_RSE4_Data!$D:$D,$B$60,Tab_RSE4_Data!$C:$C,$B$57,Tab_RSE4_Data!$B:$B,$B$7)</f>
        <v>0</v>
      </c>
      <c r="I60" s="287">
        <f>SUMIFS(Tab_RSE4_Data!N:N,Tab_RSE4_Data!$D:$D,$B$60,Tab_RSE4_Data!$C:$C,$B$57,Tab_RSE4_Data!$B:$B,$B$7)</f>
        <v>0</v>
      </c>
      <c r="J60" s="287">
        <f>SUMIFS(Tab_RSE4_Data!O:O,Tab_RSE4_Data!$D:$D,$B$60,Tab_RSE4_Data!$C:$C,$B$57,Tab_RSE4_Data!$B:$B,$B$7)</f>
        <v>0</v>
      </c>
    </row>
    <row r="61" spans="1:10" s="6" customFormat="1" ht="16.5" customHeight="1" x14ac:dyDescent="0.45">
      <c r="A61" s="57" t="s">
        <v>83</v>
      </c>
      <c r="B61" s="275" t="s">
        <v>405</v>
      </c>
      <c r="C61" s="287">
        <f>SUMIFS(Tab_RSE4_Data!H:H,Tab_RSE4_Data!$D:$D,$B$61,Tab_RSE4_Data!$C:$C,$B$57,Tab_RSE4_Data!$B:$B,$B$7)</f>
        <v>0</v>
      </c>
      <c r="D61" s="287">
        <f>SUMIFS(Tab_RSE4_Data!I:I,Tab_RSE4_Data!$D:$D,$B$61,Tab_RSE4_Data!$C:$C,$B$57,Tab_RSE4_Data!$B:$B,$B$7)</f>
        <v>0</v>
      </c>
      <c r="E61" s="287">
        <f>SUMIFS(Tab_RSE4_Data!J:J,Tab_RSE4_Data!$D:$D,$B$61,Tab_RSE4_Data!$C:$C,$B$57,Tab_RSE4_Data!$B:$B,$B$7)</f>
        <v>0</v>
      </c>
      <c r="F61" s="287">
        <f>SUMIFS(Tab_RSE4_Data!K:K,Tab_RSE4_Data!$D:$D,$B$61,Tab_RSE4_Data!$C:$C,$B$57,Tab_RSE4_Data!$B:$B,$B$7)</f>
        <v>0</v>
      </c>
      <c r="G61" s="287">
        <f>SUMIFS(Tab_RSE4_Data!L:L,Tab_RSE4_Data!$D:$D,$B$61,Tab_RSE4_Data!$C:$C,$B$57,Tab_RSE4_Data!$B:$B,$B$7)</f>
        <v>0</v>
      </c>
      <c r="H61" s="287">
        <f>SUMIFS(Tab_RSE4_Data!M:M,Tab_RSE4_Data!$D:$D,$B$61,Tab_RSE4_Data!$C:$C,$B$57,Tab_RSE4_Data!$B:$B,$B$7)</f>
        <v>0</v>
      </c>
      <c r="I61" s="287">
        <f>SUMIFS(Tab_RSE4_Data!N:N,Tab_RSE4_Data!$D:$D,$B$61,Tab_RSE4_Data!$C:$C,$B$57,Tab_RSE4_Data!$B:$B,$B$7)</f>
        <v>0</v>
      </c>
      <c r="J61" s="287">
        <f>SUMIFS(Tab_RSE4_Data!O:O,Tab_RSE4_Data!$D:$D,$B$61,Tab_RSE4_Data!$C:$C,$B$57,Tab_RSE4_Data!$B:$B,$B$7)</f>
        <v>0</v>
      </c>
    </row>
    <row r="62" spans="1:10" s="6" customFormat="1" ht="16.5" customHeight="1" x14ac:dyDescent="0.45">
      <c r="A62" s="57" t="s">
        <v>84</v>
      </c>
      <c r="B62" s="275" t="s">
        <v>406</v>
      </c>
      <c r="C62" s="287">
        <f>SUMIFS(Tab_RSE4_Data!H:H,Tab_RSE4_Data!$D:$D,$B$62,Tab_RSE4_Data!$C:$C,$B$57,Tab_RSE4_Data!$B:$B,$B$7)</f>
        <v>1</v>
      </c>
      <c r="D62" s="287">
        <f>SUMIFS(Tab_RSE4_Data!I:I,Tab_RSE4_Data!$D:$D,$B$62,Tab_RSE4_Data!$C:$C,$B$57,Tab_RSE4_Data!$B:$B,$B$7)</f>
        <v>0</v>
      </c>
      <c r="E62" s="287">
        <f>SUMIFS(Tab_RSE4_Data!J:J,Tab_RSE4_Data!$D:$D,$B$62,Tab_RSE4_Data!$C:$C,$B$57,Tab_RSE4_Data!$B:$B,$B$7)</f>
        <v>0</v>
      </c>
      <c r="F62" s="287">
        <f>SUMIFS(Tab_RSE4_Data!K:K,Tab_RSE4_Data!$D:$D,$B$62,Tab_RSE4_Data!$C:$C,$B$57,Tab_RSE4_Data!$B:$B,$B$7)</f>
        <v>0</v>
      </c>
      <c r="G62" s="287">
        <f>SUMIFS(Tab_RSE4_Data!L:L,Tab_RSE4_Data!$D:$D,$B$62,Tab_RSE4_Data!$C:$C,$B$57,Tab_RSE4_Data!$B:$B,$B$7)</f>
        <v>0</v>
      </c>
      <c r="H62" s="287">
        <f>SUMIFS(Tab_RSE4_Data!M:M,Tab_RSE4_Data!$D:$D,$B$62,Tab_RSE4_Data!$C:$C,$B$57,Tab_RSE4_Data!$B:$B,$B$7)</f>
        <v>0</v>
      </c>
      <c r="I62" s="287">
        <f>SUMIFS(Tab_RSE4_Data!N:N,Tab_RSE4_Data!$D:$D,$B$62,Tab_RSE4_Data!$C:$C,$B$57,Tab_RSE4_Data!$B:$B,$B$7)</f>
        <v>0</v>
      </c>
      <c r="J62" s="287">
        <f>SUMIFS(Tab_RSE4_Data!O:O,Tab_RSE4_Data!$D:$D,$B$62,Tab_RSE4_Data!$C:$C,$B$57,Tab_RSE4_Data!$B:$B,$B$7)</f>
        <v>0</v>
      </c>
    </row>
    <row r="63" spans="1:10" s="6" customFormat="1" ht="16.5" customHeight="1" x14ac:dyDescent="0.45">
      <c r="A63" s="57" t="s">
        <v>85</v>
      </c>
      <c r="B63" s="275" t="s">
        <v>407</v>
      </c>
      <c r="C63" s="287">
        <f>SUMIFS(Tab_RSE4_Data!H:H,Tab_RSE4_Data!$D:$D,$B$63,Tab_RSE4_Data!$C:$C,$B$57,Tab_RSE4_Data!$B:$B,$B$7)</f>
        <v>0</v>
      </c>
      <c r="D63" s="287">
        <f>SUMIFS(Tab_RSE4_Data!I:I,Tab_RSE4_Data!$D:$D,$B$63,Tab_RSE4_Data!$C:$C,$B$57,Tab_RSE4_Data!$B:$B,$B$7)</f>
        <v>0</v>
      </c>
      <c r="E63" s="287">
        <f>SUMIFS(Tab_RSE4_Data!J:J,Tab_RSE4_Data!$D:$D,$B$63,Tab_RSE4_Data!$C:$C,$B$57,Tab_RSE4_Data!$B:$B,$B$7)</f>
        <v>0</v>
      </c>
      <c r="F63" s="287">
        <f>SUMIFS(Tab_RSE4_Data!K:K,Tab_RSE4_Data!$D:$D,$B$63,Tab_RSE4_Data!$C:$C,$B$57,Tab_RSE4_Data!$B:$B,$B$7)</f>
        <v>0</v>
      </c>
      <c r="G63" s="287">
        <f>SUMIFS(Tab_RSE4_Data!L:L,Tab_RSE4_Data!$D:$D,$B$63,Tab_RSE4_Data!$C:$C,$B$57,Tab_RSE4_Data!$B:$B,$B$7)</f>
        <v>0</v>
      </c>
      <c r="H63" s="287">
        <f>SUMIFS(Tab_RSE4_Data!M:M,Tab_RSE4_Data!$D:$D,$B$63,Tab_RSE4_Data!$C:$C,$B$57,Tab_RSE4_Data!$B:$B,$B$7)</f>
        <v>0</v>
      </c>
      <c r="I63" s="287">
        <f>SUMIFS(Tab_RSE4_Data!N:N,Tab_RSE4_Data!$D:$D,$B$63,Tab_RSE4_Data!$C:$C,$B$57,Tab_RSE4_Data!$B:$B,$B$7)</f>
        <v>0</v>
      </c>
      <c r="J63" s="287">
        <f>SUMIFS(Tab_RSE4_Data!O:O,Tab_RSE4_Data!$D:$D,$B$63,Tab_RSE4_Data!$C:$C,$B$57,Tab_RSE4_Data!$B:$B,$B$7)</f>
        <v>0</v>
      </c>
    </row>
    <row r="64" spans="1:10" s="6" customFormat="1" ht="16.5" customHeight="1" x14ac:dyDescent="0.45">
      <c r="A64" s="57" t="s">
        <v>86</v>
      </c>
      <c r="B64" s="275" t="s">
        <v>408</v>
      </c>
      <c r="C64" s="287">
        <f>SUMIFS(Tab_RSE4_Data!H:H,Tab_RSE4_Data!$D:$D,$B$64,Tab_RSE4_Data!$C:$C,$B$57,Tab_RSE4_Data!$B:$B,$B$7)</f>
        <v>0</v>
      </c>
      <c r="D64" s="287">
        <f>SUMIFS(Tab_RSE4_Data!I:I,Tab_RSE4_Data!$D:$D,$B$64,Tab_RSE4_Data!$C:$C,$B$57,Tab_RSE4_Data!$B:$B,$B$7)</f>
        <v>0</v>
      </c>
      <c r="E64" s="287">
        <f>SUMIFS(Tab_RSE4_Data!J:J,Tab_RSE4_Data!$D:$D,$B$64,Tab_RSE4_Data!$C:$C,$B$57,Tab_RSE4_Data!$B:$B,$B$7)</f>
        <v>0</v>
      </c>
      <c r="F64" s="287">
        <f>SUMIFS(Tab_RSE4_Data!K:K,Tab_RSE4_Data!$D:$D,$B$64,Tab_RSE4_Data!$C:$C,$B$57,Tab_RSE4_Data!$B:$B,$B$7)</f>
        <v>0</v>
      </c>
      <c r="G64" s="287">
        <f>SUMIFS(Tab_RSE4_Data!L:L,Tab_RSE4_Data!$D:$D,$B$64,Tab_RSE4_Data!$C:$C,$B$57,Tab_RSE4_Data!$B:$B,$B$7)</f>
        <v>0</v>
      </c>
      <c r="H64" s="287">
        <f>SUMIFS(Tab_RSE4_Data!M:M,Tab_RSE4_Data!$D:$D,$B$64,Tab_RSE4_Data!$C:$C,$B$57,Tab_RSE4_Data!$B:$B,$B$7)</f>
        <v>0</v>
      </c>
      <c r="I64" s="287">
        <f>SUMIFS(Tab_RSE4_Data!N:N,Tab_RSE4_Data!$D:$D,$B$64,Tab_RSE4_Data!$C:$C,$B$57,Tab_RSE4_Data!$B:$B,$B$7)</f>
        <v>0</v>
      </c>
      <c r="J64" s="287">
        <f>SUMIFS(Tab_RSE4_Data!O:O,Tab_RSE4_Data!$D:$D,$B$64,Tab_RSE4_Data!$C:$C,$B$57,Tab_RSE4_Data!$B:$B,$B$7)</f>
        <v>0</v>
      </c>
    </row>
    <row r="65" spans="1:10" s="6" customFormat="1" ht="16.5" customHeight="1" x14ac:dyDescent="0.45">
      <c r="A65" s="57" t="s">
        <v>87</v>
      </c>
      <c r="B65" s="275" t="s">
        <v>409</v>
      </c>
      <c r="C65" s="287">
        <f>SUMIFS(Tab_RSE4_Data!H:H,Tab_RSE4_Data!$D:$D,$B$65,Tab_RSE4_Data!$C:$C,$B$57,Tab_RSE4_Data!$B:$B,$B$7)</f>
        <v>0</v>
      </c>
      <c r="D65" s="287">
        <f>SUMIFS(Tab_RSE4_Data!I:I,Tab_RSE4_Data!$D:$D,$B$65,Tab_RSE4_Data!$C:$C,$B$57,Tab_RSE4_Data!$B:$B,$B$7)</f>
        <v>0</v>
      </c>
      <c r="E65" s="287">
        <f>SUMIFS(Tab_RSE4_Data!J:J,Tab_RSE4_Data!$D:$D,$B$65,Tab_RSE4_Data!$C:$C,$B$57,Tab_RSE4_Data!$B:$B,$B$7)</f>
        <v>0</v>
      </c>
      <c r="F65" s="287">
        <f>SUMIFS(Tab_RSE4_Data!K:K,Tab_RSE4_Data!$D:$D,$B$65,Tab_RSE4_Data!$C:$C,$B$57,Tab_RSE4_Data!$B:$B,$B$7)</f>
        <v>0</v>
      </c>
      <c r="G65" s="287">
        <f>SUMIFS(Tab_RSE4_Data!L:L,Tab_RSE4_Data!$D:$D,$B$65,Tab_RSE4_Data!$C:$C,$B$57,Tab_RSE4_Data!$B:$B,$B$7)</f>
        <v>0</v>
      </c>
      <c r="H65" s="287">
        <f>SUMIFS(Tab_RSE4_Data!M:M,Tab_RSE4_Data!$D:$D,$B$65,Tab_RSE4_Data!$C:$C,$B$57,Tab_RSE4_Data!$B:$B,$B$7)</f>
        <v>0</v>
      </c>
      <c r="I65" s="287">
        <f>SUMIFS(Tab_RSE4_Data!N:N,Tab_RSE4_Data!$D:$D,$B$65,Tab_RSE4_Data!$C:$C,$B$57,Tab_RSE4_Data!$B:$B,$B$7)</f>
        <v>0</v>
      </c>
      <c r="J65" s="287">
        <f>SUMIFS(Tab_RSE4_Data!O:O,Tab_RSE4_Data!$D:$D,$B$65,Tab_RSE4_Data!$C:$C,$B$57,Tab_RSE4_Data!$B:$B,$B$7)</f>
        <v>0</v>
      </c>
    </row>
    <row r="66" spans="1:10" s="6" customFormat="1" ht="16.5" customHeight="1" x14ac:dyDescent="0.45">
      <c r="A66" s="371" t="s">
        <v>88</v>
      </c>
      <c r="B66" s="372" t="s">
        <v>289</v>
      </c>
      <c r="C66" s="309">
        <f>SUMIFS(Tab_RSE4_Data!H:H,Tab_RSE4_Data!$D:$D,$B$66,Tab_RSE4_Data!$C:$C,$B$57,Tab_RSE4_Data!$B:$B,$B$7)</f>
        <v>2</v>
      </c>
      <c r="D66" s="309">
        <f>SUMIFS(Tab_RSE4_Data!I:I,Tab_RSE4_Data!$D:$D,$B$66,Tab_RSE4_Data!$C:$C,$B$57,Tab_RSE4_Data!$B:$B,$B$7)</f>
        <v>0</v>
      </c>
      <c r="E66" s="309">
        <f>SUMIFS(Tab_RSE4_Data!J:J,Tab_RSE4_Data!$D:$D,$B$66,Tab_RSE4_Data!$C:$C,$B$57,Tab_RSE4_Data!$B:$B,$B$7)</f>
        <v>0</v>
      </c>
      <c r="F66" s="309">
        <f>SUMIFS(Tab_RSE4_Data!K:K,Tab_RSE4_Data!$D:$D,$B$66,Tab_RSE4_Data!$C:$C,$B$57,Tab_RSE4_Data!$B:$B,$B$7)</f>
        <v>0</v>
      </c>
      <c r="G66" s="309">
        <f>SUMIFS(Tab_RSE4_Data!L:L,Tab_RSE4_Data!$D:$D,$B$66,Tab_RSE4_Data!$C:$C,$B$57,Tab_RSE4_Data!$B:$B,$B$7)</f>
        <v>0</v>
      </c>
      <c r="H66" s="309">
        <f>SUMIFS(Tab_RSE4_Data!M:M,Tab_RSE4_Data!$D:$D,$B$66,Tab_RSE4_Data!$C:$C,$B$57,Tab_RSE4_Data!$B:$B,$B$7)</f>
        <v>0</v>
      </c>
      <c r="I66" s="309">
        <f>SUMIFS(Tab_RSE4_Data!N:N,Tab_RSE4_Data!$D:$D,$B$66,Tab_RSE4_Data!$C:$C,$B$57,Tab_RSE4_Data!$B:$B,$B$7)</f>
        <v>0</v>
      </c>
      <c r="J66" s="309">
        <f>SUMIFS(Tab_RSE4_Data!O:O,Tab_RSE4_Data!$D:$D,$B$66,Tab_RSE4_Data!$C:$C,$B$57,Tab_RSE4_Data!$B:$B,$B$7)</f>
        <v>0</v>
      </c>
    </row>
    <row r="67" spans="1:10" s="60" customFormat="1" ht="16.5" customHeight="1" x14ac:dyDescent="0.45">
      <c r="A67" s="4"/>
      <c r="B67" s="4"/>
      <c r="C67" s="4"/>
      <c r="D67" s="4"/>
      <c r="E67" s="4"/>
      <c r="F67" s="4"/>
      <c r="G67" s="4"/>
      <c r="H67" s="4"/>
      <c r="I67" s="4"/>
      <c r="J67" s="4"/>
    </row>
    <row r="68" spans="1:10" s="60" customFormat="1" ht="16.5" customHeight="1" x14ac:dyDescent="0.45">
      <c r="A68" s="4"/>
      <c r="B68" s="4"/>
      <c r="C68" s="4"/>
      <c r="D68" s="4"/>
      <c r="E68" s="4"/>
      <c r="F68" s="4"/>
      <c r="G68" s="4"/>
      <c r="H68" s="4"/>
      <c r="I68" s="4"/>
      <c r="J68" s="4"/>
    </row>
    <row r="69" spans="1:10" s="291" customFormat="1" ht="15" customHeight="1" x14ac:dyDescent="0.45">
      <c r="A69" s="289"/>
      <c r="B69" s="290" t="s">
        <v>87</v>
      </c>
      <c r="C69" s="601" t="s">
        <v>92</v>
      </c>
      <c r="D69" s="601"/>
      <c r="E69" s="601"/>
      <c r="F69" s="601"/>
      <c r="G69" s="601"/>
      <c r="H69" s="601"/>
      <c r="I69" s="601"/>
      <c r="J69" s="601"/>
    </row>
    <row r="70" spans="1:10" s="6" customFormat="1" ht="16.5" customHeight="1" x14ac:dyDescent="0.45">
      <c r="A70" s="57" t="s">
        <v>80</v>
      </c>
      <c r="B70" s="275" t="s">
        <v>399</v>
      </c>
      <c r="C70" s="287">
        <f>SUMIFS(Tab_RSE4_Data!H:H,Tab_RSE4_Data!$D:$D,$B$70,Tab_RSE4_Data!$C:$C,$B$69,Tab_RSE4_Data!$B:$B,$B$7)</f>
        <v>17</v>
      </c>
      <c r="D70" s="287">
        <f>SUMIFS(Tab_RSE4_Data!I:I,Tab_RSE4_Data!$D:$D,$B$70,Tab_RSE4_Data!$C:$C,$B$69,Tab_RSE4_Data!$B:$B,$B$7)</f>
        <v>19</v>
      </c>
      <c r="E70" s="287">
        <f>SUMIFS(Tab_RSE4_Data!J:J,Tab_RSE4_Data!$D:$D,$B$70,Tab_RSE4_Data!$C:$C,$B$69,Tab_RSE4_Data!$B:$B,$B$7)</f>
        <v>2</v>
      </c>
      <c r="F70" s="287">
        <f>SUMIFS(Tab_RSE4_Data!K:K,Tab_RSE4_Data!$D:$D,$B$70,Tab_RSE4_Data!$C:$C,$B$69,Tab_RSE4_Data!$B:$B,$B$7)</f>
        <v>1</v>
      </c>
      <c r="G70" s="287">
        <f>SUMIFS(Tab_RSE4_Data!L:L,Tab_RSE4_Data!$D:$D,$B$70,Tab_RSE4_Data!$C:$C,$B$69,Tab_RSE4_Data!$B:$B,$B$7)</f>
        <v>1</v>
      </c>
      <c r="H70" s="287">
        <f>SUMIFS(Tab_RSE4_Data!M:M,Tab_RSE4_Data!$D:$D,$B$70,Tab_RSE4_Data!$C:$C,$B$69,Tab_RSE4_Data!$B:$B,$B$7)</f>
        <v>2</v>
      </c>
      <c r="I70" s="287">
        <f>SUMIFS(Tab_RSE4_Data!N:N,Tab_RSE4_Data!$D:$D,$B$70,Tab_RSE4_Data!$C:$C,$B$69,Tab_RSE4_Data!$B:$B,$B$7)</f>
        <v>4</v>
      </c>
      <c r="J70" s="287">
        <f>SUMIFS(Tab_RSE4_Data!O:O,Tab_RSE4_Data!$D:$D,$B$70,Tab_RSE4_Data!$C:$C,$B$69,Tab_RSE4_Data!$B:$B,$B$7)</f>
        <v>8</v>
      </c>
    </row>
    <row r="71" spans="1:10" s="6" customFormat="1" ht="16.5" customHeight="1" x14ac:dyDescent="0.45">
      <c r="A71" s="57" t="s">
        <v>81</v>
      </c>
      <c r="B71" s="275" t="s">
        <v>403</v>
      </c>
      <c r="C71" s="287">
        <f>SUMIFS(Tab_RSE4_Data!H:H,Tab_RSE4_Data!$D:$D,$B$71,Tab_RSE4_Data!$C:$C,$B$69,Tab_RSE4_Data!$B:$B,$B$7)</f>
        <v>0</v>
      </c>
      <c r="D71" s="287">
        <f>SUMIFS(Tab_RSE4_Data!I:I,Tab_RSE4_Data!$D:$D,$B$71,Tab_RSE4_Data!$C:$C,$B$69,Tab_RSE4_Data!$B:$B,$B$7)</f>
        <v>0</v>
      </c>
      <c r="E71" s="287">
        <f>SUMIFS(Tab_RSE4_Data!J:J,Tab_RSE4_Data!$D:$D,$B$71,Tab_RSE4_Data!$C:$C,$B$69,Tab_RSE4_Data!$B:$B,$B$7)</f>
        <v>0</v>
      </c>
      <c r="F71" s="287">
        <f>SUMIFS(Tab_RSE4_Data!K:K,Tab_RSE4_Data!$D:$D,$B$71,Tab_RSE4_Data!$C:$C,$B$69,Tab_RSE4_Data!$B:$B,$B$7)</f>
        <v>0</v>
      </c>
      <c r="G71" s="287">
        <f>SUMIFS(Tab_RSE4_Data!L:L,Tab_RSE4_Data!$D:$D,$B$71,Tab_RSE4_Data!$C:$C,$B$69,Tab_RSE4_Data!$B:$B,$B$7)</f>
        <v>0</v>
      </c>
      <c r="H71" s="287">
        <f>SUMIFS(Tab_RSE4_Data!M:M,Tab_RSE4_Data!$D:$D,$B$71,Tab_RSE4_Data!$C:$C,$B$69,Tab_RSE4_Data!$B:$B,$B$7)</f>
        <v>0</v>
      </c>
      <c r="I71" s="287">
        <f>SUMIFS(Tab_RSE4_Data!N:N,Tab_RSE4_Data!$D:$D,$B$71,Tab_RSE4_Data!$C:$C,$B$69,Tab_RSE4_Data!$B:$B,$B$7)</f>
        <v>0</v>
      </c>
      <c r="J71" s="287">
        <f>SUMIFS(Tab_RSE4_Data!O:O,Tab_RSE4_Data!$D:$D,$B$71,Tab_RSE4_Data!$C:$C,$B$69,Tab_RSE4_Data!$B:$B,$B$7)</f>
        <v>0</v>
      </c>
    </row>
    <row r="72" spans="1:10" s="6" customFormat="1" ht="16.5" customHeight="1" x14ac:dyDescent="0.45">
      <c r="A72" s="57" t="s">
        <v>82</v>
      </c>
      <c r="B72" s="275" t="s">
        <v>404</v>
      </c>
      <c r="C72" s="287">
        <f>SUMIFS(Tab_RSE4_Data!H:H,Tab_RSE4_Data!$D:$D,$B$72,Tab_RSE4_Data!$C:$C,$B$69,Tab_RSE4_Data!$B:$B,$B$7)</f>
        <v>0</v>
      </c>
      <c r="D72" s="287">
        <f>SUMIFS(Tab_RSE4_Data!I:I,Tab_RSE4_Data!$D:$D,$B$72,Tab_RSE4_Data!$C:$C,$B$69,Tab_RSE4_Data!$B:$B,$B$7)</f>
        <v>0</v>
      </c>
      <c r="E72" s="287">
        <f>SUMIFS(Tab_RSE4_Data!J:J,Tab_RSE4_Data!$D:$D,$B$72,Tab_RSE4_Data!$C:$C,$B$69,Tab_RSE4_Data!$B:$B,$B$7)</f>
        <v>0</v>
      </c>
      <c r="F72" s="287">
        <f>SUMIFS(Tab_RSE4_Data!K:K,Tab_RSE4_Data!$D:$D,$B$72,Tab_RSE4_Data!$C:$C,$B$69,Tab_RSE4_Data!$B:$B,$B$7)</f>
        <v>0</v>
      </c>
      <c r="G72" s="287">
        <f>SUMIFS(Tab_RSE4_Data!L:L,Tab_RSE4_Data!$D:$D,$B$72,Tab_RSE4_Data!$C:$C,$B$69,Tab_RSE4_Data!$B:$B,$B$7)</f>
        <v>0</v>
      </c>
      <c r="H72" s="287">
        <f>SUMIFS(Tab_RSE4_Data!M:M,Tab_RSE4_Data!$D:$D,$B$72,Tab_RSE4_Data!$C:$C,$B$69,Tab_RSE4_Data!$B:$B,$B$7)</f>
        <v>0</v>
      </c>
      <c r="I72" s="287">
        <f>SUMIFS(Tab_RSE4_Data!N:N,Tab_RSE4_Data!$D:$D,$B$72,Tab_RSE4_Data!$C:$C,$B$69,Tab_RSE4_Data!$B:$B,$B$7)</f>
        <v>0</v>
      </c>
      <c r="J72" s="287">
        <f>SUMIFS(Tab_RSE4_Data!O:O,Tab_RSE4_Data!$D:$D,$B$72,Tab_RSE4_Data!$C:$C,$B$69,Tab_RSE4_Data!$B:$B,$B$7)</f>
        <v>0</v>
      </c>
    </row>
    <row r="73" spans="1:10" s="6" customFormat="1" ht="16.5" customHeight="1" x14ac:dyDescent="0.45">
      <c r="A73" s="57" t="s">
        <v>83</v>
      </c>
      <c r="B73" s="275" t="s">
        <v>405</v>
      </c>
      <c r="C73" s="287">
        <f>SUMIFS(Tab_RSE4_Data!H:H,Tab_RSE4_Data!$D:$D,$B$73,Tab_RSE4_Data!$C:$C,$B$69,Tab_RSE4_Data!$B:$B,$B$7)</f>
        <v>0</v>
      </c>
      <c r="D73" s="287">
        <f>SUMIFS(Tab_RSE4_Data!I:I,Tab_RSE4_Data!$D:$D,$B$73,Tab_RSE4_Data!$C:$C,$B$69,Tab_RSE4_Data!$B:$B,$B$7)</f>
        <v>0</v>
      </c>
      <c r="E73" s="287">
        <f>SUMIFS(Tab_RSE4_Data!J:J,Tab_RSE4_Data!$D:$D,$B$73,Tab_RSE4_Data!$C:$C,$B$69,Tab_RSE4_Data!$B:$B,$B$7)</f>
        <v>0</v>
      </c>
      <c r="F73" s="287">
        <f>SUMIFS(Tab_RSE4_Data!K:K,Tab_RSE4_Data!$D:$D,$B$73,Tab_RSE4_Data!$C:$C,$B$69,Tab_RSE4_Data!$B:$B,$B$7)</f>
        <v>0</v>
      </c>
      <c r="G73" s="287">
        <f>SUMIFS(Tab_RSE4_Data!L:L,Tab_RSE4_Data!$D:$D,$B$73,Tab_RSE4_Data!$C:$C,$B$69,Tab_RSE4_Data!$B:$B,$B$7)</f>
        <v>0</v>
      </c>
      <c r="H73" s="287">
        <f>SUMIFS(Tab_RSE4_Data!M:M,Tab_RSE4_Data!$D:$D,$B$73,Tab_RSE4_Data!$C:$C,$B$69,Tab_RSE4_Data!$B:$B,$B$7)</f>
        <v>0</v>
      </c>
      <c r="I73" s="287">
        <f>SUMIFS(Tab_RSE4_Data!N:N,Tab_RSE4_Data!$D:$D,$B$73,Tab_RSE4_Data!$C:$C,$B$69,Tab_RSE4_Data!$B:$B,$B$7)</f>
        <v>0</v>
      </c>
      <c r="J73" s="287">
        <f>SUMIFS(Tab_RSE4_Data!O:O,Tab_RSE4_Data!$D:$D,$B$73,Tab_RSE4_Data!$C:$C,$B$69,Tab_RSE4_Data!$B:$B,$B$7)</f>
        <v>0</v>
      </c>
    </row>
    <row r="74" spans="1:10" s="6" customFormat="1" ht="16.5" customHeight="1" x14ac:dyDescent="0.45">
      <c r="A74" s="57" t="s">
        <v>84</v>
      </c>
      <c r="B74" s="275" t="s">
        <v>406</v>
      </c>
      <c r="C74" s="287">
        <f>SUMIFS(Tab_RSE4_Data!H:H,Tab_RSE4_Data!$D:$D,$B$74,Tab_RSE4_Data!$C:$C,$B$69,Tab_RSE4_Data!$B:$B,$B$7)</f>
        <v>18</v>
      </c>
      <c r="D74" s="287">
        <f>SUMIFS(Tab_RSE4_Data!I:I,Tab_RSE4_Data!$D:$D,$B$74,Tab_RSE4_Data!$C:$C,$B$69,Tab_RSE4_Data!$B:$B,$B$7)</f>
        <v>19</v>
      </c>
      <c r="E74" s="287">
        <f>SUMIFS(Tab_RSE4_Data!J:J,Tab_RSE4_Data!$D:$D,$B$74,Tab_RSE4_Data!$C:$C,$B$69,Tab_RSE4_Data!$B:$B,$B$7)</f>
        <v>13</v>
      </c>
      <c r="F74" s="287">
        <f>SUMIFS(Tab_RSE4_Data!K:K,Tab_RSE4_Data!$D:$D,$B$74,Tab_RSE4_Data!$C:$C,$B$69,Tab_RSE4_Data!$B:$B,$B$7)</f>
        <v>11</v>
      </c>
      <c r="G74" s="287">
        <f>SUMIFS(Tab_RSE4_Data!L:L,Tab_RSE4_Data!$D:$D,$B$74,Tab_RSE4_Data!$C:$C,$B$69,Tab_RSE4_Data!$B:$B,$B$7)</f>
        <v>9</v>
      </c>
      <c r="H74" s="287">
        <f>SUMIFS(Tab_RSE4_Data!M:M,Tab_RSE4_Data!$D:$D,$B$74,Tab_RSE4_Data!$C:$C,$B$69,Tab_RSE4_Data!$B:$B,$B$7)</f>
        <v>9</v>
      </c>
      <c r="I74" s="287">
        <f>SUMIFS(Tab_RSE4_Data!N:N,Tab_RSE4_Data!$D:$D,$B$74,Tab_RSE4_Data!$C:$C,$B$69,Tab_RSE4_Data!$B:$B,$B$7)</f>
        <v>2</v>
      </c>
      <c r="J74" s="287">
        <f>SUMIFS(Tab_RSE4_Data!O:O,Tab_RSE4_Data!$D:$D,$B$74,Tab_RSE4_Data!$C:$C,$B$69,Tab_RSE4_Data!$B:$B,$B$7)</f>
        <v>2</v>
      </c>
    </row>
    <row r="75" spans="1:10" s="6" customFormat="1" ht="16.5" customHeight="1" x14ac:dyDescent="0.45">
      <c r="A75" s="57" t="s">
        <v>85</v>
      </c>
      <c r="B75" s="275" t="s">
        <v>407</v>
      </c>
      <c r="C75" s="287">
        <f>SUMIFS(Tab_RSE4_Data!H:H,Tab_RSE4_Data!$D:$D,$B$75,Tab_RSE4_Data!$C:$C,$B$69,Tab_RSE4_Data!$B:$B,$B$7)</f>
        <v>0</v>
      </c>
      <c r="D75" s="287">
        <f>SUMIFS(Tab_RSE4_Data!I:I,Tab_RSE4_Data!$D:$D,$B$75,Tab_RSE4_Data!$C:$C,$B$69,Tab_RSE4_Data!$B:$B,$B$7)</f>
        <v>0</v>
      </c>
      <c r="E75" s="287">
        <f>SUMIFS(Tab_RSE4_Data!J:J,Tab_RSE4_Data!$D:$D,$B$75,Tab_RSE4_Data!$C:$C,$B$69,Tab_RSE4_Data!$B:$B,$B$7)</f>
        <v>0</v>
      </c>
      <c r="F75" s="287">
        <f>SUMIFS(Tab_RSE4_Data!K:K,Tab_RSE4_Data!$D:$D,$B$75,Tab_RSE4_Data!$C:$C,$B$69,Tab_RSE4_Data!$B:$B,$B$7)</f>
        <v>0</v>
      </c>
      <c r="G75" s="287">
        <f>SUMIFS(Tab_RSE4_Data!L:L,Tab_RSE4_Data!$D:$D,$B$75,Tab_RSE4_Data!$C:$C,$B$69,Tab_RSE4_Data!$B:$B,$B$7)</f>
        <v>0</v>
      </c>
      <c r="H75" s="287">
        <f>SUMIFS(Tab_RSE4_Data!M:M,Tab_RSE4_Data!$D:$D,$B$75,Tab_RSE4_Data!$C:$C,$B$69,Tab_RSE4_Data!$B:$B,$B$7)</f>
        <v>0</v>
      </c>
      <c r="I75" s="287">
        <f>SUMIFS(Tab_RSE4_Data!N:N,Tab_RSE4_Data!$D:$D,$B$75,Tab_RSE4_Data!$C:$C,$B$69,Tab_RSE4_Data!$B:$B,$B$7)</f>
        <v>0</v>
      </c>
      <c r="J75" s="287">
        <f>SUMIFS(Tab_RSE4_Data!O:O,Tab_RSE4_Data!$D:$D,$B$75,Tab_RSE4_Data!$C:$C,$B$69,Tab_RSE4_Data!$B:$B,$B$7)</f>
        <v>0</v>
      </c>
    </row>
    <row r="76" spans="1:10" s="6" customFormat="1" ht="16.5" customHeight="1" x14ac:dyDescent="0.45">
      <c r="A76" s="57" t="s">
        <v>86</v>
      </c>
      <c r="B76" s="275" t="s">
        <v>408</v>
      </c>
      <c r="C76" s="287">
        <f>SUMIFS(Tab_RSE4_Data!H:H,Tab_RSE4_Data!$D:$D,$B$76,Tab_RSE4_Data!$C:$C,$B$69,Tab_RSE4_Data!$B:$B,$B$7)</f>
        <v>0</v>
      </c>
      <c r="D76" s="287">
        <f>SUMIFS(Tab_RSE4_Data!I:I,Tab_RSE4_Data!$D:$D,$B$76,Tab_RSE4_Data!$C:$C,$B$69,Tab_RSE4_Data!$B:$B,$B$7)</f>
        <v>0</v>
      </c>
      <c r="E76" s="287">
        <f>SUMIFS(Tab_RSE4_Data!J:J,Tab_RSE4_Data!$D:$D,$B$76,Tab_RSE4_Data!$C:$C,$B$69,Tab_RSE4_Data!$B:$B,$B$7)</f>
        <v>0</v>
      </c>
      <c r="F76" s="287">
        <f>SUMIFS(Tab_RSE4_Data!K:K,Tab_RSE4_Data!$D:$D,$B$76,Tab_RSE4_Data!$C:$C,$B$69,Tab_RSE4_Data!$B:$B,$B$7)</f>
        <v>0</v>
      </c>
      <c r="G76" s="287">
        <f>SUMIFS(Tab_RSE4_Data!L:L,Tab_RSE4_Data!$D:$D,$B$76,Tab_RSE4_Data!$C:$C,$B$69,Tab_RSE4_Data!$B:$B,$B$7)</f>
        <v>0</v>
      </c>
      <c r="H76" s="287">
        <f>SUMIFS(Tab_RSE4_Data!M:M,Tab_RSE4_Data!$D:$D,$B$76,Tab_RSE4_Data!$C:$C,$B$69,Tab_RSE4_Data!$B:$B,$B$7)</f>
        <v>0</v>
      </c>
      <c r="I76" s="287">
        <f>SUMIFS(Tab_RSE4_Data!N:N,Tab_RSE4_Data!$D:$D,$B$76,Tab_RSE4_Data!$C:$C,$B$69,Tab_RSE4_Data!$B:$B,$B$7)</f>
        <v>1</v>
      </c>
      <c r="J76" s="287">
        <f>SUMIFS(Tab_RSE4_Data!O:O,Tab_RSE4_Data!$D:$D,$B$76,Tab_RSE4_Data!$C:$C,$B$69,Tab_RSE4_Data!$B:$B,$B$7)</f>
        <v>68</v>
      </c>
    </row>
    <row r="77" spans="1:10" s="6" customFormat="1" ht="16.5" customHeight="1" x14ac:dyDescent="0.45">
      <c r="A77" s="57" t="s">
        <v>87</v>
      </c>
      <c r="B77" s="275" t="s">
        <v>409</v>
      </c>
      <c r="C77" s="287">
        <f>SUMIFS(Tab_RSE4_Data!H:H,Tab_RSE4_Data!$D:$D,$B$77,Tab_RSE4_Data!$C:$C,$B$69,Tab_RSE4_Data!$B:$B,$B$7)</f>
        <v>3</v>
      </c>
      <c r="D77" s="287">
        <f>SUMIFS(Tab_RSE4_Data!I:I,Tab_RSE4_Data!$D:$D,$B$77,Tab_RSE4_Data!$C:$C,$B$69,Tab_RSE4_Data!$B:$B,$B$7)</f>
        <v>3</v>
      </c>
      <c r="E77" s="287">
        <f>SUMIFS(Tab_RSE4_Data!J:J,Tab_RSE4_Data!$D:$D,$B$77,Tab_RSE4_Data!$C:$C,$B$69,Tab_RSE4_Data!$B:$B,$B$7)</f>
        <v>5</v>
      </c>
      <c r="F77" s="287">
        <f>SUMIFS(Tab_RSE4_Data!K:K,Tab_RSE4_Data!$D:$D,$B$77,Tab_RSE4_Data!$C:$C,$B$69,Tab_RSE4_Data!$B:$B,$B$7)</f>
        <v>15</v>
      </c>
      <c r="G77" s="287">
        <f>SUMIFS(Tab_RSE4_Data!L:L,Tab_RSE4_Data!$D:$D,$B$77,Tab_RSE4_Data!$C:$C,$B$69,Tab_RSE4_Data!$B:$B,$B$7)</f>
        <v>20</v>
      </c>
      <c r="H77" s="287">
        <f>SUMIFS(Tab_RSE4_Data!M:M,Tab_RSE4_Data!$D:$D,$B$77,Tab_RSE4_Data!$C:$C,$B$69,Tab_RSE4_Data!$B:$B,$B$7)</f>
        <v>17</v>
      </c>
      <c r="I77" s="287">
        <f>SUMIFS(Tab_RSE4_Data!N:N,Tab_RSE4_Data!$D:$D,$B$77,Tab_RSE4_Data!$C:$C,$B$69,Tab_RSE4_Data!$B:$B,$B$7)</f>
        <v>20</v>
      </c>
      <c r="J77" s="287">
        <f>SUMIFS(Tab_RSE4_Data!O:O,Tab_RSE4_Data!$D:$D,$B$77,Tab_RSE4_Data!$C:$C,$B$69,Tab_RSE4_Data!$B:$B,$B$7)</f>
        <v>17</v>
      </c>
    </row>
    <row r="78" spans="1:10" s="6" customFormat="1" ht="16.5" customHeight="1" x14ac:dyDescent="0.45">
      <c r="A78" s="371" t="s">
        <v>88</v>
      </c>
      <c r="B78" s="372" t="s">
        <v>289</v>
      </c>
      <c r="C78" s="309">
        <f>SUMIFS(Tab_RSE4_Data!H:H,Tab_RSE4_Data!$D:$D,$B$78,Tab_RSE4_Data!$C:$C,$B$69,Tab_RSE4_Data!$B:$B,$B$7)</f>
        <v>38</v>
      </c>
      <c r="D78" s="309">
        <f>SUMIFS(Tab_RSE4_Data!I:I,Tab_RSE4_Data!$D:$D,$B$78,Tab_RSE4_Data!$C:$C,$B$69,Tab_RSE4_Data!$B:$B,$B$7)</f>
        <v>41</v>
      </c>
      <c r="E78" s="309">
        <f>SUMIFS(Tab_RSE4_Data!J:J,Tab_RSE4_Data!$D:$D,$B$78,Tab_RSE4_Data!$C:$C,$B$69,Tab_RSE4_Data!$B:$B,$B$7)</f>
        <v>21</v>
      </c>
      <c r="F78" s="309">
        <f>SUMIFS(Tab_RSE4_Data!K:K,Tab_RSE4_Data!$D:$D,$B$78,Tab_RSE4_Data!$C:$C,$B$69,Tab_RSE4_Data!$B:$B,$B$7)</f>
        <v>27</v>
      </c>
      <c r="G78" s="309">
        <f>SUMIFS(Tab_RSE4_Data!L:L,Tab_RSE4_Data!$D:$D,$B$78,Tab_RSE4_Data!$C:$C,$B$69,Tab_RSE4_Data!$B:$B,$B$7)</f>
        <v>30</v>
      </c>
      <c r="H78" s="309">
        <f>SUMIFS(Tab_RSE4_Data!M:M,Tab_RSE4_Data!$D:$D,$B$78,Tab_RSE4_Data!$C:$C,$B$69,Tab_RSE4_Data!$B:$B,$B$7)</f>
        <v>28</v>
      </c>
      <c r="I78" s="309">
        <f>SUMIFS(Tab_RSE4_Data!N:N,Tab_RSE4_Data!$D:$D,$B$78,Tab_RSE4_Data!$C:$C,$B$69,Tab_RSE4_Data!$B:$B,$B$7)</f>
        <v>27</v>
      </c>
      <c r="J78" s="309">
        <f>SUMIFS(Tab_RSE4_Data!O:O,Tab_RSE4_Data!$D:$D,$B$78,Tab_RSE4_Data!$C:$C,$B$69,Tab_RSE4_Data!$B:$B,$B$7)</f>
        <v>95</v>
      </c>
    </row>
    <row r="79" spans="1:10" s="60" customFormat="1" ht="16.5" customHeight="1" x14ac:dyDescent="0.45">
      <c r="A79" s="61"/>
      <c r="B79" s="61"/>
      <c r="C79" s="61"/>
      <c r="D79" s="61"/>
      <c r="E79" s="61"/>
      <c r="F79" s="61"/>
      <c r="G79" s="61"/>
      <c r="H79" s="61"/>
      <c r="I79" s="61"/>
      <c r="J79" s="61"/>
    </row>
    <row r="81" spans="1:10" s="29" customFormat="1" ht="17.55" customHeight="1" x14ac:dyDescent="0.35">
      <c r="A81" s="346" t="s">
        <v>1101</v>
      </c>
      <c r="B81" s="5"/>
      <c r="C81" s="5"/>
      <c r="D81" s="5"/>
      <c r="E81" s="5"/>
      <c r="F81" s="5"/>
      <c r="G81" s="5"/>
      <c r="H81" s="5"/>
      <c r="I81" s="5"/>
      <c r="J81" s="5"/>
    </row>
  </sheetData>
  <mergeCells count="10">
    <mergeCell ref="A1:J1"/>
    <mergeCell ref="C57:J57"/>
    <mergeCell ref="C45:J45"/>
    <mergeCell ref="C33:J33"/>
    <mergeCell ref="C69:J69"/>
    <mergeCell ref="C21:J21"/>
    <mergeCell ref="C6:J6"/>
    <mergeCell ref="D3:F3"/>
    <mergeCell ref="C9:J9"/>
    <mergeCell ref="D4:F4"/>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'Filters control'!$A$1:$A$5</xm:f>
          </x14:formula1>
          <xm:sqref>C5 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autoPageBreaks="0"/>
  </sheetPr>
  <dimension ref="A1:O271"/>
  <sheetViews>
    <sheetView workbookViewId="0">
      <selection sqref="A1:K1"/>
    </sheetView>
  </sheetViews>
  <sheetFormatPr defaultRowHeight="14.25" x14ac:dyDescent="0.45"/>
  <cols>
    <col min="1" max="1" width="9.1328125" bestFit="1" customWidth="1"/>
    <col min="2" max="2" width="35" bestFit="1" customWidth="1"/>
    <col min="3" max="3" width="20" bestFit="1" customWidth="1"/>
    <col min="4" max="4" width="17.265625" bestFit="1" customWidth="1"/>
    <col min="5" max="5" width="40.6640625" bestFit="1" customWidth="1"/>
    <col min="6" max="6" width="16.86328125" bestFit="1" customWidth="1"/>
    <col min="7" max="7" width="11.6640625" bestFit="1" customWidth="1"/>
    <col min="8" max="12" width="7.86328125" bestFit="1" customWidth="1"/>
    <col min="13" max="14" width="7.86328125" customWidth="1"/>
    <col min="15" max="15" width="7.86328125" bestFit="1" customWidth="1"/>
  </cols>
  <sheetData>
    <row r="1" spans="1:15" x14ac:dyDescent="0.45">
      <c r="A1" s="475" t="s">
        <v>816</v>
      </c>
      <c r="B1" s="475" t="s">
        <v>477</v>
      </c>
      <c r="C1" s="475" t="s">
        <v>478</v>
      </c>
      <c r="D1" s="475" t="s">
        <v>479</v>
      </c>
      <c r="E1" s="475" t="s">
        <v>560</v>
      </c>
      <c r="F1" s="475" t="s">
        <v>561</v>
      </c>
      <c r="G1" s="475" t="s">
        <v>817</v>
      </c>
      <c r="H1" s="475" t="s">
        <v>0</v>
      </c>
      <c r="I1" s="475" t="s">
        <v>1</v>
      </c>
      <c r="J1" s="475" t="s">
        <v>2</v>
      </c>
      <c r="K1" s="475" t="s">
        <v>3</v>
      </c>
      <c r="L1" s="475" t="s">
        <v>4</v>
      </c>
      <c r="M1" s="475" t="s">
        <v>307</v>
      </c>
      <c r="N1" s="475" t="s">
        <v>650</v>
      </c>
      <c r="O1" s="475" t="s">
        <v>651</v>
      </c>
    </row>
    <row r="2" spans="1:15" x14ac:dyDescent="0.45">
      <c r="A2" s="475" t="s">
        <v>903</v>
      </c>
      <c r="B2" s="475" t="s">
        <v>1099</v>
      </c>
      <c r="C2" s="475" t="s">
        <v>31</v>
      </c>
      <c r="D2" s="475" t="s">
        <v>399</v>
      </c>
      <c r="E2" s="475" t="s">
        <v>480</v>
      </c>
      <c r="F2" s="475" t="s">
        <v>904</v>
      </c>
      <c r="G2" s="475">
        <v>1</v>
      </c>
      <c r="H2" s="475">
        <v>3730</v>
      </c>
      <c r="I2" s="475">
        <v>3650</v>
      </c>
      <c r="J2" s="475">
        <v>3695</v>
      </c>
      <c r="K2" s="475">
        <v>3768</v>
      </c>
      <c r="L2" s="475">
        <v>3642</v>
      </c>
      <c r="M2" s="475">
        <v>3493</v>
      </c>
      <c r="N2" s="475">
        <v>3951</v>
      </c>
      <c r="O2" s="475">
        <v>3667</v>
      </c>
    </row>
    <row r="3" spans="1:15" x14ac:dyDescent="0.45">
      <c r="A3" s="475" t="s">
        <v>903</v>
      </c>
      <c r="B3" s="475" t="s">
        <v>1099</v>
      </c>
      <c r="C3" s="475" t="s">
        <v>400</v>
      </c>
      <c r="D3" s="475" t="s">
        <v>399</v>
      </c>
      <c r="E3" s="475" t="s">
        <v>480</v>
      </c>
      <c r="F3" s="475" t="s">
        <v>904</v>
      </c>
      <c r="G3" s="475">
        <v>1</v>
      </c>
      <c r="H3" s="475">
        <v>94</v>
      </c>
      <c r="I3" s="475">
        <v>97</v>
      </c>
      <c r="J3" s="475">
        <v>88</v>
      </c>
      <c r="K3" s="475">
        <v>81</v>
      </c>
      <c r="L3" s="475">
        <v>90</v>
      </c>
      <c r="M3" s="475">
        <v>62</v>
      </c>
      <c r="N3" s="475">
        <v>98</v>
      </c>
      <c r="O3" s="475">
        <v>86</v>
      </c>
    </row>
    <row r="4" spans="1:15" x14ac:dyDescent="0.45">
      <c r="A4" s="475" t="s">
        <v>903</v>
      </c>
      <c r="B4" s="475" t="s">
        <v>1099</v>
      </c>
      <c r="C4" s="475" t="s">
        <v>401</v>
      </c>
      <c r="D4" s="475" t="s">
        <v>399</v>
      </c>
      <c r="E4" s="475" t="s">
        <v>480</v>
      </c>
      <c r="F4" s="475" t="s">
        <v>904</v>
      </c>
      <c r="G4" s="475">
        <v>1</v>
      </c>
      <c r="H4" s="475">
        <v>26</v>
      </c>
      <c r="I4" s="475">
        <v>37</v>
      </c>
      <c r="J4" s="475">
        <v>37</v>
      </c>
      <c r="K4" s="475">
        <v>43</v>
      </c>
      <c r="L4" s="475">
        <v>63</v>
      </c>
      <c r="M4" s="475">
        <v>76</v>
      </c>
      <c r="N4" s="475">
        <v>72</v>
      </c>
      <c r="O4" s="475">
        <v>133</v>
      </c>
    </row>
    <row r="5" spans="1:15" x14ac:dyDescent="0.45">
      <c r="A5" s="475" t="s">
        <v>903</v>
      </c>
      <c r="B5" s="475" t="s">
        <v>1099</v>
      </c>
      <c r="C5" s="475" t="s">
        <v>402</v>
      </c>
      <c r="D5" s="475" t="s">
        <v>399</v>
      </c>
      <c r="E5" s="475" t="s">
        <v>480</v>
      </c>
      <c r="F5" s="475" t="s">
        <v>904</v>
      </c>
      <c r="G5" s="475">
        <v>1</v>
      </c>
      <c r="H5" s="475">
        <v>1</v>
      </c>
      <c r="I5" s="475">
        <v>0</v>
      </c>
      <c r="J5" s="475">
        <v>0</v>
      </c>
      <c r="K5" s="475">
        <v>0</v>
      </c>
      <c r="L5" s="475">
        <v>0</v>
      </c>
      <c r="M5" s="475">
        <v>0</v>
      </c>
      <c r="N5" s="475">
        <v>0</v>
      </c>
      <c r="O5" s="475">
        <v>0</v>
      </c>
    </row>
    <row r="6" spans="1:15" x14ac:dyDescent="0.45">
      <c r="A6" s="475" t="s">
        <v>903</v>
      </c>
      <c r="B6" s="475" t="s">
        <v>1099</v>
      </c>
      <c r="C6" s="475" t="s">
        <v>87</v>
      </c>
      <c r="D6" s="475" t="s">
        <v>399</v>
      </c>
      <c r="E6" s="475" t="s">
        <v>480</v>
      </c>
      <c r="F6" s="475" t="s">
        <v>904</v>
      </c>
      <c r="G6" s="475">
        <v>1</v>
      </c>
      <c r="H6" s="475">
        <v>17</v>
      </c>
      <c r="I6" s="475">
        <v>19</v>
      </c>
      <c r="J6" s="475">
        <v>2</v>
      </c>
      <c r="K6" s="475">
        <v>1</v>
      </c>
      <c r="L6" s="475">
        <v>1</v>
      </c>
      <c r="M6" s="475">
        <v>2</v>
      </c>
      <c r="N6" s="475">
        <v>4</v>
      </c>
      <c r="O6" s="475">
        <v>8</v>
      </c>
    </row>
    <row r="7" spans="1:15" x14ac:dyDescent="0.45">
      <c r="A7" s="475" t="s">
        <v>903</v>
      </c>
      <c r="B7" s="475" t="s">
        <v>1099</v>
      </c>
      <c r="C7" s="475" t="s">
        <v>289</v>
      </c>
      <c r="D7" s="475" t="s">
        <v>399</v>
      </c>
      <c r="E7" s="475" t="s">
        <v>480</v>
      </c>
      <c r="F7" s="475" t="s">
        <v>904</v>
      </c>
      <c r="G7" s="475">
        <v>1</v>
      </c>
      <c r="H7" s="475">
        <v>3867</v>
      </c>
      <c r="I7" s="475">
        <v>3804</v>
      </c>
      <c r="J7" s="475">
        <v>3822</v>
      </c>
      <c r="K7" s="475">
        <v>3894</v>
      </c>
      <c r="L7" s="475">
        <v>3796</v>
      </c>
      <c r="M7" s="475">
        <v>3633</v>
      </c>
      <c r="N7" s="475">
        <v>4125</v>
      </c>
      <c r="O7" s="475">
        <v>3894</v>
      </c>
    </row>
    <row r="8" spans="1:15" x14ac:dyDescent="0.45">
      <c r="A8" s="475" t="s">
        <v>903</v>
      </c>
      <c r="B8" s="475" t="s">
        <v>1099</v>
      </c>
      <c r="C8" s="475" t="s">
        <v>31</v>
      </c>
      <c r="D8" s="475" t="s">
        <v>403</v>
      </c>
      <c r="E8" s="475" t="s">
        <v>480</v>
      </c>
      <c r="F8" s="475" t="s">
        <v>904</v>
      </c>
      <c r="G8" s="475">
        <v>1</v>
      </c>
      <c r="H8" s="475">
        <v>356</v>
      </c>
      <c r="I8" s="475">
        <v>609</v>
      </c>
      <c r="J8" s="475">
        <v>697</v>
      </c>
      <c r="K8" s="475">
        <v>730</v>
      </c>
      <c r="L8" s="475">
        <v>811</v>
      </c>
      <c r="M8" s="475">
        <v>855</v>
      </c>
      <c r="N8" s="475">
        <v>851</v>
      </c>
      <c r="O8" s="475">
        <v>1057</v>
      </c>
    </row>
    <row r="9" spans="1:15" x14ac:dyDescent="0.45">
      <c r="A9" s="475" t="s">
        <v>903</v>
      </c>
      <c r="B9" s="475" t="s">
        <v>1099</v>
      </c>
      <c r="C9" s="475" t="s">
        <v>400</v>
      </c>
      <c r="D9" s="475" t="s">
        <v>403</v>
      </c>
      <c r="E9" s="475" t="s">
        <v>480</v>
      </c>
      <c r="F9" s="475" t="s">
        <v>904</v>
      </c>
      <c r="G9" s="475">
        <v>1</v>
      </c>
      <c r="H9" s="475">
        <v>0</v>
      </c>
      <c r="I9" s="475">
        <v>0</v>
      </c>
      <c r="J9" s="475">
        <v>0</v>
      </c>
      <c r="K9" s="475">
        <v>0</v>
      </c>
      <c r="L9" s="475">
        <v>0</v>
      </c>
      <c r="M9" s="475">
        <v>0</v>
      </c>
      <c r="N9" s="475">
        <v>0</v>
      </c>
      <c r="O9" s="475">
        <v>0</v>
      </c>
    </row>
    <row r="10" spans="1:15" x14ac:dyDescent="0.45">
      <c r="A10" s="475" t="s">
        <v>903</v>
      </c>
      <c r="B10" s="475" t="s">
        <v>1099</v>
      </c>
      <c r="C10" s="475" t="s">
        <v>401</v>
      </c>
      <c r="D10" s="475" t="s">
        <v>403</v>
      </c>
      <c r="E10" s="475" t="s">
        <v>480</v>
      </c>
      <c r="F10" s="475" t="s">
        <v>904</v>
      </c>
      <c r="G10" s="475">
        <v>1</v>
      </c>
      <c r="H10" s="475">
        <v>16</v>
      </c>
      <c r="I10" s="475">
        <v>14</v>
      </c>
      <c r="J10" s="475">
        <v>17</v>
      </c>
      <c r="K10" s="475">
        <v>17</v>
      </c>
      <c r="L10" s="475">
        <v>18</v>
      </c>
      <c r="M10" s="475">
        <v>16</v>
      </c>
      <c r="N10" s="475">
        <v>23</v>
      </c>
      <c r="O10" s="475">
        <v>16</v>
      </c>
    </row>
    <row r="11" spans="1:15" x14ac:dyDescent="0.45">
      <c r="A11" s="475" t="s">
        <v>903</v>
      </c>
      <c r="B11" s="475" t="s">
        <v>1099</v>
      </c>
      <c r="C11" s="475" t="s">
        <v>402</v>
      </c>
      <c r="D11" s="475" t="s">
        <v>403</v>
      </c>
      <c r="E11" s="475" t="s">
        <v>480</v>
      </c>
      <c r="F11" s="475" t="s">
        <v>904</v>
      </c>
      <c r="G11" s="475">
        <v>1</v>
      </c>
      <c r="H11" s="475">
        <v>0</v>
      </c>
      <c r="I11" s="475">
        <v>0</v>
      </c>
      <c r="J11" s="475">
        <v>0</v>
      </c>
      <c r="K11" s="475">
        <v>0</v>
      </c>
      <c r="L11" s="475">
        <v>0</v>
      </c>
      <c r="M11" s="475">
        <v>0</v>
      </c>
      <c r="N11" s="475">
        <v>0</v>
      </c>
      <c r="O11" s="475">
        <v>0</v>
      </c>
    </row>
    <row r="12" spans="1:15" x14ac:dyDescent="0.45">
      <c r="A12" s="475" t="s">
        <v>903</v>
      </c>
      <c r="B12" s="475" t="s">
        <v>1099</v>
      </c>
      <c r="C12" s="475" t="s">
        <v>87</v>
      </c>
      <c r="D12" s="475" t="s">
        <v>403</v>
      </c>
      <c r="E12" s="475" t="s">
        <v>480</v>
      </c>
      <c r="F12" s="475" t="s">
        <v>904</v>
      </c>
      <c r="G12" s="475">
        <v>1</v>
      </c>
      <c r="H12" s="475">
        <v>0</v>
      </c>
      <c r="I12" s="475">
        <v>0</v>
      </c>
      <c r="J12" s="475">
        <v>0</v>
      </c>
      <c r="K12" s="475">
        <v>0</v>
      </c>
      <c r="L12" s="475">
        <v>0</v>
      </c>
      <c r="M12" s="475">
        <v>0</v>
      </c>
      <c r="N12" s="475">
        <v>0</v>
      </c>
      <c r="O12" s="475">
        <v>0</v>
      </c>
    </row>
    <row r="13" spans="1:15" x14ac:dyDescent="0.45">
      <c r="A13" s="475" t="s">
        <v>903</v>
      </c>
      <c r="B13" s="475" t="s">
        <v>1099</v>
      </c>
      <c r="C13" s="475" t="s">
        <v>289</v>
      </c>
      <c r="D13" s="475" t="s">
        <v>403</v>
      </c>
      <c r="E13" s="475" t="s">
        <v>480</v>
      </c>
      <c r="F13" s="475" t="s">
        <v>904</v>
      </c>
      <c r="G13" s="475">
        <v>1</v>
      </c>
      <c r="H13" s="475">
        <v>372</v>
      </c>
      <c r="I13" s="475">
        <v>623</v>
      </c>
      <c r="J13" s="475">
        <v>714</v>
      </c>
      <c r="K13" s="475">
        <v>746</v>
      </c>
      <c r="L13" s="475">
        <v>829</v>
      </c>
      <c r="M13" s="475">
        <v>871</v>
      </c>
      <c r="N13" s="475">
        <v>874</v>
      </c>
      <c r="O13" s="475">
        <v>1073</v>
      </c>
    </row>
    <row r="14" spans="1:15" x14ac:dyDescent="0.45">
      <c r="A14" s="475" t="s">
        <v>903</v>
      </c>
      <c r="B14" s="475" t="s">
        <v>1099</v>
      </c>
      <c r="C14" s="475" t="s">
        <v>31</v>
      </c>
      <c r="D14" s="475" t="s">
        <v>404</v>
      </c>
      <c r="E14" s="475" t="s">
        <v>480</v>
      </c>
      <c r="F14" s="475" t="s">
        <v>904</v>
      </c>
      <c r="G14" s="475">
        <v>1</v>
      </c>
      <c r="H14" s="475">
        <v>48</v>
      </c>
      <c r="I14" s="475">
        <v>56</v>
      </c>
      <c r="J14" s="475">
        <v>51</v>
      </c>
      <c r="K14" s="475">
        <v>53</v>
      </c>
      <c r="L14" s="475">
        <v>52</v>
      </c>
      <c r="M14" s="475">
        <v>0</v>
      </c>
      <c r="N14" s="475">
        <v>0</v>
      </c>
      <c r="O14" s="475">
        <v>0</v>
      </c>
    </row>
    <row r="15" spans="1:15" x14ac:dyDescent="0.45">
      <c r="A15" s="475" t="s">
        <v>903</v>
      </c>
      <c r="B15" s="475" t="s">
        <v>1099</v>
      </c>
      <c r="C15" s="475" t="s">
        <v>400</v>
      </c>
      <c r="D15" s="475" t="s">
        <v>404</v>
      </c>
      <c r="E15" s="475" t="s">
        <v>480</v>
      </c>
      <c r="F15" s="475" t="s">
        <v>904</v>
      </c>
      <c r="G15" s="475">
        <v>1</v>
      </c>
      <c r="H15" s="475">
        <v>0</v>
      </c>
      <c r="I15" s="475">
        <v>0</v>
      </c>
      <c r="J15" s="475">
        <v>0</v>
      </c>
      <c r="K15" s="475">
        <v>0</v>
      </c>
      <c r="L15" s="475">
        <v>0</v>
      </c>
      <c r="M15" s="475">
        <v>0</v>
      </c>
      <c r="N15" s="475">
        <v>0</v>
      </c>
      <c r="O15" s="475">
        <v>0</v>
      </c>
    </row>
    <row r="16" spans="1:15" x14ac:dyDescent="0.45">
      <c r="A16" s="475" t="s">
        <v>903</v>
      </c>
      <c r="B16" s="475" t="s">
        <v>1099</v>
      </c>
      <c r="C16" s="475" t="s">
        <v>401</v>
      </c>
      <c r="D16" s="475" t="s">
        <v>404</v>
      </c>
      <c r="E16" s="475" t="s">
        <v>480</v>
      </c>
      <c r="F16" s="475" t="s">
        <v>904</v>
      </c>
      <c r="G16" s="475">
        <v>1</v>
      </c>
      <c r="H16" s="475">
        <v>1</v>
      </c>
      <c r="I16" s="475">
        <v>1</v>
      </c>
      <c r="J16" s="475">
        <v>1</v>
      </c>
      <c r="K16" s="475">
        <v>0</v>
      </c>
      <c r="L16" s="475">
        <v>0</v>
      </c>
      <c r="M16" s="475">
        <v>0</v>
      </c>
      <c r="N16" s="475">
        <v>0</v>
      </c>
      <c r="O16" s="475">
        <v>0</v>
      </c>
    </row>
    <row r="17" spans="1:15" x14ac:dyDescent="0.45">
      <c r="A17" s="475" t="s">
        <v>903</v>
      </c>
      <c r="B17" s="475" t="s">
        <v>1099</v>
      </c>
      <c r="C17" s="475" t="s">
        <v>402</v>
      </c>
      <c r="D17" s="475" t="s">
        <v>404</v>
      </c>
      <c r="E17" s="475" t="s">
        <v>480</v>
      </c>
      <c r="F17" s="475" t="s">
        <v>904</v>
      </c>
      <c r="G17" s="475">
        <v>1</v>
      </c>
      <c r="H17" s="475">
        <v>0</v>
      </c>
      <c r="I17" s="475">
        <v>0</v>
      </c>
      <c r="J17" s="475">
        <v>0</v>
      </c>
      <c r="K17" s="475">
        <v>0</v>
      </c>
      <c r="L17" s="475">
        <v>0</v>
      </c>
      <c r="M17" s="475">
        <v>0</v>
      </c>
      <c r="N17" s="475">
        <v>0</v>
      </c>
      <c r="O17" s="475">
        <v>0</v>
      </c>
    </row>
    <row r="18" spans="1:15" x14ac:dyDescent="0.45">
      <c r="A18" s="475" t="s">
        <v>903</v>
      </c>
      <c r="B18" s="475" t="s">
        <v>1099</v>
      </c>
      <c r="C18" s="475" t="s">
        <v>87</v>
      </c>
      <c r="D18" s="475" t="s">
        <v>404</v>
      </c>
      <c r="E18" s="475" t="s">
        <v>480</v>
      </c>
      <c r="F18" s="475" t="s">
        <v>904</v>
      </c>
      <c r="G18" s="475">
        <v>1</v>
      </c>
      <c r="H18" s="475">
        <v>0</v>
      </c>
      <c r="I18" s="475">
        <v>0</v>
      </c>
      <c r="J18" s="475">
        <v>0</v>
      </c>
      <c r="K18" s="475">
        <v>0</v>
      </c>
      <c r="L18" s="475">
        <v>0</v>
      </c>
      <c r="M18" s="475">
        <v>0</v>
      </c>
      <c r="N18" s="475">
        <v>0</v>
      </c>
      <c r="O18" s="475">
        <v>0</v>
      </c>
    </row>
    <row r="19" spans="1:15" x14ac:dyDescent="0.45">
      <c r="A19" s="475" t="s">
        <v>903</v>
      </c>
      <c r="B19" s="475" t="s">
        <v>1099</v>
      </c>
      <c r="C19" s="475" t="s">
        <v>289</v>
      </c>
      <c r="D19" s="475" t="s">
        <v>404</v>
      </c>
      <c r="E19" s="475" t="s">
        <v>480</v>
      </c>
      <c r="F19" s="475" t="s">
        <v>904</v>
      </c>
      <c r="G19" s="475">
        <v>1</v>
      </c>
      <c r="H19" s="475">
        <v>49</v>
      </c>
      <c r="I19" s="475">
        <v>57</v>
      </c>
      <c r="J19" s="475">
        <v>52</v>
      </c>
      <c r="K19" s="475">
        <v>53</v>
      </c>
      <c r="L19" s="475">
        <v>52</v>
      </c>
      <c r="M19" s="475">
        <v>0</v>
      </c>
      <c r="N19" s="475">
        <v>0</v>
      </c>
      <c r="O19" s="475">
        <v>0</v>
      </c>
    </row>
    <row r="20" spans="1:15" x14ac:dyDescent="0.45">
      <c r="A20" s="475" t="s">
        <v>903</v>
      </c>
      <c r="B20" s="475" t="s">
        <v>1099</v>
      </c>
      <c r="C20" s="475" t="s">
        <v>31</v>
      </c>
      <c r="D20" s="475" t="s">
        <v>405</v>
      </c>
      <c r="E20" s="475" t="s">
        <v>480</v>
      </c>
      <c r="F20" s="475" t="s">
        <v>904</v>
      </c>
      <c r="G20" s="475">
        <v>1</v>
      </c>
      <c r="H20" s="475">
        <v>692</v>
      </c>
      <c r="I20" s="475">
        <v>688</v>
      </c>
      <c r="J20" s="475">
        <v>543</v>
      </c>
      <c r="K20" s="475">
        <v>539</v>
      </c>
      <c r="L20" s="475">
        <v>153</v>
      </c>
      <c r="M20" s="475">
        <v>127</v>
      </c>
      <c r="N20" s="475">
        <v>77</v>
      </c>
      <c r="O20" s="475">
        <v>55</v>
      </c>
    </row>
    <row r="21" spans="1:15" x14ac:dyDescent="0.45">
      <c r="A21" s="475" t="s">
        <v>903</v>
      </c>
      <c r="B21" s="475" t="s">
        <v>1099</v>
      </c>
      <c r="C21" s="475" t="s">
        <v>400</v>
      </c>
      <c r="D21" s="475" t="s">
        <v>405</v>
      </c>
      <c r="E21" s="475" t="s">
        <v>480</v>
      </c>
      <c r="F21" s="475" t="s">
        <v>904</v>
      </c>
      <c r="G21" s="475">
        <v>1</v>
      </c>
      <c r="H21" s="475">
        <v>12</v>
      </c>
      <c r="I21" s="475">
        <v>6</v>
      </c>
      <c r="J21" s="475">
        <v>1</v>
      </c>
      <c r="K21" s="475">
        <v>0</v>
      </c>
      <c r="L21" s="475">
        <v>0</v>
      </c>
      <c r="M21" s="475">
        <v>0</v>
      </c>
      <c r="N21" s="475">
        <v>1</v>
      </c>
      <c r="O21" s="475">
        <v>0</v>
      </c>
    </row>
    <row r="22" spans="1:15" x14ac:dyDescent="0.45">
      <c r="A22" s="475" t="s">
        <v>903</v>
      </c>
      <c r="B22" s="475" t="s">
        <v>1099</v>
      </c>
      <c r="C22" s="475" t="s">
        <v>401</v>
      </c>
      <c r="D22" s="475" t="s">
        <v>405</v>
      </c>
      <c r="E22" s="475" t="s">
        <v>480</v>
      </c>
      <c r="F22" s="475" t="s">
        <v>904</v>
      </c>
      <c r="G22" s="475">
        <v>1</v>
      </c>
      <c r="H22" s="475">
        <v>7</v>
      </c>
      <c r="I22" s="475">
        <v>11</v>
      </c>
      <c r="J22" s="475">
        <v>4</v>
      </c>
      <c r="K22" s="475">
        <v>26</v>
      </c>
      <c r="L22" s="475">
        <v>43</v>
      </c>
      <c r="M22" s="475">
        <v>12</v>
      </c>
      <c r="N22" s="475">
        <v>49</v>
      </c>
      <c r="O22" s="475">
        <v>53</v>
      </c>
    </row>
    <row r="23" spans="1:15" x14ac:dyDescent="0.45">
      <c r="A23" s="475" t="s">
        <v>903</v>
      </c>
      <c r="B23" s="475" t="s">
        <v>1099</v>
      </c>
      <c r="C23" s="475" t="s">
        <v>402</v>
      </c>
      <c r="D23" s="475" t="s">
        <v>405</v>
      </c>
      <c r="E23" s="475" t="s">
        <v>480</v>
      </c>
      <c r="F23" s="475" t="s">
        <v>904</v>
      </c>
      <c r="G23" s="475">
        <v>1</v>
      </c>
      <c r="H23" s="475">
        <v>0</v>
      </c>
      <c r="I23" s="475">
        <v>0</v>
      </c>
      <c r="J23" s="475">
        <v>0</v>
      </c>
      <c r="K23" s="475">
        <v>0</v>
      </c>
      <c r="L23" s="475">
        <v>0</v>
      </c>
      <c r="M23" s="475">
        <v>0</v>
      </c>
      <c r="N23" s="475">
        <v>0</v>
      </c>
      <c r="O23" s="475">
        <v>0</v>
      </c>
    </row>
    <row r="24" spans="1:15" x14ac:dyDescent="0.45">
      <c r="A24" s="475" t="s">
        <v>903</v>
      </c>
      <c r="B24" s="475" t="s">
        <v>1099</v>
      </c>
      <c r="C24" s="475" t="s">
        <v>87</v>
      </c>
      <c r="D24" s="475" t="s">
        <v>405</v>
      </c>
      <c r="E24" s="475" t="s">
        <v>480</v>
      </c>
      <c r="F24" s="475" t="s">
        <v>904</v>
      </c>
      <c r="G24" s="475">
        <v>1</v>
      </c>
      <c r="H24" s="475">
        <v>0</v>
      </c>
      <c r="I24" s="475">
        <v>0</v>
      </c>
      <c r="J24" s="475">
        <v>0</v>
      </c>
      <c r="K24" s="475">
        <v>0</v>
      </c>
      <c r="L24" s="475">
        <v>0</v>
      </c>
      <c r="M24" s="475">
        <v>0</v>
      </c>
      <c r="N24" s="475">
        <v>0</v>
      </c>
      <c r="O24" s="475">
        <v>0</v>
      </c>
    </row>
    <row r="25" spans="1:15" x14ac:dyDescent="0.45">
      <c r="A25" s="475" t="s">
        <v>903</v>
      </c>
      <c r="B25" s="475" t="s">
        <v>1099</v>
      </c>
      <c r="C25" s="475" t="s">
        <v>289</v>
      </c>
      <c r="D25" s="475" t="s">
        <v>405</v>
      </c>
      <c r="E25" s="475" t="s">
        <v>480</v>
      </c>
      <c r="F25" s="475" t="s">
        <v>904</v>
      </c>
      <c r="G25" s="475">
        <v>1</v>
      </c>
      <c r="H25" s="475">
        <v>712</v>
      </c>
      <c r="I25" s="475">
        <v>705</v>
      </c>
      <c r="J25" s="475">
        <v>548</v>
      </c>
      <c r="K25" s="475">
        <v>566</v>
      </c>
      <c r="L25" s="475">
        <v>196</v>
      </c>
      <c r="M25" s="475">
        <v>139</v>
      </c>
      <c r="N25" s="475">
        <v>127</v>
      </c>
      <c r="O25" s="475">
        <v>108</v>
      </c>
    </row>
    <row r="26" spans="1:15" x14ac:dyDescent="0.45">
      <c r="A26" s="475" t="s">
        <v>903</v>
      </c>
      <c r="B26" s="475" t="s">
        <v>1099</v>
      </c>
      <c r="C26" s="475" t="s">
        <v>31</v>
      </c>
      <c r="D26" s="475" t="s">
        <v>406</v>
      </c>
      <c r="E26" s="475" t="s">
        <v>480</v>
      </c>
      <c r="F26" s="475" t="s">
        <v>904</v>
      </c>
      <c r="G26" s="475">
        <v>1</v>
      </c>
      <c r="H26" s="475">
        <v>2153</v>
      </c>
      <c r="I26" s="475">
        <v>2329</v>
      </c>
      <c r="J26" s="475">
        <v>2444</v>
      </c>
      <c r="K26" s="475">
        <v>2519</v>
      </c>
      <c r="L26" s="475">
        <v>2393</v>
      </c>
      <c r="M26" s="475">
        <v>2336</v>
      </c>
      <c r="N26" s="475">
        <v>2338</v>
      </c>
      <c r="O26" s="475">
        <v>2668</v>
      </c>
    </row>
    <row r="27" spans="1:15" x14ac:dyDescent="0.45">
      <c r="A27" s="475" t="s">
        <v>903</v>
      </c>
      <c r="B27" s="475" t="s">
        <v>1099</v>
      </c>
      <c r="C27" s="475" t="s">
        <v>400</v>
      </c>
      <c r="D27" s="475" t="s">
        <v>406</v>
      </c>
      <c r="E27" s="475" t="s">
        <v>480</v>
      </c>
      <c r="F27" s="475" t="s">
        <v>904</v>
      </c>
      <c r="G27" s="475">
        <v>1</v>
      </c>
      <c r="H27" s="475">
        <v>47</v>
      </c>
      <c r="I27" s="475">
        <v>50</v>
      </c>
      <c r="J27" s="475">
        <v>50</v>
      </c>
      <c r="K27" s="475">
        <v>77</v>
      </c>
      <c r="L27" s="475">
        <v>13</v>
      </c>
      <c r="M27" s="475">
        <v>16</v>
      </c>
      <c r="N27" s="475">
        <v>14</v>
      </c>
      <c r="O27" s="475">
        <v>14</v>
      </c>
    </row>
    <row r="28" spans="1:15" x14ac:dyDescent="0.45">
      <c r="A28" s="475" t="s">
        <v>903</v>
      </c>
      <c r="B28" s="475" t="s">
        <v>1099</v>
      </c>
      <c r="C28" s="475" t="s">
        <v>401</v>
      </c>
      <c r="D28" s="475" t="s">
        <v>406</v>
      </c>
      <c r="E28" s="475" t="s">
        <v>480</v>
      </c>
      <c r="F28" s="475" t="s">
        <v>904</v>
      </c>
      <c r="G28" s="475">
        <v>1</v>
      </c>
      <c r="H28" s="475">
        <v>299</v>
      </c>
      <c r="I28" s="475">
        <v>419</v>
      </c>
      <c r="J28" s="475">
        <v>412</v>
      </c>
      <c r="K28" s="475">
        <v>471</v>
      </c>
      <c r="L28" s="475">
        <v>562</v>
      </c>
      <c r="M28" s="475">
        <v>552</v>
      </c>
      <c r="N28" s="475">
        <v>569</v>
      </c>
      <c r="O28" s="475">
        <v>712</v>
      </c>
    </row>
    <row r="29" spans="1:15" x14ac:dyDescent="0.45">
      <c r="A29" s="475" t="s">
        <v>903</v>
      </c>
      <c r="B29" s="475" t="s">
        <v>1099</v>
      </c>
      <c r="C29" s="475" t="s">
        <v>402</v>
      </c>
      <c r="D29" s="475" t="s">
        <v>406</v>
      </c>
      <c r="E29" s="475" t="s">
        <v>480</v>
      </c>
      <c r="F29" s="475" t="s">
        <v>904</v>
      </c>
      <c r="G29" s="475">
        <v>1</v>
      </c>
      <c r="H29" s="475">
        <v>1</v>
      </c>
      <c r="I29" s="475">
        <v>0</v>
      </c>
      <c r="J29" s="475">
        <v>0</v>
      </c>
      <c r="K29" s="475">
        <v>0</v>
      </c>
      <c r="L29" s="475">
        <v>0</v>
      </c>
      <c r="M29" s="475">
        <v>0</v>
      </c>
      <c r="N29" s="475">
        <v>0</v>
      </c>
      <c r="O29" s="475">
        <v>0</v>
      </c>
    </row>
    <row r="30" spans="1:15" x14ac:dyDescent="0.45">
      <c r="A30" s="475" t="s">
        <v>903</v>
      </c>
      <c r="B30" s="475" t="s">
        <v>1099</v>
      </c>
      <c r="C30" s="475" t="s">
        <v>87</v>
      </c>
      <c r="D30" s="475" t="s">
        <v>406</v>
      </c>
      <c r="E30" s="475" t="s">
        <v>480</v>
      </c>
      <c r="F30" s="475" t="s">
        <v>904</v>
      </c>
      <c r="G30" s="475">
        <v>1</v>
      </c>
      <c r="H30" s="475">
        <v>18</v>
      </c>
      <c r="I30" s="475">
        <v>19</v>
      </c>
      <c r="J30" s="475">
        <v>13</v>
      </c>
      <c r="K30" s="475">
        <v>11</v>
      </c>
      <c r="L30" s="475">
        <v>9</v>
      </c>
      <c r="M30" s="475">
        <v>9</v>
      </c>
      <c r="N30" s="475">
        <v>2</v>
      </c>
      <c r="O30" s="475">
        <v>2</v>
      </c>
    </row>
    <row r="31" spans="1:15" x14ac:dyDescent="0.45">
      <c r="A31" s="475" t="s">
        <v>903</v>
      </c>
      <c r="B31" s="475" t="s">
        <v>1099</v>
      </c>
      <c r="C31" s="475" t="s">
        <v>289</v>
      </c>
      <c r="D31" s="475" t="s">
        <v>406</v>
      </c>
      <c r="E31" s="475" t="s">
        <v>480</v>
      </c>
      <c r="F31" s="475" t="s">
        <v>904</v>
      </c>
      <c r="G31" s="475">
        <v>1</v>
      </c>
      <c r="H31" s="475">
        <v>2519</v>
      </c>
      <c r="I31" s="475">
        <v>2816</v>
      </c>
      <c r="J31" s="475">
        <v>2918</v>
      </c>
      <c r="K31" s="475">
        <v>3077</v>
      </c>
      <c r="L31" s="475">
        <v>2977</v>
      </c>
      <c r="M31" s="475">
        <v>2912</v>
      </c>
      <c r="N31" s="475">
        <v>2924</v>
      </c>
      <c r="O31" s="475">
        <v>3396</v>
      </c>
    </row>
    <row r="32" spans="1:15" x14ac:dyDescent="0.45">
      <c r="A32" s="475" t="s">
        <v>903</v>
      </c>
      <c r="B32" s="475" t="s">
        <v>1099</v>
      </c>
      <c r="C32" s="475" t="s">
        <v>31</v>
      </c>
      <c r="D32" s="475" t="s">
        <v>407</v>
      </c>
      <c r="E32" s="475" t="s">
        <v>480</v>
      </c>
      <c r="F32" s="475" t="s">
        <v>904</v>
      </c>
      <c r="G32" s="475">
        <v>1</v>
      </c>
      <c r="H32" s="475">
        <v>1</v>
      </c>
      <c r="I32" s="475">
        <v>1</v>
      </c>
      <c r="J32" s="475">
        <v>1</v>
      </c>
      <c r="K32" s="475">
        <v>0</v>
      </c>
      <c r="L32" s="475">
        <v>0</v>
      </c>
      <c r="M32" s="475">
        <v>0</v>
      </c>
      <c r="N32" s="475">
        <v>0</v>
      </c>
      <c r="O32" s="475">
        <v>0</v>
      </c>
    </row>
    <row r="33" spans="1:15" x14ac:dyDescent="0.45">
      <c r="A33" s="475" t="s">
        <v>903</v>
      </c>
      <c r="B33" s="475" t="s">
        <v>1099</v>
      </c>
      <c r="C33" s="475" t="s">
        <v>400</v>
      </c>
      <c r="D33" s="475" t="s">
        <v>407</v>
      </c>
      <c r="E33" s="475" t="s">
        <v>480</v>
      </c>
      <c r="F33" s="475" t="s">
        <v>904</v>
      </c>
      <c r="G33" s="475">
        <v>1</v>
      </c>
      <c r="H33" s="475">
        <v>0</v>
      </c>
      <c r="I33" s="475">
        <v>0</v>
      </c>
      <c r="J33" s="475">
        <v>0</v>
      </c>
      <c r="K33" s="475">
        <v>0</v>
      </c>
      <c r="L33" s="475">
        <v>0</v>
      </c>
      <c r="M33" s="475">
        <v>0</v>
      </c>
      <c r="N33" s="475">
        <v>0</v>
      </c>
      <c r="O33" s="475">
        <v>0</v>
      </c>
    </row>
    <row r="34" spans="1:15" x14ac:dyDescent="0.45">
      <c r="A34" s="475" t="s">
        <v>903</v>
      </c>
      <c r="B34" s="475" t="s">
        <v>1099</v>
      </c>
      <c r="C34" s="475" t="s">
        <v>401</v>
      </c>
      <c r="D34" s="475" t="s">
        <v>407</v>
      </c>
      <c r="E34" s="475" t="s">
        <v>480</v>
      </c>
      <c r="F34" s="475" t="s">
        <v>904</v>
      </c>
      <c r="G34" s="475">
        <v>1</v>
      </c>
      <c r="H34" s="475">
        <v>0</v>
      </c>
      <c r="I34" s="475">
        <v>0</v>
      </c>
      <c r="J34" s="475">
        <v>0</v>
      </c>
      <c r="K34" s="475">
        <v>0</v>
      </c>
      <c r="L34" s="475">
        <v>0</v>
      </c>
      <c r="M34" s="475">
        <v>0</v>
      </c>
      <c r="N34" s="475">
        <v>0</v>
      </c>
      <c r="O34" s="475">
        <v>0</v>
      </c>
    </row>
    <row r="35" spans="1:15" x14ac:dyDescent="0.45">
      <c r="A35" s="475" t="s">
        <v>903</v>
      </c>
      <c r="B35" s="475" t="s">
        <v>1099</v>
      </c>
      <c r="C35" s="475" t="s">
        <v>402</v>
      </c>
      <c r="D35" s="475" t="s">
        <v>407</v>
      </c>
      <c r="E35" s="475" t="s">
        <v>480</v>
      </c>
      <c r="F35" s="475" t="s">
        <v>904</v>
      </c>
      <c r="G35" s="475">
        <v>1</v>
      </c>
      <c r="H35" s="475">
        <v>0</v>
      </c>
      <c r="I35" s="475">
        <v>0</v>
      </c>
      <c r="J35" s="475">
        <v>0</v>
      </c>
      <c r="K35" s="475">
        <v>0</v>
      </c>
      <c r="L35" s="475">
        <v>0</v>
      </c>
      <c r="M35" s="475">
        <v>0</v>
      </c>
      <c r="N35" s="475">
        <v>0</v>
      </c>
      <c r="O35" s="475">
        <v>0</v>
      </c>
    </row>
    <row r="36" spans="1:15" x14ac:dyDescent="0.45">
      <c r="A36" s="475" t="s">
        <v>903</v>
      </c>
      <c r="B36" s="475" t="s">
        <v>1099</v>
      </c>
      <c r="C36" s="475" t="s">
        <v>87</v>
      </c>
      <c r="D36" s="475" t="s">
        <v>407</v>
      </c>
      <c r="E36" s="475" t="s">
        <v>480</v>
      </c>
      <c r="F36" s="475" t="s">
        <v>904</v>
      </c>
      <c r="G36" s="475">
        <v>1</v>
      </c>
      <c r="H36" s="475">
        <v>0</v>
      </c>
      <c r="I36" s="475">
        <v>0</v>
      </c>
      <c r="J36" s="475">
        <v>0</v>
      </c>
      <c r="K36" s="475">
        <v>0</v>
      </c>
      <c r="L36" s="475">
        <v>0</v>
      </c>
      <c r="M36" s="475">
        <v>0</v>
      </c>
      <c r="N36" s="475">
        <v>0</v>
      </c>
      <c r="O36" s="475">
        <v>0</v>
      </c>
    </row>
    <row r="37" spans="1:15" x14ac:dyDescent="0.45">
      <c r="A37" s="475" t="s">
        <v>903</v>
      </c>
      <c r="B37" s="475" t="s">
        <v>1099</v>
      </c>
      <c r="C37" s="475" t="s">
        <v>289</v>
      </c>
      <c r="D37" s="475" t="s">
        <v>407</v>
      </c>
      <c r="E37" s="475" t="s">
        <v>480</v>
      </c>
      <c r="F37" s="475" t="s">
        <v>904</v>
      </c>
      <c r="G37" s="475">
        <v>1</v>
      </c>
      <c r="H37" s="475">
        <v>1</v>
      </c>
      <c r="I37" s="475">
        <v>1</v>
      </c>
      <c r="J37" s="475">
        <v>1</v>
      </c>
      <c r="K37" s="475">
        <v>0</v>
      </c>
      <c r="L37" s="475">
        <v>0</v>
      </c>
      <c r="M37" s="475">
        <v>0</v>
      </c>
      <c r="N37" s="475">
        <v>0</v>
      </c>
      <c r="O37" s="475">
        <v>0</v>
      </c>
    </row>
    <row r="38" spans="1:15" x14ac:dyDescent="0.45">
      <c r="A38" s="475" t="s">
        <v>903</v>
      </c>
      <c r="B38" s="475" t="s">
        <v>1099</v>
      </c>
      <c r="C38" s="475" t="s">
        <v>31</v>
      </c>
      <c r="D38" s="475" t="s">
        <v>408</v>
      </c>
      <c r="E38" s="475" t="s">
        <v>480</v>
      </c>
      <c r="F38" s="475" t="s">
        <v>904</v>
      </c>
      <c r="G38" s="475">
        <v>1</v>
      </c>
      <c r="H38" s="475">
        <v>894</v>
      </c>
      <c r="I38" s="475">
        <v>648</v>
      </c>
      <c r="J38" s="475">
        <v>709</v>
      </c>
      <c r="K38" s="475">
        <v>741</v>
      </c>
      <c r="L38" s="475">
        <v>746</v>
      </c>
      <c r="M38" s="475">
        <v>697</v>
      </c>
      <c r="N38" s="475">
        <v>794</v>
      </c>
      <c r="O38" s="475">
        <v>671</v>
      </c>
    </row>
    <row r="39" spans="1:15" x14ac:dyDescent="0.45">
      <c r="A39" s="475" t="s">
        <v>903</v>
      </c>
      <c r="B39" s="475" t="s">
        <v>1099</v>
      </c>
      <c r="C39" s="475" t="s">
        <v>400</v>
      </c>
      <c r="D39" s="475" t="s">
        <v>408</v>
      </c>
      <c r="E39" s="475" t="s">
        <v>480</v>
      </c>
      <c r="F39" s="475" t="s">
        <v>904</v>
      </c>
      <c r="G39" s="475">
        <v>1</v>
      </c>
      <c r="H39" s="475">
        <v>0</v>
      </c>
      <c r="I39" s="475">
        <v>0</v>
      </c>
      <c r="J39" s="475">
        <v>0</v>
      </c>
      <c r="K39" s="475">
        <v>0</v>
      </c>
      <c r="L39" s="475">
        <v>0</v>
      </c>
      <c r="M39" s="475">
        <v>0</v>
      </c>
      <c r="N39" s="475">
        <v>0</v>
      </c>
      <c r="O39" s="475">
        <v>0</v>
      </c>
    </row>
    <row r="40" spans="1:15" x14ac:dyDescent="0.45">
      <c r="A40" s="475" t="s">
        <v>903</v>
      </c>
      <c r="B40" s="475" t="s">
        <v>1099</v>
      </c>
      <c r="C40" s="475" t="s">
        <v>401</v>
      </c>
      <c r="D40" s="475" t="s">
        <v>408</v>
      </c>
      <c r="E40" s="475" t="s">
        <v>480</v>
      </c>
      <c r="F40" s="475" t="s">
        <v>904</v>
      </c>
      <c r="G40" s="475">
        <v>1</v>
      </c>
      <c r="H40" s="475">
        <v>0</v>
      </c>
      <c r="I40" s="475">
        <v>0</v>
      </c>
      <c r="J40" s="475">
        <v>0</v>
      </c>
      <c r="K40" s="475">
        <v>0</v>
      </c>
      <c r="L40" s="475">
        <v>0</v>
      </c>
      <c r="M40" s="475">
        <v>0</v>
      </c>
      <c r="N40" s="475">
        <v>0</v>
      </c>
      <c r="O40" s="475">
        <v>0</v>
      </c>
    </row>
    <row r="41" spans="1:15" x14ac:dyDescent="0.45">
      <c r="A41" s="475" t="s">
        <v>903</v>
      </c>
      <c r="B41" s="475" t="s">
        <v>1099</v>
      </c>
      <c r="C41" s="475" t="s">
        <v>402</v>
      </c>
      <c r="D41" s="475" t="s">
        <v>408</v>
      </c>
      <c r="E41" s="475" t="s">
        <v>480</v>
      </c>
      <c r="F41" s="475" t="s">
        <v>904</v>
      </c>
      <c r="G41" s="475">
        <v>1</v>
      </c>
      <c r="H41" s="475">
        <v>0</v>
      </c>
      <c r="I41" s="475">
        <v>0</v>
      </c>
      <c r="J41" s="475">
        <v>0</v>
      </c>
      <c r="K41" s="475">
        <v>0</v>
      </c>
      <c r="L41" s="475">
        <v>0</v>
      </c>
      <c r="M41" s="475">
        <v>0</v>
      </c>
      <c r="N41" s="475">
        <v>0</v>
      </c>
      <c r="O41" s="475">
        <v>0</v>
      </c>
    </row>
    <row r="42" spans="1:15" x14ac:dyDescent="0.45">
      <c r="A42" s="475" t="s">
        <v>903</v>
      </c>
      <c r="B42" s="475" t="s">
        <v>1099</v>
      </c>
      <c r="C42" s="475" t="s">
        <v>87</v>
      </c>
      <c r="D42" s="475" t="s">
        <v>408</v>
      </c>
      <c r="E42" s="475" t="s">
        <v>480</v>
      </c>
      <c r="F42" s="475" t="s">
        <v>904</v>
      </c>
      <c r="G42" s="475">
        <v>1</v>
      </c>
      <c r="H42" s="475">
        <v>0</v>
      </c>
      <c r="I42" s="475">
        <v>0</v>
      </c>
      <c r="J42" s="475">
        <v>0</v>
      </c>
      <c r="K42" s="475">
        <v>0</v>
      </c>
      <c r="L42" s="475">
        <v>0</v>
      </c>
      <c r="M42" s="475">
        <v>0</v>
      </c>
      <c r="N42" s="475">
        <v>1</v>
      </c>
      <c r="O42" s="475">
        <v>68</v>
      </c>
    </row>
    <row r="43" spans="1:15" x14ac:dyDescent="0.45">
      <c r="A43" s="475" t="s">
        <v>903</v>
      </c>
      <c r="B43" s="475" t="s">
        <v>1099</v>
      </c>
      <c r="C43" s="475" t="s">
        <v>289</v>
      </c>
      <c r="D43" s="475" t="s">
        <v>408</v>
      </c>
      <c r="E43" s="475" t="s">
        <v>480</v>
      </c>
      <c r="F43" s="475" t="s">
        <v>904</v>
      </c>
      <c r="G43" s="475">
        <v>1</v>
      </c>
      <c r="H43" s="475">
        <v>894</v>
      </c>
      <c r="I43" s="475">
        <v>648</v>
      </c>
      <c r="J43" s="475">
        <v>710</v>
      </c>
      <c r="K43" s="475">
        <v>741</v>
      </c>
      <c r="L43" s="475">
        <v>746</v>
      </c>
      <c r="M43" s="475">
        <v>697</v>
      </c>
      <c r="N43" s="475">
        <v>795</v>
      </c>
      <c r="O43" s="475">
        <v>739</v>
      </c>
    </row>
    <row r="44" spans="1:15" x14ac:dyDescent="0.45">
      <c r="A44" s="475" t="s">
        <v>903</v>
      </c>
      <c r="B44" s="475" t="s">
        <v>1099</v>
      </c>
      <c r="C44" s="475" t="s">
        <v>31</v>
      </c>
      <c r="D44" s="475" t="s">
        <v>409</v>
      </c>
      <c r="E44" s="475" t="s">
        <v>480</v>
      </c>
      <c r="F44" s="475" t="s">
        <v>904</v>
      </c>
      <c r="G44" s="475">
        <v>1</v>
      </c>
      <c r="H44" s="475">
        <v>429</v>
      </c>
      <c r="I44" s="475">
        <v>416</v>
      </c>
      <c r="J44" s="475">
        <v>375</v>
      </c>
      <c r="K44" s="475">
        <v>376</v>
      </c>
      <c r="L44" s="475">
        <v>225</v>
      </c>
      <c r="M44" s="475">
        <v>209</v>
      </c>
      <c r="N44" s="475">
        <v>180</v>
      </c>
      <c r="O44" s="475">
        <v>189</v>
      </c>
    </row>
    <row r="45" spans="1:15" x14ac:dyDescent="0.45">
      <c r="A45" s="475" t="s">
        <v>903</v>
      </c>
      <c r="B45" s="475" t="s">
        <v>1099</v>
      </c>
      <c r="C45" s="475" t="s">
        <v>400</v>
      </c>
      <c r="D45" s="475" t="s">
        <v>409</v>
      </c>
      <c r="E45" s="475" t="s">
        <v>480</v>
      </c>
      <c r="F45" s="475" t="s">
        <v>904</v>
      </c>
      <c r="G45" s="475">
        <v>1</v>
      </c>
      <c r="H45" s="475">
        <v>2</v>
      </c>
      <c r="I45" s="475">
        <v>1</v>
      </c>
      <c r="J45" s="475">
        <v>1</v>
      </c>
      <c r="K45" s="475">
        <v>1</v>
      </c>
      <c r="L45" s="475">
        <v>1</v>
      </c>
      <c r="M45" s="475">
        <v>1</v>
      </c>
      <c r="N45" s="475">
        <v>2</v>
      </c>
      <c r="O45" s="475">
        <v>1</v>
      </c>
    </row>
    <row r="46" spans="1:15" x14ac:dyDescent="0.45">
      <c r="A46" s="475" t="s">
        <v>903</v>
      </c>
      <c r="B46" s="475" t="s">
        <v>1099</v>
      </c>
      <c r="C46" s="475" t="s">
        <v>401</v>
      </c>
      <c r="D46" s="475" t="s">
        <v>409</v>
      </c>
      <c r="E46" s="475" t="s">
        <v>480</v>
      </c>
      <c r="F46" s="475" t="s">
        <v>904</v>
      </c>
      <c r="G46" s="475">
        <v>1</v>
      </c>
      <c r="H46" s="475">
        <v>4</v>
      </c>
      <c r="I46" s="475">
        <v>4</v>
      </c>
      <c r="J46" s="475">
        <v>4</v>
      </c>
      <c r="K46" s="475">
        <v>4</v>
      </c>
      <c r="L46" s="475">
        <v>4</v>
      </c>
      <c r="M46" s="475">
        <v>4</v>
      </c>
      <c r="N46" s="475">
        <v>4</v>
      </c>
      <c r="O46" s="475">
        <v>4</v>
      </c>
    </row>
    <row r="47" spans="1:15" x14ac:dyDescent="0.45">
      <c r="A47" s="475" t="s">
        <v>903</v>
      </c>
      <c r="B47" s="475" t="s">
        <v>1099</v>
      </c>
      <c r="C47" s="475" t="s">
        <v>402</v>
      </c>
      <c r="D47" s="475" t="s">
        <v>409</v>
      </c>
      <c r="E47" s="475" t="s">
        <v>480</v>
      </c>
      <c r="F47" s="475" t="s">
        <v>904</v>
      </c>
      <c r="G47" s="475">
        <v>1</v>
      </c>
      <c r="H47" s="475">
        <v>0</v>
      </c>
      <c r="I47" s="475">
        <v>0</v>
      </c>
      <c r="J47" s="475">
        <v>0</v>
      </c>
      <c r="K47" s="475">
        <v>0</v>
      </c>
      <c r="L47" s="475">
        <v>0</v>
      </c>
      <c r="M47" s="475">
        <v>0</v>
      </c>
      <c r="N47" s="475">
        <v>0</v>
      </c>
      <c r="O47" s="475">
        <v>0</v>
      </c>
    </row>
    <row r="48" spans="1:15" x14ac:dyDescent="0.45">
      <c r="A48" s="475" t="s">
        <v>903</v>
      </c>
      <c r="B48" s="475" t="s">
        <v>1099</v>
      </c>
      <c r="C48" s="475" t="s">
        <v>87</v>
      </c>
      <c r="D48" s="475" t="s">
        <v>409</v>
      </c>
      <c r="E48" s="475" t="s">
        <v>480</v>
      </c>
      <c r="F48" s="475" t="s">
        <v>904</v>
      </c>
      <c r="G48" s="475">
        <v>1</v>
      </c>
      <c r="H48" s="475">
        <v>3</v>
      </c>
      <c r="I48" s="475">
        <v>3</v>
      </c>
      <c r="J48" s="475">
        <v>5</v>
      </c>
      <c r="K48" s="475">
        <v>15</v>
      </c>
      <c r="L48" s="475">
        <v>20</v>
      </c>
      <c r="M48" s="475">
        <v>17</v>
      </c>
      <c r="N48" s="475">
        <v>20</v>
      </c>
      <c r="O48" s="475">
        <v>17</v>
      </c>
    </row>
    <row r="49" spans="1:15" x14ac:dyDescent="0.45">
      <c r="A49" s="475" t="s">
        <v>903</v>
      </c>
      <c r="B49" s="475" t="s">
        <v>1099</v>
      </c>
      <c r="C49" s="475" t="s">
        <v>289</v>
      </c>
      <c r="D49" s="475" t="s">
        <v>409</v>
      </c>
      <c r="E49" s="475" t="s">
        <v>480</v>
      </c>
      <c r="F49" s="475" t="s">
        <v>904</v>
      </c>
      <c r="G49" s="475">
        <v>1</v>
      </c>
      <c r="H49" s="475">
        <v>437</v>
      </c>
      <c r="I49" s="475">
        <v>424</v>
      </c>
      <c r="J49" s="475">
        <v>385</v>
      </c>
      <c r="K49" s="475">
        <v>396</v>
      </c>
      <c r="L49" s="475">
        <v>249</v>
      </c>
      <c r="M49" s="475">
        <v>231</v>
      </c>
      <c r="N49" s="475">
        <v>206</v>
      </c>
      <c r="O49" s="475">
        <v>211</v>
      </c>
    </row>
    <row r="50" spans="1:15" x14ac:dyDescent="0.45">
      <c r="A50" s="475" t="s">
        <v>903</v>
      </c>
      <c r="B50" s="475" t="s">
        <v>1099</v>
      </c>
      <c r="C50" s="475" t="s">
        <v>31</v>
      </c>
      <c r="D50" s="475" t="s">
        <v>289</v>
      </c>
      <c r="E50" s="475" t="s">
        <v>480</v>
      </c>
      <c r="F50" s="475" t="s">
        <v>904</v>
      </c>
      <c r="G50" s="475">
        <v>1</v>
      </c>
      <c r="H50" s="475">
        <v>8304</v>
      </c>
      <c r="I50" s="475">
        <v>8396</v>
      </c>
      <c r="J50" s="475">
        <v>8516</v>
      </c>
      <c r="K50" s="475">
        <v>8726</v>
      </c>
      <c r="L50" s="475">
        <v>8021</v>
      </c>
      <c r="M50" s="475">
        <v>7717</v>
      </c>
      <c r="N50" s="475">
        <v>8192</v>
      </c>
      <c r="O50" s="475">
        <v>8307</v>
      </c>
    </row>
    <row r="51" spans="1:15" x14ac:dyDescent="0.45">
      <c r="A51" s="475" t="s">
        <v>903</v>
      </c>
      <c r="B51" s="475" t="s">
        <v>1099</v>
      </c>
      <c r="C51" s="475" t="s">
        <v>400</v>
      </c>
      <c r="D51" s="475" t="s">
        <v>289</v>
      </c>
      <c r="E51" s="475" t="s">
        <v>480</v>
      </c>
      <c r="F51" s="475" t="s">
        <v>904</v>
      </c>
      <c r="G51" s="475">
        <v>1</v>
      </c>
      <c r="H51" s="475">
        <v>155</v>
      </c>
      <c r="I51" s="475">
        <v>154</v>
      </c>
      <c r="J51" s="475">
        <v>139</v>
      </c>
      <c r="K51" s="475">
        <v>159</v>
      </c>
      <c r="L51" s="475">
        <v>104</v>
      </c>
      <c r="M51" s="475">
        <v>79</v>
      </c>
      <c r="N51" s="475">
        <v>115</v>
      </c>
      <c r="O51" s="475">
        <v>101</v>
      </c>
    </row>
    <row r="52" spans="1:15" x14ac:dyDescent="0.45">
      <c r="A52" s="475" t="s">
        <v>903</v>
      </c>
      <c r="B52" s="475" t="s">
        <v>1099</v>
      </c>
      <c r="C52" s="475" t="s">
        <v>401</v>
      </c>
      <c r="D52" s="475" t="s">
        <v>289</v>
      </c>
      <c r="E52" s="475" t="s">
        <v>480</v>
      </c>
      <c r="F52" s="475" t="s">
        <v>904</v>
      </c>
      <c r="G52" s="475">
        <v>1</v>
      </c>
      <c r="H52" s="475">
        <v>353</v>
      </c>
      <c r="I52" s="475">
        <v>485</v>
      </c>
      <c r="J52" s="475">
        <v>475</v>
      </c>
      <c r="K52" s="475">
        <v>561</v>
      </c>
      <c r="L52" s="475">
        <v>691</v>
      </c>
      <c r="M52" s="475">
        <v>660</v>
      </c>
      <c r="N52" s="475">
        <v>716</v>
      </c>
      <c r="O52" s="475">
        <v>918</v>
      </c>
    </row>
    <row r="53" spans="1:15" x14ac:dyDescent="0.45">
      <c r="A53" s="475" t="s">
        <v>903</v>
      </c>
      <c r="B53" s="475" t="s">
        <v>1099</v>
      </c>
      <c r="C53" s="475" t="s">
        <v>402</v>
      </c>
      <c r="D53" s="475" t="s">
        <v>289</v>
      </c>
      <c r="E53" s="475" t="s">
        <v>480</v>
      </c>
      <c r="F53" s="475" t="s">
        <v>904</v>
      </c>
      <c r="G53" s="475">
        <v>1</v>
      </c>
      <c r="H53" s="475">
        <v>2</v>
      </c>
      <c r="I53" s="475">
        <v>0</v>
      </c>
      <c r="J53" s="475">
        <v>0</v>
      </c>
      <c r="K53" s="475">
        <v>0</v>
      </c>
      <c r="L53" s="475">
        <v>0</v>
      </c>
      <c r="M53" s="475">
        <v>0</v>
      </c>
      <c r="N53" s="475">
        <v>0</v>
      </c>
      <c r="O53" s="475">
        <v>0</v>
      </c>
    </row>
    <row r="54" spans="1:15" x14ac:dyDescent="0.45">
      <c r="A54" s="475" t="s">
        <v>903</v>
      </c>
      <c r="B54" s="475" t="s">
        <v>1099</v>
      </c>
      <c r="C54" s="475" t="s">
        <v>87</v>
      </c>
      <c r="D54" s="475" t="s">
        <v>289</v>
      </c>
      <c r="E54" s="475" t="s">
        <v>480</v>
      </c>
      <c r="F54" s="475" t="s">
        <v>904</v>
      </c>
      <c r="G54" s="475">
        <v>1</v>
      </c>
      <c r="H54" s="475">
        <v>38</v>
      </c>
      <c r="I54" s="475">
        <v>41</v>
      </c>
      <c r="J54" s="475">
        <v>21</v>
      </c>
      <c r="K54" s="475">
        <v>27</v>
      </c>
      <c r="L54" s="475">
        <v>30</v>
      </c>
      <c r="M54" s="475">
        <v>28</v>
      </c>
      <c r="N54" s="475">
        <v>27</v>
      </c>
      <c r="O54" s="475">
        <v>95</v>
      </c>
    </row>
    <row r="55" spans="1:15" x14ac:dyDescent="0.45">
      <c r="A55" s="475" t="s">
        <v>903</v>
      </c>
      <c r="B55" s="475" t="s">
        <v>1099</v>
      </c>
      <c r="C55" s="475" t="s">
        <v>289</v>
      </c>
      <c r="D55" s="475" t="s">
        <v>289</v>
      </c>
      <c r="E55" s="475" t="s">
        <v>480</v>
      </c>
      <c r="F55" s="475" t="s">
        <v>904</v>
      </c>
      <c r="G55" s="475">
        <v>1</v>
      </c>
      <c r="H55" s="475">
        <v>8852</v>
      </c>
      <c r="I55" s="475">
        <v>9077</v>
      </c>
      <c r="J55" s="475">
        <v>9150</v>
      </c>
      <c r="K55" s="475">
        <v>9474</v>
      </c>
      <c r="L55" s="475">
        <v>8846</v>
      </c>
      <c r="M55" s="475">
        <v>8484</v>
      </c>
      <c r="N55" s="475">
        <v>9051</v>
      </c>
      <c r="O55" s="475">
        <v>9421</v>
      </c>
    </row>
    <row r="56" spans="1:15" x14ac:dyDescent="0.45">
      <c r="A56" s="475" t="s">
        <v>905</v>
      </c>
      <c r="B56" s="475" t="s">
        <v>552</v>
      </c>
      <c r="C56" s="475" t="s">
        <v>31</v>
      </c>
      <c r="D56" s="475" t="s">
        <v>399</v>
      </c>
      <c r="E56" s="475" t="s">
        <v>480</v>
      </c>
      <c r="F56" s="475" t="s">
        <v>904</v>
      </c>
      <c r="G56" s="475">
        <v>1</v>
      </c>
      <c r="H56" s="475">
        <v>55</v>
      </c>
      <c r="I56" s="475">
        <v>52</v>
      </c>
      <c r="J56" s="475">
        <v>55</v>
      </c>
      <c r="K56" s="475">
        <v>47</v>
      </c>
      <c r="L56" s="475">
        <v>49</v>
      </c>
      <c r="M56" s="475">
        <v>47</v>
      </c>
      <c r="N56" s="475">
        <v>91</v>
      </c>
      <c r="O56" s="475">
        <v>83</v>
      </c>
    </row>
    <row r="57" spans="1:15" x14ac:dyDescent="0.45">
      <c r="A57" s="475" t="s">
        <v>905</v>
      </c>
      <c r="B57" s="475" t="s">
        <v>552</v>
      </c>
      <c r="C57" s="475" t="s">
        <v>400</v>
      </c>
      <c r="D57" s="475" t="s">
        <v>399</v>
      </c>
      <c r="E57" s="475" t="s">
        <v>480</v>
      </c>
      <c r="F57" s="475" t="s">
        <v>904</v>
      </c>
      <c r="G57" s="475">
        <v>1</v>
      </c>
      <c r="H57" s="475">
        <v>1</v>
      </c>
      <c r="I57" s="475">
        <v>1</v>
      </c>
      <c r="J57" s="475">
        <v>1</v>
      </c>
      <c r="K57" s="475">
        <v>1</v>
      </c>
      <c r="L57" s="475">
        <v>0</v>
      </c>
      <c r="M57" s="475">
        <v>0</v>
      </c>
      <c r="N57" s="475">
        <v>3</v>
      </c>
      <c r="O57" s="475">
        <v>3</v>
      </c>
    </row>
    <row r="58" spans="1:15" x14ac:dyDescent="0.45">
      <c r="A58" s="475" t="s">
        <v>905</v>
      </c>
      <c r="B58" s="475" t="s">
        <v>552</v>
      </c>
      <c r="C58" s="475" t="s">
        <v>401</v>
      </c>
      <c r="D58" s="475" t="s">
        <v>399</v>
      </c>
      <c r="E58" s="475" t="s">
        <v>480</v>
      </c>
      <c r="F58" s="475" t="s">
        <v>904</v>
      </c>
      <c r="G58" s="475">
        <v>1</v>
      </c>
      <c r="H58" s="475">
        <v>3</v>
      </c>
      <c r="I58" s="475">
        <v>3</v>
      </c>
      <c r="J58" s="475">
        <v>2</v>
      </c>
      <c r="K58" s="475">
        <v>0</v>
      </c>
      <c r="L58" s="475">
        <v>0</v>
      </c>
      <c r="M58" s="475">
        <v>0</v>
      </c>
      <c r="N58" s="475">
        <v>0</v>
      </c>
      <c r="O58" s="475">
        <v>0</v>
      </c>
    </row>
    <row r="59" spans="1:15" x14ac:dyDescent="0.45">
      <c r="A59" s="475" t="s">
        <v>905</v>
      </c>
      <c r="B59" s="475" t="s">
        <v>552</v>
      </c>
      <c r="C59" s="475" t="s">
        <v>402</v>
      </c>
      <c r="D59" s="475" t="s">
        <v>399</v>
      </c>
      <c r="E59" s="475" t="s">
        <v>480</v>
      </c>
      <c r="F59" s="475" t="s">
        <v>904</v>
      </c>
      <c r="G59" s="475">
        <v>1</v>
      </c>
      <c r="H59" s="475">
        <v>0</v>
      </c>
      <c r="I59" s="475">
        <v>0</v>
      </c>
      <c r="J59" s="475">
        <v>0</v>
      </c>
      <c r="K59" s="475">
        <v>0</v>
      </c>
      <c r="L59" s="475">
        <v>0</v>
      </c>
      <c r="M59" s="475">
        <v>0</v>
      </c>
      <c r="N59" s="475">
        <v>0</v>
      </c>
      <c r="O59" s="475">
        <v>0</v>
      </c>
    </row>
    <row r="60" spans="1:15" x14ac:dyDescent="0.45">
      <c r="A60" s="475" t="s">
        <v>905</v>
      </c>
      <c r="B60" s="475" t="s">
        <v>552</v>
      </c>
      <c r="C60" s="475" t="s">
        <v>87</v>
      </c>
      <c r="D60" s="475" t="s">
        <v>399</v>
      </c>
      <c r="E60" s="475" t="s">
        <v>480</v>
      </c>
      <c r="F60" s="475" t="s">
        <v>904</v>
      </c>
      <c r="G60" s="475">
        <v>1</v>
      </c>
      <c r="H60" s="475">
        <v>0</v>
      </c>
      <c r="I60" s="475">
        <v>0</v>
      </c>
      <c r="J60" s="475">
        <v>0</v>
      </c>
      <c r="K60" s="475">
        <v>0</v>
      </c>
      <c r="L60" s="475">
        <v>0</v>
      </c>
      <c r="M60" s="475">
        <v>0</v>
      </c>
      <c r="N60" s="475">
        <v>0</v>
      </c>
      <c r="O60" s="475">
        <v>1</v>
      </c>
    </row>
    <row r="61" spans="1:15" x14ac:dyDescent="0.45">
      <c r="A61" s="475" t="s">
        <v>905</v>
      </c>
      <c r="B61" s="475" t="s">
        <v>552</v>
      </c>
      <c r="C61" s="475" t="s">
        <v>289</v>
      </c>
      <c r="D61" s="475" t="s">
        <v>399</v>
      </c>
      <c r="E61" s="475" t="s">
        <v>480</v>
      </c>
      <c r="F61" s="475" t="s">
        <v>904</v>
      </c>
      <c r="G61" s="475">
        <v>1</v>
      </c>
      <c r="H61" s="475">
        <v>59</v>
      </c>
      <c r="I61" s="475">
        <v>56</v>
      </c>
      <c r="J61" s="475">
        <v>58</v>
      </c>
      <c r="K61" s="475">
        <v>48</v>
      </c>
      <c r="L61" s="475">
        <v>49</v>
      </c>
      <c r="M61" s="475">
        <v>47</v>
      </c>
      <c r="N61" s="475">
        <v>94</v>
      </c>
      <c r="O61" s="475">
        <v>87</v>
      </c>
    </row>
    <row r="62" spans="1:15" x14ac:dyDescent="0.45">
      <c r="A62" s="475" t="s">
        <v>905</v>
      </c>
      <c r="B62" s="475" t="s">
        <v>552</v>
      </c>
      <c r="C62" s="475" t="s">
        <v>31</v>
      </c>
      <c r="D62" s="475" t="s">
        <v>403</v>
      </c>
      <c r="E62" s="475" t="s">
        <v>480</v>
      </c>
      <c r="F62" s="475" t="s">
        <v>904</v>
      </c>
      <c r="G62" s="475">
        <v>1</v>
      </c>
      <c r="H62" s="475">
        <v>0</v>
      </c>
      <c r="I62" s="475">
        <v>0</v>
      </c>
      <c r="J62" s="475">
        <v>1</v>
      </c>
      <c r="K62" s="475">
        <v>1</v>
      </c>
      <c r="L62" s="475">
        <v>1</v>
      </c>
      <c r="M62" s="475">
        <v>1</v>
      </c>
      <c r="N62" s="475">
        <v>0</v>
      </c>
      <c r="O62" s="475">
        <v>4</v>
      </c>
    </row>
    <row r="63" spans="1:15" x14ac:dyDescent="0.45">
      <c r="A63" s="475" t="s">
        <v>905</v>
      </c>
      <c r="B63" s="475" t="s">
        <v>552</v>
      </c>
      <c r="C63" s="475" t="s">
        <v>400</v>
      </c>
      <c r="D63" s="475" t="s">
        <v>403</v>
      </c>
      <c r="E63" s="475" t="s">
        <v>480</v>
      </c>
      <c r="F63" s="475" t="s">
        <v>904</v>
      </c>
      <c r="G63" s="475">
        <v>1</v>
      </c>
      <c r="H63" s="475">
        <v>0</v>
      </c>
      <c r="I63" s="475">
        <v>0</v>
      </c>
      <c r="J63" s="475">
        <v>0</v>
      </c>
      <c r="K63" s="475">
        <v>0</v>
      </c>
      <c r="L63" s="475">
        <v>0</v>
      </c>
      <c r="M63" s="475">
        <v>0</v>
      </c>
      <c r="N63" s="475">
        <v>0</v>
      </c>
      <c r="O63" s="475">
        <v>0</v>
      </c>
    </row>
    <row r="64" spans="1:15" x14ac:dyDescent="0.45">
      <c r="A64" s="475" t="s">
        <v>905</v>
      </c>
      <c r="B64" s="475" t="s">
        <v>552</v>
      </c>
      <c r="C64" s="475" t="s">
        <v>401</v>
      </c>
      <c r="D64" s="475" t="s">
        <v>403</v>
      </c>
      <c r="E64" s="475" t="s">
        <v>480</v>
      </c>
      <c r="F64" s="475" t="s">
        <v>904</v>
      </c>
      <c r="G64" s="475">
        <v>1</v>
      </c>
      <c r="H64" s="475">
        <v>0</v>
      </c>
      <c r="I64" s="475">
        <v>0</v>
      </c>
      <c r="J64" s="475">
        <v>0</v>
      </c>
      <c r="K64" s="475">
        <v>0</v>
      </c>
      <c r="L64" s="475">
        <v>0</v>
      </c>
      <c r="M64" s="475">
        <v>0</v>
      </c>
      <c r="N64" s="475">
        <v>0</v>
      </c>
      <c r="O64" s="475">
        <v>0</v>
      </c>
    </row>
    <row r="65" spans="1:15" x14ac:dyDescent="0.45">
      <c r="A65" s="475" t="s">
        <v>905</v>
      </c>
      <c r="B65" s="475" t="s">
        <v>552</v>
      </c>
      <c r="C65" s="475" t="s">
        <v>402</v>
      </c>
      <c r="D65" s="475" t="s">
        <v>403</v>
      </c>
      <c r="E65" s="475" t="s">
        <v>480</v>
      </c>
      <c r="F65" s="475" t="s">
        <v>904</v>
      </c>
      <c r="G65" s="475">
        <v>1</v>
      </c>
      <c r="H65" s="475">
        <v>0</v>
      </c>
      <c r="I65" s="475">
        <v>0</v>
      </c>
      <c r="J65" s="475">
        <v>0</v>
      </c>
      <c r="K65" s="475">
        <v>0</v>
      </c>
      <c r="L65" s="475">
        <v>0</v>
      </c>
      <c r="M65" s="475">
        <v>0</v>
      </c>
      <c r="N65" s="475">
        <v>0</v>
      </c>
      <c r="O65" s="475">
        <v>0</v>
      </c>
    </row>
    <row r="66" spans="1:15" x14ac:dyDescent="0.45">
      <c r="A66" s="475" t="s">
        <v>905</v>
      </c>
      <c r="B66" s="475" t="s">
        <v>552</v>
      </c>
      <c r="C66" s="475" t="s">
        <v>87</v>
      </c>
      <c r="D66" s="475" t="s">
        <v>403</v>
      </c>
      <c r="E66" s="475" t="s">
        <v>480</v>
      </c>
      <c r="F66" s="475" t="s">
        <v>904</v>
      </c>
      <c r="G66" s="475">
        <v>1</v>
      </c>
      <c r="H66" s="475">
        <v>0</v>
      </c>
      <c r="I66" s="475">
        <v>0</v>
      </c>
      <c r="J66" s="475">
        <v>0</v>
      </c>
      <c r="K66" s="475">
        <v>0</v>
      </c>
      <c r="L66" s="475">
        <v>0</v>
      </c>
      <c r="M66" s="475">
        <v>0</v>
      </c>
      <c r="N66" s="475">
        <v>0</v>
      </c>
      <c r="O66" s="475">
        <v>0</v>
      </c>
    </row>
    <row r="67" spans="1:15" x14ac:dyDescent="0.45">
      <c r="A67" s="475" t="s">
        <v>905</v>
      </c>
      <c r="B67" s="475" t="s">
        <v>552</v>
      </c>
      <c r="C67" s="475" t="s">
        <v>289</v>
      </c>
      <c r="D67" s="475" t="s">
        <v>403</v>
      </c>
      <c r="E67" s="475" t="s">
        <v>480</v>
      </c>
      <c r="F67" s="475" t="s">
        <v>904</v>
      </c>
      <c r="G67" s="475">
        <v>1</v>
      </c>
      <c r="H67" s="475">
        <v>0</v>
      </c>
      <c r="I67" s="475">
        <v>0</v>
      </c>
      <c r="J67" s="475">
        <v>1</v>
      </c>
      <c r="K67" s="475">
        <v>1</v>
      </c>
      <c r="L67" s="475">
        <v>1</v>
      </c>
      <c r="M67" s="475">
        <v>1</v>
      </c>
      <c r="N67" s="475">
        <v>0</v>
      </c>
      <c r="O67" s="475">
        <v>4</v>
      </c>
    </row>
    <row r="68" spans="1:15" x14ac:dyDescent="0.45">
      <c r="A68" s="475" t="s">
        <v>905</v>
      </c>
      <c r="B68" s="475" t="s">
        <v>552</v>
      </c>
      <c r="C68" s="475" t="s">
        <v>31</v>
      </c>
      <c r="D68" s="475" t="s">
        <v>404</v>
      </c>
      <c r="E68" s="475" t="s">
        <v>480</v>
      </c>
      <c r="F68" s="475" t="s">
        <v>904</v>
      </c>
      <c r="G68" s="475">
        <v>1</v>
      </c>
      <c r="H68" s="475">
        <v>1</v>
      </c>
      <c r="I68" s="475">
        <v>1</v>
      </c>
      <c r="J68" s="475">
        <v>1</v>
      </c>
      <c r="K68" s="475">
        <v>1</v>
      </c>
      <c r="L68" s="475">
        <v>1</v>
      </c>
      <c r="M68" s="475">
        <v>0</v>
      </c>
      <c r="N68" s="475">
        <v>0</v>
      </c>
      <c r="O68" s="475">
        <v>0</v>
      </c>
    </row>
    <row r="69" spans="1:15" x14ac:dyDescent="0.45">
      <c r="A69" s="475" t="s">
        <v>905</v>
      </c>
      <c r="B69" s="475" t="s">
        <v>552</v>
      </c>
      <c r="C69" s="475" t="s">
        <v>400</v>
      </c>
      <c r="D69" s="475" t="s">
        <v>404</v>
      </c>
      <c r="E69" s="475" t="s">
        <v>480</v>
      </c>
      <c r="F69" s="475" t="s">
        <v>904</v>
      </c>
      <c r="G69" s="475">
        <v>1</v>
      </c>
      <c r="H69" s="475">
        <v>0</v>
      </c>
      <c r="I69" s="475">
        <v>0</v>
      </c>
      <c r="J69" s="475">
        <v>0</v>
      </c>
      <c r="K69" s="475">
        <v>0</v>
      </c>
      <c r="L69" s="475">
        <v>0</v>
      </c>
      <c r="M69" s="475">
        <v>0</v>
      </c>
      <c r="N69" s="475">
        <v>0</v>
      </c>
      <c r="O69" s="475">
        <v>0</v>
      </c>
    </row>
    <row r="70" spans="1:15" x14ac:dyDescent="0.45">
      <c r="A70" s="475" t="s">
        <v>905</v>
      </c>
      <c r="B70" s="475" t="s">
        <v>552</v>
      </c>
      <c r="C70" s="475" t="s">
        <v>401</v>
      </c>
      <c r="D70" s="475" t="s">
        <v>404</v>
      </c>
      <c r="E70" s="475" t="s">
        <v>480</v>
      </c>
      <c r="F70" s="475" t="s">
        <v>904</v>
      </c>
      <c r="G70" s="475">
        <v>1</v>
      </c>
      <c r="H70" s="475">
        <v>1</v>
      </c>
      <c r="I70" s="475">
        <v>0</v>
      </c>
      <c r="J70" s="475">
        <v>0</v>
      </c>
      <c r="K70" s="475">
        <v>0</v>
      </c>
      <c r="L70" s="475">
        <v>0</v>
      </c>
      <c r="M70" s="475">
        <v>0</v>
      </c>
      <c r="N70" s="475">
        <v>0</v>
      </c>
      <c r="O70" s="475">
        <v>0</v>
      </c>
    </row>
    <row r="71" spans="1:15" x14ac:dyDescent="0.45">
      <c r="A71" s="475" t="s">
        <v>905</v>
      </c>
      <c r="B71" s="475" t="s">
        <v>552</v>
      </c>
      <c r="C71" s="475" t="s">
        <v>402</v>
      </c>
      <c r="D71" s="475" t="s">
        <v>404</v>
      </c>
      <c r="E71" s="475" t="s">
        <v>480</v>
      </c>
      <c r="F71" s="475" t="s">
        <v>904</v>
      </c>
      <c r="G71" s="475">
        <v>1</v>
      </c>
      <c r="H71" s="475">
        <v>0</v>
      </c>
      <c r="I71" s="475">
        <v>0</v>
      </c>
      <c r="J71" s="475">
        <v>0</v>
      </c>
      <c r="K71" s="475">
        <v>0</v>
      </c>
      <c r="L71" s="475">
        <v>0</v>
      </c>
      <c r="M71" s="475">
        <v>0</v>
      </c>
      <c r="N71" s="475">
        <v>0</v>
      </c>
      <c r="O71" s="475">
        <v>0</v>
      </c>
    </row>
    <row r="72" spans="1:15" x14ac:dyDescent="0.45">
      <c r="A72" s="475" t="s">
        <v>905</v>
      </c>
      <c r="B72" s="475" t="s">
        <v>552</v>
      </c>
      <c r="C72" s="475" t="s">
        <v>87</v>
      </c>
      <c r="D72" s="475" t="s">
        <v>404</v>
      </c>
      <c r="E72" s="475" t="s">
        <v>480</v>
      </c>
      <c r="F72" s="475" t="s">
        <v>904</v>
      </c>
      <c r="G72" s="475">
        <v>1</v>
      </c>
      <c r="H72" s="475">
        <v>0</v>
      </c>
      <c r="I72" s="475">
        <v>0</v>
      </c>
      <c r="J72" s="475">
        <v>0</v>
      </c>
      <c r="K72" s="475">
        <v>0</v>
      </c>
      <c r="L72" s="475">
        <v>0</v>
      </c>
      <c r="M72" s="475">
        <v>0</v>
      </c>
      <c r="N72" s="475">
        <v>0</v>
      </c>
      <c r="O72" s="475">
        <v>0</v>
      </c>
    </row>
    <row r="73" spans="1:15" x14ac:dyDescent="0.45">
      <c r="A73" s="475" t="s">
        <v>905</v>
      </c>
      <c r="B73" s="475" t="s">
        <v>552</v>
      </c>
      <c r="C73" s="475" t="s">
        <v>289</v>
      </c>
      <c r="D73" s="475" t="s">
        <v>404</v>
      </c>
      <c r="E73" s="475" t="s">
        <v>480</v>
      </c>
      <c r="F73" s="475" t="s">
        <v>904</v>
      </c>
      <c r="G73" s="475">
        <v>1</v>
      </c>
      <c r="H73" s="475">
        <v>1</v>
      </c>
      <c r="I73" s="475">
        <v>1</v>
      </c>
      <c r="J73" s="475">
        <v>1</v>
      </c>
      <c r="K73" s="475">
        <v>1</v>
      </c>
      <c r="L73" s="475">
        <v>1</v>
      </c>
      <c r="M73" s="475">
        <v>0</v>
      </c>
      <c r="N73" s="475">
        <v>0</v>
      </c>
      <c r="O73" s="475">
        <v>0</v>
      </c>
    </row>
    <row r="74" spans="1:15" x14ac:dyDescent="0.45">
      <c r="A74" s="475" t="s">
        <v>905</v>
      </c>
      <c r="B74" s="475" t="s">
        <v>552</v>
      </c>
      <c r="C74" s="475" t="s">
        <v>31</v>
      </c>
      <c r="D74" s="475" t="s">
        <v>405</v>
      </c>
      <c r="E74" s="475" t="s">
        <v>480</v>
      </c>
      <c r="F74" s="475" t="s">
        <v>904</v>
      </c>
      <c r="G74" s="475">
        <v>1</v>
      </c>
      <c r="H74" s="475">
        <v>26</v>
      </c>
      <c r="I74" s="475">
        <v>19</v>
      </c>
      <c r="J74" s="475">
        <v>9</v>
      </c>
      <c r="K74" s="475">
        <v>0</v>
      </c>
      <c r="L74" s="475">
        <v>0</v>
      </c>
      <c r="M74" s="475">
        <v>0</v>
      </c>
      <c r="N74" s="475">
        <v>0</v>
      </c>
      <c r="O74" s="475">
        <v>0</v>
      </c>
    </row>
    <row r="75" spans="1:15" x14ac:dyDescent="0.45">
      <c r="A75" s="475" t="s">
        <v>905</v>
      </c>
      <c r="B75" s="475" t="s">
        <v>552</v>
      </c>
      <c r="C75" s="475" t="s">
        <v>400</v>
      </c>
      <c r="D75" s="475" t="s">
        <v>405</v>
      </c>
      <c r="E75" s="475" t="s">
        <v>480</v>
      </c>
      <c r="F75" s="475" t="s">
        <v>904</v>
      </c>
      <c r="G75" s="475">
        <v>1</v>
      </c>
      <c r="H75" s="475">
        <v>0</v>
      </c>
      <c r="I75" s="475">
        <v>0</v>
      </c>
      <c r="J75" s="475">
        <v>0</v>
      </c>
      <c r="K75" s="475">
        <v>0</v>
      </c>
      <c r="L75" s="475">
        <v>0</v>
      </c>
      <c r="M75" s="475">
        <v>0</v>
      </c>
      <c r="N75" s="475">
        <v>0</v>
      </c>
      <c r="O75" s="475">
        <v>0</v>
      </c>
    </row>
    <row r="76" spans="1:15" x14ac:dyDescent="0.45">
      <c r="A76" s="475" t="s">
        <v>905</v>
      </c>
      <c r="B76" s="475" t="s">
        <v>552</v>
      </c>
      <c r="C76" s="475" t="s">
        <v>401</v>
      </c>
      <c r="D76" s="475" t="s">
        <v>405</v>
      </c>
      <c r="E76" s="475" t="s">
        <v>480</v>
      </c>
      <c r="F76" s="475" t="s">
        <v>904</v>
      </c>
      <c r="G76" s="475">
        <v>1</v>
      </c>
      <c r="H76" s="475">
        <v>2</v>
      </c>
      <c r="I76" s="475">
        <v>4</v>
      </c>
      <c r="J76" s="475">
        <v>4</v>
      </c>
      <c r="K76" s="475">
        <v>0</v>
      </c>
      <c r="L76" s="475">
        <v>0</v>
      </c>
      <c r="M76" s="475">
        <v>0</v>
      </c>
      <c r="N76" s="475">
        <v>0</v>
      </c>
      <c r="O76" s="475">
        <v>0</v>
      </c>
    </row>
    <row r="77" spans="1:15" x14ac:dyDescent="0.45">
      <c r="A77" s="475" t="s">
        <v>905</v>
      </c>
      <c r="B77" s="475" t="s">
        <v>552</v>
      </c>
      <c r="C77" s="475" t="s">
        <v>402</v>
      </c>
      <c r="D77" s="475" t="s">
        <v>405</v>
      </c>
      <c r="E77" s="475" t="s">
        <v>480</v>
      </c>
      <c r="F77" s="475" t="s">
        <v>904</v>
      </c>
      <c r="G77" s="475">
        <v>1</v>
      </c>
      <c r="H77" s="475">
        <v>0</v>
      </c>
      <c r="I77" s="475">
        <v>0</v>
      </c>
      <c r="J77" s="475">
        <v>0</v>
      </c>
      <c r="K77" s="475">
        <v>0</v>
      </c>
      <c r="L77" s="475">
        <v>0</v>
      </c>
      <c r="M77" s="475">
        <v>0</v>
      </c>
      <c r="N77" s="475">
        <v>0</v>
      </c>
      <c r="O77" s="475">
        <v>0</v>
      </c>
    </row>
    <row r="78" spans="1:15" x14ac:dyDescent="0.45">
      <c r="A78" s="475" t="s">
        <v>905</v>
      </c>
      <c r="B78" s="475" t="s">
        <v>552</v>
      </c>
      <c r="C78" s="475" t="s">
        <v>87</v>
      </c>
      <c r="D78" s="475" t="s">
        <v>405</v>
      </c>
      <c r="E78" s="475" t="s">
        <v>480</v>
      </c>
      <c r="F78" s="475" t="s">
        <v>904</v>
      </c>
      <c r="G78" s="475">
        <v>1</v>
      </c>
      <c r="H78" s="475">
        <v>0</v>
      </c>
      <c r="I78" s="475">
        <v>0</v>
      </c>
      <c r="J78" s="475">
        <v>0</v>
      </c>
      <c r="K78" s="475">
        <v>0</v>
      </c>
      <c r="L78" s="475">
        <v>0</v>
      </c>
      <c r="M78" s="475">
        <v>0</v>
      </c>
      <c r="N78" s="475">
        <v>0</v>
      </c>
      <c r="O78" s="475">
        <v>0</v>
      </c>
    </row>
    <row r="79" spans="1:15" x14ac:dyDescent="0.45">
      <c r="A79" s="475" t="s">
        <v>905</v>
      </c>
      <c r="B79" s="475" t="s">
        <v>552</v>
      </c>
      <c r="C79" s="475" t="s">
        <v>289</v>
      </c>
      <c r="D79" s="475" t="s">
        <v>405</v>
      </c>
      <c r="E79" s="475" t="s">
        <v>480</v>
      </c>
      <c r="F79" s="475" t="s">
        <v>904</v>
      </c>
      <c r="G79" s="475">
        <v>1</v>
      </c>
      <c r="H79" s="475">
        <v>27</v>
      </c>
      <c r="I79" s="475">
        <v>23</v>
      </c>
      <c r="J79" s="475">
        <v>13</v>
      </c>
      <c r="K79" s="475">
        <v>0</v>
      </c>
      <c r="L79" s="475">
        <v>0</v>
      </c>
      <c r="M79" s="475">
        <v>0</v>
      </c>
      <c r="N79" s="475">
        <v>0</v>
      </c>
      <c r="O79" s="475">
        <v>0</v>
      </c>
    </row>
    <row r="80" spans="1:15" x14ac:dyDescent="0.45">
      <c r="A80" s="475" t="s">
        <v>905</v>
      </c>
      <c r="B80" s="475" t="s">
        <v>552</v>
      </c>
      <c r="C80" s="475" t="s">
        <v>31</v>
      </c>
      <c r="D80" s="475" t="s">
        <v>406</v>
      </c>
      <c r="E80" s="475" t="s">
        <v>480</v>
      </c>
      <c r="F80" s="475" t="s">
        <v>904</v>
      </c>
      <c r="G80" s="475">
        <v>1</v>
      </c>
      <c r="H80" s="475">
        <v>42</v>
      </c>
      <c r="I80" s="475">
        <v>41</v>
      </c>
      <c r="J80" s="475">
        <v>40</v>
      </c>
      <c r="K80" s="475">
        <v>42</v>
      </c>
      <c r="L80" s="475">
        <v>45</v>
      </c>
      <c r="M80" s="475">
        <v>109</v>
      </c>
      <c r="N80" s="475">
        <v>100</v>
      </c>
      <c r="O80" s="475">
        <v>114</v>
      </c>
    </row>
    <row r="81" spans="1:15" x14ac:dyDescent="0.45">
      <c r="A81" s="475" t="s">
        <v>905</v>
      </c>
      <c r="B81" s="475" t="s">
        <v>552</v>
      </c>
      <c r="C81" s="475" t="s">
        <v>400</v>
      </c>
      <c r="D81" s="475" t="s">
        <v>406</v>
      </c>
      <c r="E81" s="475" t="s">
        <v>480</v>
      </c>
      <c r="F81" s="475" t="s">
        <v>904</v>
      </c>
      <c r="G81" s="475">
        <v>1</v>
      </c>
      <c r="H81" s="475">
        <v>0</v>
      </c>
      <c r="I81" s="475">
        <v>0</v>
      </c>
      <c r="J81" s="475">
        <v>0</v>
      </c>
      <c r="K81" s="475">
        <v>0</v>
      </c>
      <c r="L81" s="475">
        <v>0</v>
      </c>
      <c r="M81" s="475">
        <v>3</v>
      </c>
      <c r="N81" s="475">
        <v>3</v>
      </c>
      <c r="O81" s="475">
        <v>3</v>
      </c>
    </row>
    <row r="82" spans="1:15" x14ac:dyDescent="0.45">
      <c r="A82" s="475" t="s">
        <v>905</v>
      </c>
      <c r="B82" s="475" t="s">
        <v>552</v>
      </c>
      <c r="C82" s="475" t="s">
        <v>401</v>
      </c>
      <c r="D82" s="475" t="s">
        <v>406</v>
      </c>
      <c r="E82" s="475" t="s">
        <v>480</v>
      </c>
      <c r="F82" s="475" t="s">
        <v>904</v>
      </c>
      <c r="G82" s="475">
        <v>1</v>
      </c>
      <c r="H82" s="475">
        <v>0</v>
      </c>
      <c r="I82" s="475">
        <v>0</v>
      </c>
      <c r="J82" s="475">
        <v>0</v>
      </c>
      <c r="K82" s="475">
        <v>0</v>
      </c>
      <c r="L82" s="475">
        <v>0</v>
      </c>
      <c r="M82" s="475">
        <v>0</v>
      </c>
      <c r="N82" s="475">
        <v>0</v>
      </c>
      <c r="O82" s="475">
        <v>0</v>
      </c>
    </row>
    <row r="83" spans="1:15" x14ac:dyDescent="0.45">
      <c r="A83" s="475" t="s">
        <v>905</v>
      </c>
      <c r="B83" s="475" t="s">
        <v>552</v>
      </c>
      <c r="C83" s="475" t="s">
        <v>402</v>
      </c>
      <c r="D83" s="475" t="s">
        <v>406</v>
      </c>
      <c r="E83" s="475" t="s">
        <v>480</v>
      </c>
      <c r="F83" s="475" t="s">
        <v>904</v>
      </c>
      <c r="G83" s="475">
        <v>1</v>
      </c>
      <c r="H83" s="475">
        <v>0</v>
      </c>
      <c r="I83" s="475">
        <v>0</v>
      </c>
      <c r="J83" s="475">
        <v>0</v>
      </c>
      <c r="K83" s="475">
        <v>0</v>
      </c>
      <c r="L83" s="475">
        <v>0</v>
      </c>
      <c r="M83" s="475">
        <v>0</v>
      </c>
      <c r="N83" s="475">
        <v>0</v>
      </c>
      <c r="O83" s="475">
        <v>0</v>
      </c>
    </row>
    <row r="84" spans="1:15" x14ac:dyDescent="0.45">
      <c r="A84" s="475" t="s">
        <v>905</v>
      </c>
      <c r="B84" s="475" t="s">
        <v>552</v>
      </c>
      <c r="C84" s="475" t="s">
        <v>87</v>
      </c>
      <c r="D84" s="475" t="s">
        <v>406</v>
      </c>
      <c r="E84" s="475" t="s">
        <v>480</v>
      </c>
      <c r="F84" s="475" t="s">
        <v>904</v>
      </c>
      <c r="G84" s="475">
        <v>1</v>
      </c>
      <c r="H84" s="475">
        <v>0</v>
      </c>
      <c r="I84" s="475">
        <v>0</v>
      </c>
      <c r="J84" s="475">
        <v>0</v>
      </c>
      <c r="K84" s="475">
        <v>0</v>
      </c>
      <c r="L84" s="475">
        <v>0</v>
      </c>
      <c r="M84" s="475">
        <v>0</v>
      </c>
      <c r="N84" s="475">
        <v>0</v>
      </c>
      <c r="O84" s="475">
        <v>0</v>
      </c>
    </row>
    <row r="85" spans="1:15" x14ac:dyDescent="0.45">
      <c r="A85" s="475" t="s">
        <v>905</v>
      </c>
      <c r="B85" s="475" t="s">
        <v>552</v>
      </c>
      <c r="C85" s="475" t="s">
        <v>289</v>
      </c>
      <c r="D85" s="475" t="s">
        <v>406</v>
      </c>
      <c r="E85" s="475" t="s">
        <v>480</v>
      </c>
      <c r="F85" s="475" t="s">
        <v>904</v>
      </c>
      <c r="G85" s="475">
        <v>1</v>
      </c>
      <c r="H85" s="475">
        <v>42</v>
      </c>
      <c r="I85" s="475">
        <v>41</v>
      </c>
      <c r="J85" s="475">
        <v>40</v>
      </c>
      <c r="K85" s="475">
        <v>42</v>
      </c>
      <c r="L85" s="475">
        <v>45</v>
      </c>
      <c r="M85" s="475">
        <v>112</v>
      </c>
      <c r="N85" s="475">
        <v>103</v>
      </c>
      <c r="O85" s="475">
        <v>117</v>
      </c>
    </row>
    <row r="86" spans="1:15" x14ac:dyDescent="0.45">
      <c r="A86" s="475" t="s">
        <v>905</v>
      </c>
      <c r="B86" s="475" t="s">
        <v>552</v>
      </c>
      <c r="C86" s="475" t="s">
        <v>31</v>
      </c>
      <c r="D86" s="475" t="s">
        <v>407</v>
      </c>
      <c r="E86" s="475" t="s">
        <v>480</v>
      </c>
      <c r="F86" s="475" t="s">
        <v>904</v>
      </c>
      <c r="G86" s="475">
        <v>1</v>
      </c>
      <c r="H86" s="475">
        <v>0</v>
      </c>
      <c r="I86" s="475">
        <v>0</v>
      </c>
      <c r="J86" s="475">
        <v>0</v>
      </c>
      <c r="K86" s="475">
        <v>0</v>
      </c>
      <c r="L86" s="475">
        <v>0</v>
      </c>
      <c r="M86" s="475">
        <v>0</v>
      </c>
      <c r="N86" s="475">
        <v>0</v>
      </c>
      <c r="O86" s="475">
        <v>0</v>
      </c>
    </row>
    <row r="87" spans="1:15" x14ac:dyDescent="0.45">
      <c r="A87" s="475" t="s">
        <v>905</v>
      </c>
      <c r="B87" s="475" t="s">
        <v>552</v>
      </c>
      <c r="C87" s="475" t="s">
        <v>400</v>
      </c>
      <c r="D87" s="475" t="s">
        <v>407</v>
      </c>
      <c r="E87" s="475" t="s">
        <v>480</v>
      </c>
      <c r="F87" s="475" t="s">
        <v>904</v>
      </c>
      <c r="G87" s="475">
        <v>1</v>
      </c>
      <c r="H87" s="475">
        <v>0</v>
      </c>
      <c r="I87" s="475">
        <v>0</v>
      </c>
      <c r="J87" s="475">
        <v>0</v>
      </c>
      <c r="K87" s="475">
        <v>0</v>
      </c>
      <c r="L87" s="475">
        <v>0</v>
      </c>
      <c r="M87" s="475">
        <v>0</v>
      </c>
      <c r="N87" s="475">
        <v>0</v>
      </c>
      <c r="O87" s="475">
        <v>0</v>
      </c>
    </row>
    <row r="88" spans="1:15" x14ac:dyDescent="0.45">
      <c r="A88" s="475" t="s">
        <v>905</v>
      </c>
      <c r="B88" s="475" t="s">
        <v>552</v>
      </c>
      <c r="C88" s="475" t="s">
        <v>401</v>
      </c>
      <c r="D88" s="475" t="s">
        <v>407</v>
      </c>
      <c r="E88" s="475" t="s">
        <v>480</v>
      </c>
      <c r="F88" s="475" t="s">
        <v>904</v>
      </c>
      <c r="G88" s="475">
        <v>1</v>
      </c>
      <c r="H88" s="475">
        <v>0</v>
      </c>
      <c r="I88" s="475">
        <v>0</v>
      </c>
      <c r="J88" s="475">
        <v>0</v>
      </c>
      <c r="K88" s="475">
        <v>0</v>
      </c>
      <c r="L88" s="475">
        <v>0</v>
      </c>
      <c r="M88" s="475">
        <v>0</v>
      </c>
      <c r="N88" s="475">
        <v>0</v>
      </c>
      <c r="O88" s="475">
        <v>0</v>
      </c>
    </row>
    <row r="89" spans="1:15" x14ac:dyDescent="0.45">
      <c r="A89" s="475" t="s">
        <v>905</v>
      </c>
      <c r="B89" s="475" t="s">
        <v>552</v>
      </c>
      <c r="C89" s="475" t="s">
        <v>402</v>
      </c>
      <c r="D89" s="475" t="s">
        <v>407</v>
      </c>
      <c r="E89" s="475" t="s">
        <v>480</v>
      </c>
      <c r="F89" s="475" t="s">
        <v>904</v>
      </c>
      <c r="G89" s="475">
        <v>1</v>
      </c>
      <c r="H89" s="475">
        <v>0</v>
      </c>
      <c r="I89" s="475">
        <v>0</v>
      </c>
      <c r="J89" s="475">
        <v>0</v>
      </c>
      <c r="K89" s="475">
        <v>0</v>
      </c>
      <c r="L89" s="475">
        <v>0</v>
      </c>
      <c r="M89" s="475">
        <v>0</v>
      </c>
      <c r="N89" s="475">
        <v>0</v>
      </c>
      <c r="O89" s="475">
        <v>0</v>
      </c>
    </row>
    <row r="90" spans="1:15" x14ac:dyDescent="0.45">
      <c r="A90" s="475" t="s">
        <v>905</v>
      </c>
      <c r="B90" s="475" t="s">
        <v>552</v>
      </c>
      <c r="C90" s="475" t="s">
        <v>87</v>
      </c>
      <c r="D90" s="475" t="s">
        <v>407</v>
      </c>
      <c r="E90" s="475" t="s">
        <v>480</v>
      </c>
      <c r="F90" s="475" t="s">
        <v>904</v>
      </c>
      <c r="G90" s="475">
        <v>1</v>
      </c>
      <c r="H90" s="475">
        <v>0</v>
      </c>
      <c r="I90" s="475">
        <v>0</v>
      </c>
      <c r="J90" s="475">
        <v>0</v>
      </c>
      <c r="K90" s="475">
        <v>0</v>
      </c>
      <c r="L90" s="475">
        <v>0</v>
      </c>
      <c r="M90" s="475">
        <v>0</v>
      </c>
      <c r="N90" s="475">
        <v>0</v>
      </c>
      <c r="O90" s="475">
        <v>0</v>
      </c>
    </row>
    <row r="91" spans="1:15" x14ac:dyDescent="0.45">
      <c r="A91" s="475" t="s">
        <v>905</v>
      </c>
      <c r="B91" s="475" t="s">
        <v>552</v>
      </c>
      <c r="C91" s="475" t="s">
        <v>289</v>
      </c>
      <c r="D91" s="475" t="s">
        <v>407</v>
      </c>
      <c r="E91" s="475" t="s">
        <v>480</v>
      </c>
      <c r="F91" s="475" t="s">
        <v>904</v>
      </c>
      <c r="G91" s="475">
        <v>1</v>
      </c>
      <c r="H91" s="475">
        <v>0</v>
      </c>
      <c r="I91" s="475">
        <v>0</v>
      </c>
      <c r="J91" s="475">
        <v>0</v>
      </c>
      <c r="K91" s="475">
        <v>0</v>
      </c>
      <c r="L91" s="475">
        <v>0</v>
      </c>
      <c r="M91" s="475">
        <v>0</v>
      </c>
      <c r="N91" s="475">
        <v>0</v>
      </c>
      <c r="O91" s="475">
        <v>0</v>
      </c>
    </row>
    <row r="92" spans="1:15" x14ac:dyDescent="0.45">
      <c r="A92" s="475" t="s">
        <v>905</v>
      </c>
      <c r="B92" s="475" t="s">
        <v>552</v>
      </c>
      <c r="C92" s="475" t="s">
        <v>31</v>
      </c>
      <c r="D92" s="475" t="s">
        <v>408</v>
      </c>
      <c r="E92" s="475" t="s">
        <v>480</v>
      </c>
      <c r="F92" s="475" t="s">
        <v>904</v>
      </c>
      <c r="G92" s="475">
        <v>1</v>
      </c>
      <c r="H92" s="475">
        <v>5</v>
      </c>
      <c r="I92" s="475">
        <v>6</v>
      </c>
      <c r="J92" s="475">
        <v>6</v>
      </c>
      <c r="K92" s="475">
        <v>8</v>
      </c>
      <c r="L92" s="475">
        <v>9</v>
      </c>
      <c r="M92" s="475">
        <v>4</v>
      </c>
      <c r="N92" s="475">
        <v>4</v>
      </c>
      <c r="O92" s="475">
        <v>0</v>
      </c>
    </row>
    <row r="93" spans="1:15" x14ac:dyDescent="0.45">
      <c r="A93" s="475" t="s">
        <v>905</v>
      </c>
      <c r="B93" s="475" t="s">
        <v>552</v>
      </c>
      <c r="C93" s="475" t="s">
        <v>400</v>
      </c>
      <c r="D93" s="475" t="s">
        <v>408</v>
      </c>
      <c r="E93" s="475" t="s">
        <v>480</v>
      </c>
      <c r="F93" s="475" t="s">
        <v>904</v>
      </c>
      <c r="G93" s="475">
        <v>1</v>
      </c>
      <c r="H93" s="475">
        <v>0</v>
      </c>
      <c r="I93" s="475">
        <v>0</v>
      </c>
      <c r="J93" s="475">
        <v>0</v>
      </c>
      <c r="K93" s="475">
        <v>0</v>
      </c>
      <c r="L93" s="475">
        <v>0</v>
      </c>
      <c r="M93" s="475">
        <v>0</v>
      </c>
      <c r="N93" s="475">
        <v>0</v>
      </c>
      <c r="O93" s="475">
        <v>0</v>
      </c>
    </row>
    <row r="94" spans="1:15" x14ac:dyDescent="0.45">
      <c r="A94" s="475" t="s">
        <v>905</v>
      </c>
      <c r="B94" s="475" t="s">
        <v>552</v>
      </c>
      <c r="C94" s="475" t="s">
        <v>401</v>
      </c>
      <c r="D94" s="475" t="s">
        <v>408</v>
      </c>
      <c r="E94" s="475" t="s">
        <v>480</v>
      </c>
      <c r="F94" s="475" t="s">
        <v>904</v>
      </c>
      <c r="G94" s="475">
        <v>1</v>
      </c>
      <c r="H94" s="475">
        <v>0</v>
      </c>
      <c r="I94" s="475">
        <v>0</v>
      </c>
      <c r="J94" s="475">
        <v>0</v>
      </c>
      <c r="K94" s="475">
        <v>0</v>
      </c>
      <c r="L94" s="475">
        <v>0</v>
      </c>
      <c r="M94" s="475">
        <v>0</v>
      </c>
      <c r="N94" s="475">
        <v>0</v>
      </c>
      <c r="O94" s="475">
        <v>0</v>
      </c>
    </row>
    <row r="95" spans="1:15" x14ac:dyDescent="0.45">
      <c r="A95" s="475" t="s">
        <v>905</v>
      </c>
      <c r="B95" s="475" t="s">
        <v>552</v>
      </c>
      <c r="C95" s="475" t="s">
        <v>402</v>
      </c>
      <c r="D95" s="475" t="s">
        <v>408</v>
      </c>
      <c r="E95" s="475" t="s">
        <v>480</v>
      </c>
      <c r="F95" s="475" t="s">
        <v>904</v>
      </c>
      <c r="G95" s="475">
        <v>1</v>
      </c>
      <c r="H95" s="475">
        <v>0</v>
      </c>
      <c r="I95" s="475">
        <v>0</v>
      </c>
      <c r="J95" s="475">
        <v>0</v>
      </c>
      <c r="K95" s="475">
        <v>0</v>
      </c>
      <c r="L95" s="475">
        <v>0</v>
      </c>
      <c r="M95" s="475">
        <v>0</v>
      </c>
      <c r="N95" s="475">
        <v>0</v>
      </c>
      <c r="O95" s="475">
        <v>0</v>
      </c>
    </row>
    <row r="96" spans="1:15" x14ac:dyDescent="0.45">
      <c r="A96" s="475" t="s">
        <v>905</v>
      </c>
      <c r="B96" s="475" t="s">
        <v>552</v>
      </c>
      <c r="C96" s="475" t="s">
        <v>87</v>
      </c>
      <c r="D96" s="475" t="s">
        <v>408</v>
      </c>
      <c r="E96" s="475" t="s">
        <v>480</v>
      </c>
      <c r="F96" s="475" t="s">
        <v>904</v>
      </c>
      <c r="G96" s="475">
        <v>1</v>
      </c>
      <c r="H96" s="475">
        <v>0</v>
      </c>
      <c r="I96" s="475">
        <v>0</v>
      </c>
      <c r="J96" s="475">
        <v>0</v>
      </c>
      <c r="K96" s="475">
        <v>0</v>
      </c>
      <c r="L96" s="475">
        <v>0</v>
      </c>
      <c r="M96" s="475">
        <v>0</v>
      </c>
      <c r="N96" s="475">
        <v>0</v>
      </c>
      <c r="O96" s="475">
        <v>0</v>
      </c>
    </row>
    <row r="97" spans="1:15" x14ac:dyDescent="0.45">
      <c r="A97" s="475" t="s">
        <v>905</v>
      </c>
      <c r="B97" s="475" t="s">
        <v>552</v>
      </c>
      <c r="C97" s="475" t="s">
        <v>289</v>
      </c>
      <c r="D97" s="475" t="s">
        <v>408</v>
      </c>
      <c r="E97" s="475" t="s">
        <v>480</v>
      </c>
      <c r="F97" s="475" t="s">
        <v>904</v>
      </c>
      <c r="G97" s="475">
        <v>1</v>
      </c>
      <c r="H97" s="475">
        <v>5</v>
      </c>
      <c r="I97" s="475">
        <v>6</v>
      </c>
      <c r="J97" s="475">
        <v>6</v>
      </c>
      <c r="K97" s="475">
        <v>8</v>
      </c>
      <c r="L97" s="475">
        <v>9</v>
      </c>
      <c r="M97" s="475">
        <v>4</v>
      </c>
      <c r="N97" s="475">
        <v>4</v>
      </c>
      <c r="O97" s="475">
        <v>0</v>
      </c>
    </row>
    <row r="98" spans="1:15" x14ac:dyDescent="0.45">
      <c r="A98" s="475" t="s">
        <v>905</v>
      </c>
      <c r="B98" s="475" t="s">
        <v>552</v>
      </c>
      <c r="C98" s="475" t="s">
        <v>31</v>
      </c>
      <c r="D98" s="475" t="s">
        <v>409</v>
      </c>
      <c r="E98" s="475" t="s">
        <v>480</v>
      </c>
      <c r="F98" s="475" t="s">
        <v>904</v>
      </c>
      <c r="G98" s="475">
        <v>1</v>
      </c>
      <c r="H98" s="475">
        <v>0</v>
      </c>
      <c r="I98" s="475">
        <v>1</v>
      </c>
      <c r="J98" s="475">
        <v>0</v>
      </c>
      <c r="K98" s="475">
        <v>0</v>
      </c>
      <c r="L98" s="475">
        <v>0</v>
      </c>
      <c r="M98" s="475">
        <v>0</v>
      </c>
      <c r="N98" s="475">
        <v>0</v>
      </c>
      <c r="O98" s="475">
        <v>1</v>
      </c>
    </row>
    <row r="99" spans="1:15" x14ac:dyDescent="0.45">
      <c r="A99" s="475" t="s">
        <v>905</v>
      </c>
      <c r="B99" s="475" t="s">
        <v>552</v>
      </c>
      <c r="C99" s="475" t="s">
        <v>400</v>
      </c>
      <c r="D99" s="475" t="s">
        <v>409</v>
      </c>
      <c r="E99" s="475" t="s">
        <v>480</v>
      </c>
      <c r="F99" s="475" t="s">
        <v>904</v>
      </c>
      <c r="G99" s="475">
        <v>1</v>
      </c>
      <c r="H99" s="475">
        <v>0</v>
      </c>
      <c r="I99" s="475">
        <v>0</v>
      </c>
      <c r="J99" s="475">
        <v>0</v>
      </c>
      <c r="K99" s="475">
        <v>0</v>
      </c>
      <c r="L99" s="475">
        <v>0</v>
      </c>
      <c r="M99" s="475">
        <v>0</v>
      </c>
      <c r="N99" s="475">
        <v>0</v>
      </c>
      <c r="O99" s="475">
        <v>0</v>
      </c>
    </row>
    <row r="100" spans="1:15" x14ac:dyDescent="0.45">
      <c r="A100" s="475" t="s">
        <v>905</v>
      </c>
      <c r="B100" s="475" t="s">
        <v>552</v>
      </c>
      <c r="C100" s="475" t="s">
        <v>401</v>
      </c>
      <c r="D100" s="475" t="s">
        <v>409</v>
      </c>
      <c r="E100" s="475" t="s">
        <v>480</v>
      </c>
      <c r="F100" s="475" t="s">
        <v>904</v>
      </c>
      <c r="G100" s="475">
        <v>1</v>
      </c>
      <c r="H100" s="475">
        <v>0</v>
      </c>
      <c r="I100" s="475">
        <v>0</v>
      </c>
      <c r="J100" s="475">
        <v>0</v>
      </c>
      <c r="K100" s="475">
        <v>0</v>
      </c>
      <c r="L100" s="475">
        <v>0</v>
      </c>
      <c r="M100" s="475">
        <v>0</v>
      </c>
      <c r="N100" s="475">
        <v>0</v>
      </c>
      <c r="O100" s="475">
        <v>0</v>
      </c>
    </row>
    <row r="101" spans="1:15" x14ac:dyDescent="0.45">
      <c r="A101" s="475" t="s">
        <v>905</v>
      </c>
      <c r="B101" s="475" t="s">
        <v>552</v>
      </c>
      <c r="C101" s="475" t="s">
        <v>402</v>
      </c>
      <c r="D101" s="475" t="s">
        <v>409</v>
      </c>
      <c r="E101" s="475" t="s">
        <v>480</v>
      </c>
      <c r="F101" s="475" t="s">
        <v>904</v>
      </c>
      <c r="G101" s="475">
        <v>1</v>
      </c>
      <c r="H101" s="475">
        <v>0</v>
      </c>
      <c r="I101" s="475">
        <v>0</v>
      </c>
      <c r="J101" s="475">
        <v>0</v>
      </c>
      <c r="K101" s="475">
        <v>0</v>
      </c>
      <c r="L101" s="475">
        <v>0</v>
      </c>
      <c r="M101" s="475">
        <v>0</v>
      </c>
      <c r="N101" s="475">
        <v>0</v>
      </c>
      <c r="O101" s="475">
        <v>0</v>
      </c>
    </row>
    <row r="102" spans="1:15" x14ac:dyDescent="0.45">
      <c r="A102" s="475" t="s">
        <v>905</v>
      </c>
      <c r="B102" s="475" t="s">
        <v>552</v>
      </c>
      <c r="C102" s="475" t="s">
        <v>87</v>
      </c>
      <c r="D102" s="475" t="s">
        <v>409</v>
      </c>
      <c r="E102" s="475" t="s">
        <v>480</v>
      </c>
      <c r="F102" s="475" t="s">
        <v>904</v>
      </c>
      <c r="G102" s="475">
        <v>1</v>
      </c>
      <c r="H102" s="475">
        <v>0</v>
      </c>
      <c r="I102" s="475">
        <v>0</v>
      </c>
      <c r="J102" s="475">
        <v>0</v>
      </c>
      <c r="K102" s="475">
        <v>0</v>
      </c>
      <c r="L102" s="475">
        <v>0</v>
      </c>
      <c r="M102" s="475">
        <v>0</v>
      </c>
      <c r="N102" s="475">
        <v>0</v>
      </c>
      <c r="O102" s="475">
        <v>0</v>
      </c>
    </row>
    <row r="103" spans="1:15" x14ac:dyDescent="0.45">
      <c r="A103" s="475" t="s">
        <v>905</v>
      </c>
      <c r="B103" s="475" t="s">
        <v>552</v>
      </c>
      <c r="C103" s="475" t="s">
        <v>289</v>
      </c>
      <c r="D103" s="475" t="s">
        <v>409</v>
      </c>
      <c r="E103" s="475" t="s">
        <v>480</v>
      </c>
      <c r="F103" s="475" t="s">
        <v>904</v>
      </c>
      <c r="G103" s="475">
        <v>1</v>
      </c>
      <c r="H103" s="475">
        <v>0</v>
      </c>
      <c r="I103" s="475">
        <v>1</v>
      </c>
      <c r="J103" s="475">
        <v>0</v>
      </c>
      <c r="K103" s="475">
        <v>0</v>
      </c>
      <c r="L103" s="475">
        <v>0</v>
      </c>
      <c r="M103" s="475">
        <v>0</v>
      </c>
      <c r="N103" s="475">
        <v>0</v>
      </c>
      <c r="O103" s="475">
        <v>1</v>
      </c>
    </row>
    <row r="104" spans="1:15" x14ac:dyDescent="0.45">
      <c r="A104" s="475" t="s">
        <v>905</v>
      </c>
      <c r="B104" s="475" t="s">
        <v>552</v>
      </c>
      <c r="C104" s="475" t="s">
        <v>31</v>
      </c>
      <c r="D104" s="475" t="s">
        <v>289</v>
      </c>
      <c r="E104" s="475" t="s">
        <v>480</v>
      </c>
      <c r="F104" s="475" t="s">
        <v>904</v>
      </c>
      <c r="G104" s="475">
        <v>1</v>
      </c>
      <c r="H104" s="475">
        <v>129</v>
      </c>
      <c r="I104" s="475">
        <v>120</v>
      </c>
      <c r="J104" s="475">
        <v>111</v>
      </c>
      <c r="K104" s="475">
        <v>100</v>
      </c>
      <c r="L104" s="475">
        <v>104</v>
      </c>
      <c r="M104" s="475">
        <v>160</v>
      </c>
      <c r="N104" s="475">
        <v>195</v>
      </c>
      <c r="O104" s="475">
        <v>201</v>
      </c>
    </row>
    <row r="105" spans="1:15" x14ac:dyDescent="0.45">
      <c r="A105" s="475" t="s">
        <v>905</v>
      </c>
      <c r="B105" s="475" t="s">
        <v>552</v>
      </c>
      <c r="C105" s="475" t="s">
        <v>400</v>
      </c>
      <c r="D105" s="475" t="s">
        <v>289</v>
      </c>
      <c r="E105" s="475" t="s">
        <v>480</v>
      </c>
      <c r="F105" s="475" t="s">
        <v>904</v>
      </c>
      <c r="G105" s="475">
        <v>1</v>
      </c>
      <c r="H105" s="475">
        <v>1</v>
      </c>
      <c r="I105" s="475">
        <v>1</v>
      </c>
      <c r="J105" s="475">
        <v>1</v>
      </c>
      <c r="K105" s="475">
        <v>1</v>
      </c>
      <c r="L105" s="475">
        <v>0</v>
      </c>
      <c r="M105" s="475">
        <v>3</v>
      </c>
      <c r="N105" s="475">
        <v>7</v>
      </c>
      <c r="O105" s="475">
        <v>6</v>
      </c>
    </row>
    <row r="106" spans="1:15" x14ac:dyDescent="0.45">
      <c r="A106" s="475" t="s">
        <v>905</v>
      </c>
      <c r="B106" s="475" t="s">
        <v>552</v>
      </c>
      <c r="C106" s="475" t="s">
        <v>401</v>
      </c>
      <c r="D106" s="475" t="s">
        <v>289</v>
      </c>
      <c r="E106" s="475" t="s">
        <v>480</v>
      </c>
      <c r="F106" s="475" t="s">
        <v>904</v>
      </c>
      <c r="G106" s="475">
        <v>1</v>
      </c>
      <c r="H106" s="475">
        <v>5</v>
      </c>
      <c r="I106" s="475">
        <v>7</v>
      </c>
      <c r="J106" s="475">
        <v>7</v>
      </c>
      <c r="K106" s="475">
        <v>0</v>
      </c>
      <c r="L106" s="475">
        <v>0</v>
      </c>
      <c r="M106" s="475">
        <v>0</v>
      </c>
      <c r="N106" s="475">
        <v>0</v>
      </c>
      <c r="O106" s="475">
        <v>0</v>
      </c>
    </row>
    <row r="107" spans="1:15" x14ac:dyDescent="0.45">
      <c r="A107" s="475" t="s">
        <v>905</v>
      </c>
      <c r="B107" s="475" t="s">
        <v>552</v>
      </c>
      <c r="C107" s="475" t="s">
        <v>402</v>
      </c>
      <c r="D107" s="475" t="s">
        <v>289</v>
      </c>
      <c r="E107" s="475" t="s">
        <v>480</v>
      </c>
      <c r="F107" s="475" t="s">
        <v>904</v>
      </c>
      <c r="G107" s="475">
        <v>1</v>
      </c>
      <c r="H107" s="475">
        <v>0</v>
      </c>
      <c r="I107" s="475">
        <v>0</v>
      </c>
      <c r="J107" s="475">
        <v>0</v>
      </c>
      <c r="K107" s="475">
        <v>0</v>
      </c>
      <c r="L107" s="475">
        <v>0</v>
      </c>
      <c r="M107" s="475">
        <v>0</v>
      </c>
      <c r="N107" s="475">
        <v>0</v>
      </c>
      <c r="O107" s="475">
        <v>0</v>
      </c>
    </row>
    <row r="108" spans="1:15" x14ac:dyDescent="0.45">
      <c r="A108" s="475" t="s">
        <v>905</v>
      </c>
      <c r="B108" s="475" t="s">
        <v>552</v>
      </c>
      <c r="C108" s="475" t="s">
        <v>87</v>
      </c>
      <c r="D108" s="475" t="s">
        <v>289</v>
      </c>
      <c r="E108" s="475" t="s">
        <v>480</v>
      </c>
      <c r="F108" s="475" t="s">
        <v>904</v>
      </c>
      <c r="G108" s="475">
        <v>1</v>
      </c>
      <c r="H108" s="475">
        <v>0</v>
      </c>
      <c r="I108" s="475">
        <v>0</v>
      </c>
      <c r="J108" s="475">
        <v>0</v>
      </c>
      <c r="K108" s="475">
        <v>0</v>
      </c>
      <c r="L108" s="475">
        <v>0</v>
      </c>
      <c r="M108" s="475">
        <v>0</v>
      </c>
      <c r="N108" s="475">
        <v>0</v>
      </c>
      <c r="O108" s="475">
        <v>1</v>
      </c>
    </row>
    <row r="109" spans="1:15" x14ac:dyDescent="0.45">
      <c r="A109" s="475" t="s">
        <v>905</v>
      </c>
      <c r="B109" s="475" t="s">
        <v>552</v>
      </c>
      <c r="C109" s="475" t="s">
        <v>289</v>
      </c>
      <c r="D109" s="475" t="s">
        <v>289</v>
      </c>
      <c r="E109" s="475" t="s">
        <v>480</v>
      </c>
      <c r="F109" s="475" t="s">
        <v>904</v>
      </c>
      <c r="G109" s="475">
        <v>1</v>
      </c>
      <c r="H109" s="475">
        <v>135</v>
      </c>
      <c r="I109" s="475">
        <v>128</v>
      </c>
      <c r="J109" s="475">
        <v>119</v>
      </c>
      <c r="K109" s="475">
        <v>101</v>
      </c>
      <c r="L109" s="475">
        <v>105</v>
      </c>
      <c r="M109" s="475">
        <v>164</v>
      </c>
      <c r="N109" s="475">
        <v>202</v>
      </c>
      <c r="O109" s="475">
        <v>208</v>
      </c>
    </row>
    <row r="110" spans="1:15" x14ac:dyDescent="0.45">
      <c r="A110" s="475" t="s">
        <v>905</v>
      </c>
      <c r="B110" s="475" t="s">
        <v>553</v>
      </c>
      <c r="C110" s="475" t="s">
        <v>31</v>
      </c>
      <c r="D110" s="475" t="s">
        <v>399</v>
      </c>
      <c r="E110" s="475" t="s">
        <v>480</v>
      </c>
      <c r="F110" s="475" t="s">
        <v>904</v>
      </c>
      <c r="G110" s="475">
        <v>1</v>
      </c>
      <c r="H110" s="475">
        <v>973</v>
      </c>
      <c r="I110" s="475">
        <v>993</v>
      </c>
      <c r="J110" s="475">
        <v>1058</v>
      </c>
      <c r="K110" s="475">
        <v>1111</v>
      </c>
      <c r="L110" s="475">
        <v>1227</v>
      </c>
      <c r="M110" s="475">
        <v>1265</v>
      </c>
      <c r="N110" s="475">
        <v>1386</v>
      </c>
      <c r="O110" s="475">
        <v>1523</v>
      </c>
    </row>
    <row r="111" spans="1:15" x14ac:dyDescent="0.45">
      <c r="A111" s="475" t="s">
        <v>905</v>
      </c>
      <c r="B111" s="475" t="s">
        <v>553</v>
      </c>
      <c r="C111" s="475" t="s">
        <v>400</v>
      </c>
      <c r="D111" s="475" t="s">
        <v>399</v>
      </c>
      <c r="E111" s="475" t="s">
        <v>480</v>
      </c>
      <c r="F111" s="475" t="s">
        <v>904</v>
      </c>
      <c r="G111" s="475">
        <v>1</v>
      </c>
      <c r="H111" s="475">
        <v>8</v>
      </c>
      <c r="I111" s="475">
        <v>8</v>
      </c>
      <c r="J111" s="475">
        <v>10</v>
      </c>
      <c r="K111" s="475">
        <v>9</v>
      </c>
      <c r="L111" s="475">
        <v>20</v>
      </c>
      <c r="M111" s="475">
        <v>20</v>
      </c>
      <c r="N111" s="475">
        <v>16</v>
      </c>
      <c r="O111" s="475">
        <v>8</v>
      </c>
    </row>
    <row r="112" spans="1:15" x14ac:dyDescent="0.45">
      <c r="A112" s="475" t="s">
        <v>905</v>
      </c>
      <c r="B112" s="475" t="s">
        <v>553</v>
      </c>
      <c r="C112" s="475" t="s">
        <v>401</v>
      </c>
      <c r="D112" s="475" t="s">
        <v>399</v>
      </c>
      <c r="E112" s="475" t="s">
        <v>480</v>
      </c>
      <c r="F112" s="475" t="s">
        <v>904</v>
      </c>
      <c r="G112" s="475">
        <v>1</v>
      </c>
      <c r="H112" s="475">
        <v>0</v>
      </c>
      <c r="I112" s="475">
        <v>0</v>
      </c>
      <c r="J112" s="475">
        <v>0</v>
      </c>
      <c r="K112" s="475">
        <v>0</v>
      </c>
      <c r="L112" s="475">
        <v>0</v>
      </c>
      <c r="M112" s="475">
        <v>0</v>
      </c>
      <c r="N112" s="475">
        <v>0</v>
      </c>
      <c r="O112" s="475">
        <v>88</v>
      </c>
    </row>
    <row r="113" spans="1:15" x14ac:dyDescent="0.45">
      <c r="A113" s="475" t="s">
        <v>905</v>
      </c>
      <c r="B113" s="475" t="s">
        <v>553</v>
      </c>
      <c r="C113" s="475" t="s">
        <v>402</v>
      </c>
      <c r="D113" s="475" t="s">
        <v>399</v>
      </c>
      <c r="E113" s="475" t="s">
        <v>480</v>
      </c>
      <c r="F113" s="475" t="s">
        <v>904</v>
      </c>
      <c r="G113" s="475">
        <v>1</v>
      </c>
      <c r="H113" s="475">
        <v>0</v>
      </c>
      <c r="I113" s="475">
        <v>0</v>
      </c>
      <c r="J113" s="475">
        <v>0</v>
      </c>
      <c r="K113" s="475">
        <v>0</v>
      </c>
      <c r="L113" s="475">
        <v>0</v>
      </c>
      <c r="M113" s="475">
        <v>0</v>
      </c>
      <c r="N113" s="475">
        <v>0</v>
      </c>
      <c r="O113" s="475">
        <v>0</v>
      </c>
    </row>
    <row r="114" spans="1:15" x14ac:dyDescent="0.45">
      <c r="A114" s="475" t="s">
        <v>905</v>
      </c>
      <c r="B114" s="475" t="s">
        <v>553</v>
      </c>
      <c r="C114" s="475" t="s">
        <v>87</v>
      </c>
      <c r="D114" s="475" t="s">
        <v>399</v>
      </c>
      <c r="E114" s="475" t="s">
        <v>480</v>
      </c>
      <c r="F114" s="475" t="s">
        <v>904</v>
      </c>
      <c r="G114" s="475">
        <v>1</v>
      </c>
      <c r="H114" s="475">
        <v>2</v>
      </c>
      <c r="I114" s="475">
        <v>2</v>
      </c>
      <c r="J114" s="475">
        <v>1</v>
      </c>
      <c r="K114" s="475">
        <v>0</v>
      </c>
      <c r="L114" s="475">
        <v>0</v>
      </c>
      <c r="M114" s="475">
        <v>0</v>
      </c>
      <c r="N114" s="475">
        <v>0</v>
      </c>
      <c r="O114" s="475">
        <v>0</v>
      </c>
    </row>
    <row r="115" spans="1:15" x14ac:dyDescent="0.45">
      <c r="A115" s="475" t="s">
        <v>905</v>
      </c>
      <c r="B115" s="475" t="s">
        <v>553</v>
      </c>
      <c r="C115" s="475" t="s">
        <v>289</v>
      </c>
      <c r="D115" s="475" t="s">
        <v>399</v>
      </c>
      <c r="E115" s="475" t="s">
        <v>480</v>
      </c>
      <c r="F115" s="475" t="s">
        <v>904</v>
      </c>
      <c r="G115" s="475">
        <v>1</v>
      </c>
      <c r="H115" s="475">
        <v>982</v>
      </c>
      <c r="I115" s="475">
        <v>1002</v>
      </c>
      <c r="J115" s="475">
        <v>1070</v>
      </c>
      <c r="K115" s="475">
        <v>1120</v>
      </c>
      <c r="L115" s="475">
        <v>1247</v>
      </c>
      <c r="M115" s="475">
        <v>1285</v>
      </c>
      <c r="N115" s="475">
        <v>1402</v>
      </c>
      <c r="O115" s="475">
        <v>1618</v>
      </c>
    </row>
    <row r="116" spans="1:15" x14ac:dyDescent="0.45">
      <c r="A116" s="475" t="s">
        <v>905</v>
      </c>
      <c r="B116" s="475" t="s">
        <v>553</v>
      </c>
      <c r="C116" s="475" t="s">
        <v>31</v>
      </c>
      <c r="D116" s="475" t="s">
        <v>403</v>
      </c>
      <c r="E116" s="475" t="s">
        <v>480</v>
      </c>
      <c r="F116" s="475" t="s">
        <v>904</v>
      </c>
      <c r="G116" s="475">
        <v>1</v>
      </c>
      <c r="H116" s="475">
        <v>8</v>
      </c>
      <c r="I116" s="475">
        <v>9</v>
      </c>
      <c r="J116" s="475">
        <v>11</v>
      </c>
      <c r="K116" s="475">
        <v>14</v>
      </c>
      <c r="L116" s="475">
        <v>17</v>
      </c>
      <c r="M116" s="475">
        <v>18</v>
      </c>
      <c r="N116" s="475">
        <v>22</v>
      </c>
      <c r="O116" s="475">
        <v>19</v>
      </c>
    </row>
    <row r="117" spans="1:15" x14ac:dyDescent="0.45">
      <c r="A117" s="475" t="s">
        <v>905</v>
      </c>
      <c r="B117" s="475" t="s">
        <v>553</v>
      </c>
      <c r="C117" s="475" t="s">
        <v>400</v>
      </c>
      <c r="D117" s="475" t="s">
        <v>403</v>
      </c>
      <c r="E117" s="475" t="s">
        <v>480</v>
      </c>
      <c r="F117" s="475" t="s">
        <v>904</v>
      </c>
      <c r="G117" s="475">
        <v>1</v>
      </c>
      <c r="H117" s="475">
        <v>0</v>
      </c>
      <c r="I117" s="475">
        <v>0</v>
      </c>
      <c r="J117" s="475">
        <v>0</v>
      </c>
      <c r="K117" s="475">
        <v>0</v>
      </c>
      <c r="L117" s="475">
        <v>0</v>
      </c>
      <c r="M117" s="475">
        <v>0</v>
      </c>
      <c r="N117" s="475">
        <v>0</v>
      </c>
      <c r="O117" s="475">
        <v>0</v>
      </c>
    </row>
    <row r="118" spans="1:15" x14ac:dyDescent="0.45">
      <c r="A118" s="475" t="s">
        <v>905</v>
      </c>
      <c r="B118" s="475" t="s">
        <v>553</v>
      </c>
      <c r="C118" s="475" t="s">
        <v>401</v>
      </c>
      <c r="D118" s="475" t="s">
        <v>403</v>
      </c>
      <c r="E118" s="475" t="s">
        <v>480</v>
      </c>
      <c r="F118" s="475" t="s">
        <v>904</v>
      </c>
      <c r="G118" s="475">
        <v>1</v>
      </c>
      <c r="H118" s="475">
        <v>0</v>
      </c>
      <c r="I118" s="475">
        <v>0</v>
      </c>
      <c r="J118" s="475">
        <v>0</v>
      </c>
      <c r="K118" s="475">
        <v>0</v>
      </c>
      <c r="L118" s="475">
        <v>0</v>
      </c>
      <c r="M118" s="475">
        <v>0</v>
      </c>
      <c r="N118" s="475">
        <v>0</v>
      </c>
      <c r="O118" s="475">
        <v>16</v>
      </c>
    </row>
    <row r="119" spans="1:15" x14ac:dyDescent="0.45">
      <c r="A119" s="475" t="s">
        <v>905</v>
      </c>
      <c r="B119" s="475" t="s">
        <v>553</v>
      </c>
      <c r="C119" s="475" t="s">
        <v>402</v>
      </c>
      <c r="D119" s="475" t="s">
        <v>403</v>
      </c>
      <c r="E119" s="475" t="s">
        <v>480</v>
      </c>
      <c r="F119" s="475" t="s">
        <v>904</v>
      </c>
      <c r="G119" s="475">
        <v>1</v>
      </c>
      <c r="H119" s="475">
        <v>0</v>
      </c>
      <c r="I119" s="475">
        <v>0</v>
      </c>
      <c r="J119" s="475">
        <v>0</v>
      </c>
      <c r="K119" s="475">
        <v>0</v>
      </c>
      <c r="L119" s="475">
        <v>0</v>
      </c>
      <c r="M119" s="475">
        <v>0</v>
      </c>
      <c r="N119" s="475">
        <v>0</v>
      </c>
      <c r="O119" s="475">
        <v>0</v>
      </c>
    </row>
    <row r="120" spans="1:15" x14ac:dyDescent="0.45">
      <c r="A120" s="475" t="s">
        <v>905</v>
      </c>
      <c r="B120" s="475" t="s">
        <v>553</v>
      </c>
      <c r="C120" s="475" t="s">
        <v>87</v>
      </c>
      <c r="D120" s="475" t="s">
        <v>403</v>
      </c>
      <c r="E120" s="475" t="s">
        <v>480</v>
      </c>
      <c r="F120" s="475" t="s">
        <v>904</v>
      </c>
      <c r="G120" s="475">
        <v>1</v>
      </c>
      <c r="H120" s="475">
        <v>0</v>
      </c>
      <c r="I120" s="475">
        <v>0</v>
      </c>
      <c r="J120" s="475">
        <v>0</v>
      </c>
      <c r="K120" s="475">
        <v>0</v>
      </c>
      <c r="L120" s="475">
        <v>0</v>
      </c>
      <c r="M120" s="475">
        <v>0</v>
      </c>
      <c r="N120" s="475">
        <v>0</v>
      </c>
      <c r="O120" s="475">
        <v>0</v>
      </c>
    </row>
    <row r="121" spans="1:15" x14ac:dyDescent="0.45">
      <c r="A121" s="475" t="s">
        <v>905</v>
      </c>
      <c r="B121" s="475" t="s">
        <v>553</v>
      </c>
      <c r="C121" s="475" t="s">
        <v>289</v>
      </c>
      <c r="D121" s="475" t="s">
        <v>403</v>
      </c>
      <c r="E121" s="475" t="s">
        <v>480</v>
      </c>
      <c r="F121" s="475" t="s">
        <v>904</v>
      </c>
      <c r="G121" s="475">
        <v>1</v>
      </c>
      <c r="H121" s="475">
        <v>8</v>
      </c>
      <c r="I121" s="475">
        <v>9</v>
      </c>
      <c r="J121" s="475">
        <v>11</v>
      </c>
      <c r="K121" s="475">
        <v>14</v>
      </c>
      <c r="L121" s="475">
        <v>17</v>
      </c>
      <c r="M121" s="475">
        <v>18</v>
      </c>
      <c r="N121" s="475">
        <v>22</v>
      </c>
      <c r="O121" s="475">
        <v>36</v>
      </c>
    </row>
    <row r="122" spans="1:15" x14ac:dyDescent="0.45">
      <c r="A122" s="475" t="s">
        <v>905</v>
      </c>
      <c r="B122" s="475" t="s">
        <v>553</v>
      </c>
      <c r="C122" s="475" t="s">
        <v>31</v>
      </c>
      <c r="D122" s="475" t="s">
        <v>404</v>
      </c>
      <c r="E122" s="475" t="s">
        <v>480</v>
      </c>
      <c r="F122" s="475" t="s">
        <v>904</v>
      </c>
      <c r="G122" s="475">
        <v>1</v>
      </c>
      <c r="H122" s="475">
        <v>27</v>
      </c>
      <c r="I122" s="475">
        <v>28</v>
      </c>
      <c r="J122" s="475">
        <v>29</v>
      </c>
      <c r="K122" s="475">
        <v>29</v>
      </c>
      <c r="L122" s="475">
        <v>29</v>
      </c>
      <c r="M122" s="475">
        <v>0</v>
      </c>
      <c r="N122" s="475">
        <v>0</v>
      </c>
      <c r="O122" s="475">
        <v>0</v>
      </c>
    </row>
    <row r="123" spans="1:15" x14ac:dyDescent="0.45">
      <c r="A123" s="475" t="s">
        <v>905</v>
      </c>
      <c r="B123" s="475" t="s">
        <v>553</v>
      </c>
      <c r="C123" s="475" t="s">
        <v>400</v>
      </c>
      <c r="D123" s="475" t="s">
        <v>404</v>
      </c>
      <c r="E123" s="475" t="s">
        <v>480</v>
      </c>
      <c r="F123" s="475" t="s">
        <v>904</v>
      </c>
      <c r="G123" s="475">
        <v>1</v>
      </c>
      <c r="H123" s="475">
        <v>0</v>
      </c>
      <c r="I123" s="475">
        <v>0</v>
      </c>
      <c r="J123" s="475">
        <v>0</v>
      </c>
      <c r="K123" s="475">
        <v>0</v>
      </c>
      <c r="L123" s="475">
        <v>0</v>
      </c>
      <c r="M123" s="475">
        <v>0</v>
      </c>
      <c r="N123" s="475">
        <v>0</v>
      </c>
      <c r="O123" s="475">
        <v>0</v>
      </c>
    </row>
    <row r="124" spans="1:15" x14ac:dyDescent="0.45">
      <c r="A124" s="475" t="s">
        <v>905</v>
      </c>
      <c r="B124" s="475" t="s">
        <v>553</v>
      </c>
      <c r="C124" s="475" t="s">
        <v>401</v>
      </c>
      <c r="D124" s="475" t="s">
        <v>404</v>
      </c>
      <c r="E124" s="475" t="s">
        <v>480</v>
      </c>
      <c r="F124" s="475" t="s">
        <v>904</v>
      </c>
      <c r="G124" s="475">
        <v>1</v>
      </c>
      <c r="H124" s="475">
        <v>0</v>
      </c>
      <c r="I124" s="475">
        <v>0</v>
      </c>
      <c r="J124" s="475">
        <v>0</v>
      </c>
      <c r="K124" s="475">
        <v>0</v>
      </c>
      <c r="L124" s="475">
        <v>0</v>
      </c>
      <c r="M124" s="475">
        <v>0</v>
      </c>
      <c r="N124" s="475">
        <v>0</v>
      </c>
      <c r="O124" s="475">
        <v>0</v>
      </c>
    </row>
    <row r="125" spans="1:15" x14ac:dyDescent="0.45">
      <c r="A125" s="475" t="s">
        <v>905</v>
      </c>
      <c r="B125" s="475" t="s">
        <v>553</v>
      </c>
      <c r="C125" s="475" t="s">
        <v>402</v>
      </c>
      <c r="D125" s="475" t="s">
        <v>404</v>
      </c>
      <c r="E125" s="475" t="s">
        <v>480</v>
      </c>
      <c r="F125" s="475" t="s">
        <v>904</v>
      </c>
      <c r="G125" s="475">
        <v>1</v>
      </c>
      <c r="H125" s="475">
        <v>0</v>
      </c>
      <c r="I125" s="475">
        <v>0</v>
      </c>
      <c r="J125" s="475">
        <v>0</v>
      </c>
      <c r="K125" s="475">
        <v>0</v>
      </c>
      <c r="L125" s="475">
        <v>0</v>
      </c>
      <c r="M125" s="475">
        <v>0</v>
      </c>
      <c r="N125" s="475">
        <v>0</v>
      </c>
      <c r="O125" s="475">
        <v>0</v>
      </c>
    </row>
    <row r="126" spans="1:15" x14ac:dyDescent="0.45">
      <c r="A126" s="475" t="s">
        <v>905</v>
      </c>
      <c r="B126" s="475" t="s">
        <v>553</v>
      </c>
      <c r="C126" s="475" t="s">
        <v>87</v>
      </c>
      <c r="D126" s="475" t="s">
        <v>404</v>
      </c>
      <c r="E126" s="475" t="s">
        <v>480</v>
      </c>
      <c r="F126" s="475" t="s">
        <v>904</v>
      </c>
      <c r="G126" s="475">
        <v>1</v>
      </c>
      <c r="H126" s="475">
        <v>0</v>
      </c>
      <c r="I126" s="475">
        <v>0</v>
      </c>
      <c r="J126" s="475">
        <v>0</v>
      </c>
      <c r="K126" s="475">
        <v>0</v>
      </c>
      <c r="L126" s="475">
        <v>0</v>
      </c>
      <c r="M126" s="475">
        <v>0</v>
      </c>
      <c r="N126" s="475">
        <v>0</v>
      </c>
      <c r="O126" s="475">
        <v>0</v>
      </c>
    </row>
    <row r="127" spans="1:15" x14ac:dyDescent="0.45">
      <c r="A127" s="475" t="s">
        <v>905</v>
      </c>
      <c r="B127" s="475" t="s">
        <v>553</v>
      </c>
      <c r="C127" s="475" t="s">
        <v>289</v>
      </c>
      <c r="D127" s="475" t="s">
        <v>404</v>
      </c>
      <c r="E127" s="475" t="s">
        <v>480</v>
      </c>
      <c r="F127" s="475" t="s">
        <v>904</v>
      </c>
      <c r="G127" s="475">
        <v>1</v>
      </c>
      <c r="H127" s="475">
        <v>27</v>
      </c>
      <c r="I127" s="475">
        <v>28</v>
      </c>
      <c r="J127" s="475">
        <v>29</v>
      </c>
      <c r="K127" s="475">
        <v>30</v>
      </c>
      <c r="L127" s="475">
        <v>29</v>
      </c>
      <c r="M127" s="475">
        <v>0</v>
      </c>
      <c r="N127" s="475">
        <v>0</v>
      </c>
      <c r="O127" s="475">
        <v>0</v>
      </c>
    </row>
    <row r="128" spans="1:15" x14ac:dyDescent="0.45">
      <c r="A128" s="475" t="s">
        <v>905</v>
      </c>
      <c r="B128" s="475" t="s">
        <v>553</v>
      </c>
      <c r="C128" s="475" t="s">
        <v>31</v>
      </c>
      <c r="D128" s="475" t="s">
        <v>405</v>
      </c>
      <c r="E128" s="475" t="s">
        <v>480</v>
      </c>
      <c r="F128" s="475" t="s">
        <v>904</v>
      </c>
      <c r="G128" s="475">
        <v>1</v>
      </c>
      <c r="H128" s="475">
        <v>100</v>
      </c>
      <c r="I128" s="475">
        <v>84</v>
      </c>
      <c r="J128" s="475">
        <v>55</v>
      </c>
      <c r="K128" s="475">
        <v>61</v>
      </c>
      <c r="L128" s="475">
        <v>57</v>
      </c>
      <c r="M128" s="475">
        <v>55</v>
      </c>
      <c r="N128" s="475">
        <v>23</v>
      </c>
      <c r="O128" s="475">
        <v>12</v>
      </c>
    </row>
    <row r="129" spans="1:15" x14ac:dyDescent="0.45">
      <c r="A129" s="475" t="s">
        <v>905</v>
      </c>
      <c r="B129" s="475" t="s">
        <v>553</v>
      </c>
      <c r="C129" s="475" t="s">
        <v>400</v>
      </c>
      <c r="D129" s="475" t="s">
        <v>405</v>
      </c>
      <c r="E129" s="475" t="s">
        <v>480</v>
      </c>
      <c r="F129" s="475" t="s">
        <v>904</v>
      </c>
      <c r="G129" s="475">
        <v>1</v>
      </c>
      <c r="H129" s="475">
        <v>1</v>
      </c>
      <c r="I129" s="475">
        <v>3</v>
      </c>
      <c r="J129" s="475">
        <v>0</v>
      </c>
      <c r="K129" s="475">
        <v>0</v>
      </c>
      <c r="L129" s="475">
        <v>0</v>
      </c>
      <c r="M129" s="475">
        <v>0</v>
      </c>
      <c r="N129" s="475">
        <v>1</v>
      </c>
      <c r="O129" s="475">
        <v>0</v>
      </c>
    </row>
    <row r="130" spans="1:15" x14ac:dyDescent="0.45">
      <c r="A130" s="475" t="s">
        <v>905</v>
      </c>
      <c r="B130" s="475" t="s">
        <v>553</v>
      </c>
      <c r="C130" s="475" t="s">
        <v>401</v>
      </c>
      <c r="D130" s="475" t="s">
        <v>405</v>
      </c>
      <c r="E130" s="475" t="s">
        <v>480</v>
      </c>
      <c r="F130" s="475" t="s">
        <v>904</v>
      </c>
      <c r="G130" s="475">
        <v>1</v>
      </c>
      <c r="H130" s="475">
        <v>0</v>
      </c>
      <c r="I130" s="475">
        <v>1</v>
      </c>
      <c r="J130" s="475">
        <v>0</v>
      </c>
      <c r="K130" s="475">
        <v>0</v>
      </c>
      <c r="L130" s="475">
        <v>0</v>
      </c>
      <c r="M130" s="475">
        <v>0</v>
      </c>
      <c r="N130" s="475">
        <v>0</v>
      </c>
      <c r="O130" s="475">
        <v>0</v>
      </c>
    </row>
    <row r="131" spans="1:15" x14ac:dyDescent="0.45">
      <c r="A131" s="475" t="s">
        <v>905</v>
      </c>
      <c r="B131" s="475" t="s">
        <v>553</v>
      </c>
      <c r="C131" s="475" t="s">
        <v>402</v>
      </c>
      <c r="D131" s="475" t="s">
        <v>405</v>
      </c>
      <c r="E131" s="475" t="s">
        <v>480</v>
      </c>
      <c r="F131" s="475" t="s">
        <v>904</v>
      </c>
      <c r="G131" s="475">
        <v>1</v>
      </c>
      <c r="H131" s="475">
        <v>0</v>
      </c>
      <c r="I131" s="475">
        <v>0</v>
      </c>
      <c r="J131" s="475">
        <v>0</v>
      </c>
      <c r="K131" s="475">
        <v>0</v>
      </c>
      <c r="L131" s="475">
        <v>0</v>
      </c>
      <c r="M131" s="475">
        <v>0</v>
      </c>
      <c r="N131" s="475">
        <v>0</v>
      </c>
      <c r="O131" s="475">
        <v>0</v>
      </c>
    </row>
    <row r="132" spans="1:15" x14ac:dyDescent="0.45">
      <c r="A132" s="475" t="s">
        <v>905</v>
      </c>
      <c r="B132" s="475" t="s">
        <v>553</v>
      </c>
      <c r="C132" s="475" t="s">
        <v>87</v>
      </c>
      <c r="D132" s="475" t="s">
        <v>405</v>
      </c>
      <c r="E132" s="475" t="s">
        <v>480</v>
      </c>
      <c r="F132" s="475" t="s">
        <v>904</v>
      </c>
      <c r="G132" s="475">
        <v>1</v>
      </c>
      <c r="H132" s="475">
        <v>0</v>
      </c>
      <c r="I132" s="475">
        <v>0</v>
      </c>
      <c r="J132" s="475">
        <v>0</v>
      </c>
      <c r="K132" s="475">
        <v>0</v>
      </c>
      <c r="L132" s="475">
        <v>0</v>
      </c>
      <c r="M132" s="475">
        <v>0</v>
      </c>
      <c r="N132" s="475">
        <v>0</v>
      </c>
      <c r="O132" s="475">
        <v>0</v>
      </c>
    </row>
    <row r="133" spans="1:15" x14ac:dyDescent="0.45">
      <c r="A133" s="475" t="s">
        <v>905</v>
      </c>
      <c r="B133" s="475" t="s">
        <v>553</v>
      </c>
      <c r="C133" s="475" t="s">
        <v>289</v>
      </c>
      <c r="D133" s="475" t="s">
        <v>405</v>
      </c>
      <c r="E133" s="475" t="s">
        <v>480</v>
      </c>
      <c r="F133" s="475" t="s">
        <v>904</v>
      </c>
      <c r="G133" s="475">
        <v>1</v>
      </c>
      <c r="H133" s="475">
        <v>101</v>
      </c>
      <c r="I133" s="475">
        <v>87</v>
      </c>
      <c r="J133" s="475">
        <v>55</v>
      </c>
      <c r="K133" s="475">
        <v>61</v>
      </c>
      <c r="L133" s="475">
        <v>57</v>
      </c>
      <c r="M133" s="475">
        <v>55</v>
      </c>
      <c r="N133" s="475">
        <v>23</v>
      </c>
      <c r="O133" s="475">
        <v>12</v>
      </c>
    </row>
    <row r="134" spans="1:15" x14ac:dyDescent="0.45">
      <c r="A134" s="475" t="s">
        <v>905</v>
      </c>
      <c r="B134" s="475" t="s">
        <v>553</v>
      </c>
      <c r="C134" s="475" t="s">
        <v>31</v>
      </c>
      <c r="D134" s="475" t="s">
        <v>406</v>
      </c>
      <c r="E134" s="475" t="s">
        <v>480</v>
      </c>
      <c r="F134" s="475" t="s">
        <v>904</v>
      </c>
      <c r="G134" s="475">
        <v>1</v>
      </c>
      <c r="H134" s="475">
        <v>377</v>
      </c>
      <c r="I134" s="475">
        <v>386</v>
      </c>
      <c r="J134" s="475">
        <v>381</v>
      </c>
      <c r="K134" s="475">
        <v>400</v>
      </c>
      <c r="L134" s="475">
        <v>360</v>
      </c>
      <c r="M134" s="475">
        <v>337</v>
      </c>
      <c r="N134" s="475">
        <v>409</v>
      </c>
      <c r="O134" s="475">
        <v>649</v>
      </c>
    </row>
    <row r="135" spans="1:15" x14ac:dyDescent="0.45">
      <c r="A135" s="475" t="s">
        <v>905</v>
      </c>
      <c r="B135" s="475" t="s">
        <v>553</v>
      </c>
      <c r="C135" s="475" t="s">
        <v>400</v>
      </c>
      <c r="D135" s="475" t="s">
        <v>406</v>
      </c>
      <c r="E135" s="475" t="s">
        <v>480</v>
      </c>
      <c r="F135" s="475" t="s">
        <v>904</v>
      </c>
      <c r="G135" s="475">
        <v>1</v>
      </c>
      <c r="H135" s="475">
        <v>13</v>
      </c>
      <c r="I135" s="475">
        <v>12</v>
      </c>
      <c r="J135" s="475">
        <v>10</v>
      </c>
      <c r="K135" s="475">
        <v>9</v>
      </c>
      <c r="L135" s="475">
        <v>5</v>
      </c>
      <c r="M135" s="475">
        <v>4</v>
      </c>
      <c r="N135" s="475">
        <v>4</v>
      </c>
      <c r="O135" s="475">
        <v>4</v>
      </c>
    </row>
    <row r="136" spans="1:15" x14ac:dyDescent="0.45">
      <c r="A136" s="475" t="s">
        <v>905</v>
      </c>
      <c r="B136" s="475" t="s">
        <v>553</v>
      </c>
      <c r="C136" s="475" t="s">
        <v>401</v>
      </c>
      <c r="D136" s="475" t="s">
        <v>406</v>
      </c>
      <c r="E136" s="475" t="s">
        <v>480</v>
      </c>
      <c r="F136" s="475" t="s">
        <v>904</v>
      </c>
      <c r="G136" s="475">
        <v>1</v>
      </c>
      <c r="H136" s="475">
        <v>299</v>
      </c>
      <c r="I136" s="475">
        <v>419</v>
      </c>
      <c r="J136" s="475">
        <v>412</v>
      </c>
      <c r="K136" s="475">
        <v>467</v>
      </c>
      <c r="L136" s="475">
        <v>555</v>
      </c>
      <c r="M136" s="475">
        <v>551</v>
      </c>
      <c r="N136" s="475">
        <v>568</v>
      </c>
      <c r="O136" s="475">
        <v>712</v>
      </c>
    </row>
    <row r="137" spans="1:15" x14ac:dyDescent="0.45">
      <c r="A137" s="475" t="s">
        <v>905</v>
      </c>
      <c r="B137" s="475" t="s">
        <v>553</v>
      </c>
      <c r="C137" s="475" t="s">
        <v>402</v>
      </c>
      <c r="D137" s="475" t="s">
        <v>406</v>
      </c>
      <c r="E137" s="475" t="s">
        <v>480</v>
      </c>
      <c r="F137" s="475" t="s">
        <v>904</v>
      </c>
      <c r="G137" s="475">
        <v>1</v>
      </c>
      <c r="H137" s="475">
        <v>1</v>
      </c>
      <c r="I137" s="475">
        <v>0</v>
      </c>
      <c r="J137" s="475">
        <v>0</v>
      </c>
      <c r="K137" s="475">
        <v>0</v>
      </c>
      <c r="L137" s="475">
        <v>0</v>
      </c>
      <c r="M137" s="475">
        <v>0</v>
      </c>
      <c r="N137" s="475">
        <v>0</v>
      </c>
      <c r="O137" s="475">
        <v>0</v>
      </c>
    </row>
    <row r="138" spans="1:15" x14ac:dyDescent="0.45">
      <c r="A138" s="475" t="s">
        <v>905</v>
      </c>
      <c r="B138" s="475" t="s">
        <v>553</v>
      </c>
      <c r="C138" s="475" t="s">
        <v>87</v>
      </c>
      <c r="D138" s="475" t="s">
        <v>406</v>
      </c>
      <c r="E138" s="475" t="s">
        <v>480</v>
      </c>
      <c r="F138" s="475" t="s">
        <v>904</v>
      </c>
      <c r="G138" s="475">
        <v>1</v>
      </c>
      <c r="H138" s="475">
        <v>0</v>
      </c>
      <c r="I138" s="475">
        <v>0</v>
      </c>
      <c r="J138" s="475">
        <v>0</v>
      </c>
      <c r="K138" s="475">
        <v>0</v>
      </c>
      <c r="L138" s="475">
        <v>0</v>
      </c>
      <c r="M138" s="475">
        <v>0</v>
      </c>
      <c r="N138" s="475">
        <v>0</v>
      </c>
      <c r="O138" s="475">
        <v>0</v>
      </c>
    </row>
    <row r="139" spans="1:15" x14ac:dyDescent="0.45">
      <c r="A139" s="475" t="s">
        <v>905</v>
      </c>
      <c r="B139" s="475" t="s">
        <v>553</v>
      </c>
      <c r="C139" s="475" t="s">
        <v>289</v>
      </c>
      <c r="D139" s="475" t="s">
        <v>406</v>
      </c>
      <c r="E139" s="475" t="s">
        <v>480</v>
      </c>
      <c r="F139" s="475" t="s">
        <v>904</v>
      </c>
      <c r="G139" s="475">
        <v>1</v>
      </c>
      <c r="H139" s="475">
        <v>690</v>
      </c>
      <c r="I139" s="475">
        <v>816</v>
      </c>
      <c r="J139" s="475">
        <v>803</v>
      </c>
      <c r="K139" s="475">
        <v>877</v>
      </c>
      <c r="L139" s="475">
        <v>920</v>
      </c>
      <c r="M139" s="475">
        <v>892</v>
      </c>
      <c r="N139" s="475">
        <v>982</v>
      </c>
      <c r="O139" s="475">
        <v>1365</v>
      </c>
    </row>
    <row r="140" spans="1:15" x14ac:dyDescent="0.45">
      <c r="A140" s="475" t="s">
        <v>905</v>
      </c>
      <c r="B140" s="475" t="s">
        <v>553</v>
      </c>
      <c r="C140" s="475" t="s">
        <v>31</v>
      </c>
      <c r="D140" s="475" t="s">
        <v>407</v>
      </c>
      <c r="E140" s="475" t="s">
        <v>480</v>
      </c>
      <c r="F140" s="475" t="s">
        <v>904</v>
      </c>
      <c r="G140" s="475">
        <v>1</v>
      </c>
      <c r="H140" s="475">
        <v>0</v>
      </c>
      <c r="I140" s="475">
        <v>0</v>
      </c>
      <c r="J140" s="475">
        <v>0</v>
      </c>
      <c r="K140" s="475">
        <v>0</v>
      </c>
      <c r="L140" s="475">
        <v>0</v>
      </c>
      <c r="M140" s="475">
        <v>0</v>
      </c>
      <c r="N140" s="475">
        <v>0</v>
      </c>
      <c r="O140" s="475">
        <v>0</v>
      </c>
    </row>
    <row r="141" spans="1:15" x14ac:dyDescent="0.45">
      <c r="A141" s="475" t="s">
        <v>905</v>
      </c>
      <c r="B141" s="475" t="s">
        <v>553</v>
      </c>
      <c r="C141" s="475" t="s">
        <v>400</v>
      </c>
      <c r="D141" s="475" t="s">
        <v>407</v>
      </c>
      <c r="E141" s="475" t="s">
        <v>480</v>
      </c>
      <c r="F141" s="475" t="s">
        <v>904</v>
      </c>
      <c r="G141" s="475">
        <v>1</v>
      </c>
      <c r="H141" s="475">
        <v>0</v>
      </c>
      <c r="I141" s="475">
        <v>0</v>
      </c>
      <c r="J141" s="475">
        <v>0</v>
      </c>
      <c r="K141" s="475">
        <v>0</v>
      </c>
      <c r="L141" s="475">
        <v>0</v>
      </c>
      <c r="M141" s="475">
        <v>0</v>
      </c>
      <c r="N141" s="475">
        <v>0</v>
      </c>
      <c r="O141" s="475">
        <v>0</v>
      </c>
    </row>
    <row r="142" spans="1:15" x14ac:dyDescent="0.45">
      <c r="A142" s="475" t="s">
        <v>905</v>
      </c>
      <c r="B142" s="475" t="s">
        <v>553</v>
      </c>
      <c r="C142" s="475" t="s">
        <v>401</v>
      </c>
      <c r="D142" s="475" t="s">
        <v>407</v>
      </c>
      <c r="E142" s="475" t="s">
        <v>480</v>
      </c>
      <c r="F142" s="475" t="s">
        <v>904</v>
      </c>
      <c r="G142" s="475">
        <v>1</v>
      </c>
      <c r="H142" s="475">
        <v>0</v>
      </c>
      <c r="I142" s="475">
        <v>0</v>
      </c>
      <c r="J142" s="475">
        <v>0</v>
      </c>
      <c r="K142" s="475">
        <v>0</v>
      </c>
      <c r="L142" s="475">
        <v>0</v>
      </c>
      <c r="M142" s="475">
        <v>0</v>
      </c>
      <c r="N142" s="475">
        <v>0</v>
      </c>
      <c r="O142" s="475">
        <v>0</v>
      </c>
    </row>
    <row r="143" spans="1:15" x14ac:dyDescent="0.45">
      <c r="A143" s="475" t="s">
        <v>905</v>
      </c>
      <c r="B143" s="475" t="s">
        <v>553</v>
      </c>
      <c r="C143" s="475" t="s">
        <v>402</v>
      </c>
      <c r="D143" s="475" t="s">
        <v>407</v>
      </c>
      <c r="E143" s="475" t="s">
        <v>480</v>
      </c>
      <c r="F143" s="475" t="s">
        <v>904</v>
      </c>
      <c r="G143" s="475">
        <v>1</v>
      </c>
      <c r="H143" s="475">
        <v>0</v>
      </c>
      <c r="I143" s="475">
        <v>0</v>
      </c>
      <c r="J143" s="475">
        <v>0</v>
      </c>
      <c r="K143" s="475">
        <v>0</v>
      </c>
      <c r="L143" s="475">
        <v>0</v>
      </c>
      <c r="M143" s="475">
        <v>0</v>
      </c>
      <c r="N143" s="475">
        <v>0</v>
      </c>
      <c r="O143" s="475">
        <v>0</v>
      </c>
    </row>
    <row r="144" spans="1:15" x14ac:dyDescent="0.45">
      <c r="A144" s="475" t="s">
        <v>905</v>
      </c>
      <c r="B144" s="475" t="s">
        <v>553</v>
      </c>
      <c r="C144" s="475" t="s">
        <v>87</v>
      </c>
      <c r="D144" s="475" t="s">
        <v>407</v>
      </c>
      <c r="E144" s="475" t="s">
        <v>480</v>
      </c>
      <c r="F144" s="475" t="s">
        <v>904</v>
      </c>
      <c r="G144" s="475">
        <v>1</v>
      </c>
      <c r="H144" s="475">
        <v>0</v>
      </c>
      <c r="I144" s="475">
        <v>0</v>
      </c>
      <c r="J144" s="475">
        <v>0</v>
      </c>
      <c r="K144" s="475">
        <v>0</v>
      </c>
      <c r="L144" s="475">
        <v>0</v>
      </c>
      <c r="M144" s="475">
        <v>0</v>
      </c>
      <c r="N144" s="475">
        <v>0</v>
      </c>
      <c r="O144" s="475">
        <v>0</v>
      </c>
    </row>
    <row r="145" spans="1:15" x14ac:dyDescent="0.45">
      <c r="A145" s="475" t="s">
        <v>905</v>
      </c>
      <c r="B145" s="475" t="s">
        <v>553</v>
      </c>
      <c r="C145" s="475" t="s">
        <v>289</v>
      </c>
      <c r="D145" s="475" t="s">
        <v>407</v>
      </c>
      <c r="E145" s="475" t="s">
        <v>480</v>
      </c>
      <c r="F145" s="475" t="s">
        <v>904</v>
      </c>
      <c r="G145" s="475">
        <v>1</v>
      </c>
      <c r="H145" s="475">
        <v>0</v>
      </c>
      <c r="I145" s="475">
        <v>0</v>
      </c>
      <c r="J145" s="475">
        <v>0</v>
      </c>
      <c r="K145" s="475">
        <v>0</v>
      </c>
      <c r="L145" s="475">
        <v>0</v>
      </c>
      <c r="M145" s="475">
        <v>0</v>
      </c>
      <c r="N145" s="475">
        <v>0</v>
      </c>
      <c r="O145" s="475">
        <v>0</v>
      </c>
    </row>
    <row r="146" spans="1:15" x14ac:dyDescent="0.45">
      <c r="A146" s="475" t="s">
        <v>905</v>
      </c>
      <c r="B146" s="475" t="s">
        <v>553</v>
      </c>
      <c r="C146" s="475" t="s">
        <v>31</v>
      </c>
      <c r="D146" s="475" t="s">
        <v>408</v>
      </c>
      <c r="E146" s="475" t="s">
        <v>480</v>
      </c>
      <c r="F146" s="475" t="s">
        <v>904</v>
      </c>
      <c r="G146" s="475">
        <v>1</v>
      </c>
      <c r="H146" s="475">
        <v>20</v>
      </c>
      <c r="I146" s="475">
        <v>9</v>
      </c>
      <c r="J146" s="475">
        <v>10</v>
      </c>
      <c r="K146" s="475">
        <v>9</v>
      </c>
      <c r="L146" s="475">
        <v>10</v>
      </c>
      <c r="M146" s="475">
        <v>10</v>
      </c>
      <c r="N146" s="475">
        <v>11</v>
      </c>
      <c r="O146" s="475">
        <v>10</v>
      </c>
    </row>
    <row r="147" spans="1:15" x14ac:dyDescent="0.45">
      <c r="A147" s="475" t="s">
        <v>905</v>
      </c>
      <c r="B147" s="475" t="s">
        <v>553</v>
      </c>
      <c r="C147" s="475" t="s">
        <v>400</v>
      </c>
      <c r="D147" s="475" t="s">
        <v>408</v>
      </c>
      <c r="E147" s="475" t="s">
        <v>480</v>
      </c>
      <c r="F147" s="475" t="s">
        <v>904</v>
      </c>
      <c r="G147" s="475">
        <v>1</v>
      </c>
      <c r="H147" s="475">
        <v>0</v>
      </c>
      <c r="I147" s="475">
        <v>0</v>
      </c>
      <c r="J147" s="475">
        <v>0</v>
      </c>
      <c r="K147" s="475">
        <v>0</v>
      </c>
      <c r="L147" s="475">
        <v>0</v>
      </c>
      <c r="M147" s="475">
        <v>0</v>
      </c>
      <c r="N147" s="475">
        <v>0</v>
      </c>
      <c r="O147" s="475">
        <v>0</v>
      </c>
    </row>
    <row r="148" spans="1:15" x14ac:dyDescent="0.45">
      <c r="A148" s="475" t="s">
        <v>905</v>
      </c>
      <c r="B148" s="475" t="s">
        <v>553</v>
      </c>
      <c r="C148" s="475" t="s">
        <v>401</v>
      </c>
      <c r="D148" s="475" t="s">
        <v>408</v>
      </c>
      <c r="E148" s="475" t="s">
        <v>480</v>
      </c>
      <c r="F148" s="475" t="s">
        <v>904</v>
      </c>
      <c r="G148" s="475">
        <v>1</v>
      </c>
      <c r="H148" s="475">
        <v>0</v>
      </c>
      <c r="I148" s="475">
        <v>0</v>
      </c>
      <c r="J148" s="475">
        <v>0</v>
      </c>
      <c r="K148" s="475">
        <v>0</v>
      </c>
      <c r="L148" s="475">
        <v>0</v>
      </c>
      <c r="M148" s="475">
        <v>0</v>
      </c>
      <c r="N148" s="475">
        <v>0</v>
      </c>
      <c r="O148" s="475">
        <v>0</v>
      </c>
    </row>
    <row r="149" spans="1:15" x14ac:dyDescent="0.45">
      <c r="A149" s="475" t="s">
        <v>905</v>
      </c>
      <c r="B149" s="475" t="s">
        <v>553</v>
      </c>
      <c r="C149" s="475" t="s">
        <v>402</v>
      </c>
      <c r="D149" s="475" t="s">
        <v>408</v>
      </c>
      <c r="E149" s="475" t="s">
        <v>480</v>
      </c>
      <c r="F149" s="475" t="s">
        <v>904</v>
      </c>
      <c r="G149" s="475">
        <v>1</v>
      </c>
      <c r="H149" s="475">
        <v>0</v>
      </c>
      <c r="I149" s="475">
        <v>0</v>
      </c>
      <c r="J149" s="475">
        <v>0</v>
      </c>
      <c r="K149" s="475">
        <v>0</v>
      </c>
      <c r="L149" s="475">
        <v>0</v>
      </c>
      <c r="M149" s="475">
        <v>0</v>
      </c>
      <c r="N149" s="475">
        <v>0</v>
      </c>
      <c r="O149" s="475">
        <v>0</v>
      </c>
    </row>
    <row r="150" spans="1:15" x14ac:dyDescent="0.45">
      <c r="A150" s="475" t="s">
        <v>905</v>
      </c>
      <c r="B150" s="475" t="s">
        <v>553</v>
      </c>
      <c r="C150" s="475" t="s">
        <v>87</v>
      </c>
      <c r="D150" s="475" t="s">
        <v>408</v>
      </c>
      <c r="E150" s="475" t="s">
        <v>480</v>
      </c>
      <c r="F150" s="475" t="s">
        <v>904</v>
      </c>
      <c r="G150" s="475">
        <v>1</v>
      </c>
      <c r="H150" s="475">
        <v>0</v>
      </c>
      <c r="I150" s="475">
        <v>0</v>
      </c>
      <c r="J150" s="475">
        <v>0</v>
      </c>
      <c r="K150" s="475">
        <v>0</v>
      </c>
      <c r="L150" s="475">
        <v>0</v>
      </c>
      <c r="M150" s="475">
        <v>0</v>
      </c>
      <c r="N150" s="475">
        <v>0</v>
      </c>
      <c r="O150" s="475">
        <v>0</v>
      </c>
    </row>
    <row r="151" spans="1:15" x14ac:dyDescent="0.45">
      <c r="A151" s="475" t="s">
        <v>905</v>
      </c>
      <c r="B151" s="475" t="s">
        <v>553</v>
      </c>
      <c r="C151" s="475" t="s">
        <v>289</v>
      </c>
      <c r="D151" s="475" t="s">
        <v>408</v>
      </c>
      <c r="E151" s="475" t="s">
        <v>480</v>
      </c>
      <c r="F151" s="475" t="s">
        <v>904</v>
      </c>
      <c r="G151" s="475">
        <v>1</v>
      </c>
      <c r="H151" s="475">
        <v>20</v>
      </c>
      <c r="I151" s="475">
        <v>9</v>
      </c>
      <c r="J151" s="475">
        <v>10</v>
      </c>
      <c r="K151" s="475">
        <v>9</v>
      </c>
      <c r="L151" s="475">
        <v>10</v>
      </c>
      <c r="M151" s="475">
        <v>10</v>
      </c>
      <c r="N151" s="475">
        <v>11</v>
      </c>
      <c r="O151" s="475">
        <v>10</v>
      </c>
    </row>
    <row r="152" spans="1:15" x14ac:dyDescent="0.45">
      <c r="A152" s="475" t="s">
        <v>905</v>
      </c>
      <c r="B152" s="475" t="s">
        <v>553</v>
      </c>
      <c r="C152" s="475" t="s">
        <v>31</v>
      </c>
      <c r="D152" s="475" t="s">
        <v>409</v>
      </c>
      <c r="E152" s="475" t="s">
        <v>480</v>
      </c>
      <c r="F152" s="475" t="s">
        <v>904</v>
      </c>
      <c r="G152" s="475">
        <v>1</v>
      </c>
      <c r="H152" s="475">
        <v>3</v>
      </c>
      <c r="I152" s="475">
        <v>2</v>
      </c>
      <c r="J152" s="475">
        <v>0</v>
      </c>
      <c r="K152" s="475">
        <v>1</v>
      </c>
      <c r="L152" s="475">
        <v>3</v>
      </c>
      <c r="M152" s="475">
        <v>1</v>
      </c>
      <c r="N152" s="475">
        <v>1</v>
      </c>
      <c r="O152" s="475">
        <v>8</v>
      </c>
    </row>
    <row r="153" spans="1:15" x14ac:dyDescent="0.45">
      <c r="A153" s="475" t="s">
        <v>905</v>
      </c>
      <c r="B153" s="475" t="s">
        <v>553</v>
      </c>
      <c r="C153" s="475" t="s">
        <v>400</v>
      </c>
      <c r="D153" s="475" t="s">
        <v>409</v>
      </c>
      <c r="E153" s="475" t="s">
        <v>480</v>
      </c>
      <c r="F153" s="475" t="s">
        <v>904</v>
      </c>
      <c r="G153" s="475">
        <v>1</v>
      </c>
      <c r="H153" s="475">
        <v>1</v>
      </c>
      <c r="I153" s="475">
        <v>1</v>
      </c>
      <c r="J153" s="475">
        <v>0</v>
      </c>
      <c r="K153" s="475">
        <v>0</v>
      </c>
      <c r="L153" s="475">
        <v>0</v>
      </c>
      <c r="M153" s="475">
        <v>0</v>
      </c>
      <c r="N153" s="475">
        <v>2</v>
      </c>
      <c r="O153" s="475">
        <v>0</v>
      </c>
    </row>
    <row r="154" spans="1:15" x14ac:dyDescent="0.45">
      <c r="A154" s="475" t="s">
        <v>905</v>
      </c>
      <c r="B154" s="475" t="s">
        <v>553</v>
      </c>
      <c r="C154" s="475" t="s">
        <v>401</v>
      </c>
      <c r="D154" s="475" t="s">
        <v>409</v>
      </c>
      <c r="E154" s="475" t="s">
        <v>480</v>
      </c>
      <c r="F154" s="475" t="s">
        <v>904</v>
      </c>
      <c r="G154" s="475">
        <v>1</v>
      </c>
      <c r="H154" s="475">
        <v>0</v>
      </c>
      <c r="I154" s="475">
        <v>0</v>
      </c>
      <c r="J154" s="475">
        <v>0</v>
      </c>
      <c r="K154" s="475">
        <v>0</v>
      </c>
      <c r="L154" s="475">
        <v>0</v>
      </c>
      <c r="M154" s="475">
        <v>0</v>
      </c>
      <c r="N154" s="475">
        <v>0</v>
      </c>
      <c r="O154" s="475">
        <v>0</v>
      </c>
    </row>
    <row r="155" spans="1:15" x14ac:dyDescent="0.45">
      <c r="A155" s="475" t="s">
        <v>905</v>
      </c>
      <c r="B155" s="475" t="s">
        <v>553</v>
      </c>
      <c r="C155" s="475" t="s">
        <v>402</v>
      </c>
      <c r="D155" s="475" t="s">
        <v>409</v>
      </c>
      <c r="E155" s="475" t="s">
        <v>480</v>
      </c>
      <c r="F155" s="475" t="s">
        <v>904</v>
      </c>
      <c r="G155" s="475">
        <v>1</v>
      </c>
      <c r="H155" s="475">
        <v>0</v>
      </c>
      <c r="I155" s="475">
        <v>0</v>
      </c>
      <c r="J155" s="475">
        <v>0</v>
      </c>
      <c r="K155" s="475">
        <v>0</v>
      </c>
      <c r="L155" s="475">
        <v>0</v>
      </c>
      <c r="M155" s="475">
        <v>0</v>
      </c>
      <c r="N155" s="475">
        <v>0</v>
      </c>
      <c r="O155" s="475">
        <v>0</v>
      </c>
    </row>
    <row r="156" spans="1:15" x14ac:dyDescent="0.45">
      <c r="A156" s="475" t="s">
        <v>905</v>
      </c>
      <c r="B156" s="475" t="s">
        <v>553</v>
      </c>
      <c r="C156" s="475" t="s">
        <v>87</v>
      </c>
      <c r="D156" s="475" t="s">
        <v>409</v>
      </c>
      <c r="E156" s="475" t="s">
        <v>480</v>
      </c>
      <c r="F156" s="475" t="s">
        <v>904</v>
      </c>
      <c r="G156" s="475">
        <v>1</v>
      </c>
      <c r="H156" s="475">
        <v>0</v>
      </c>
      <c r="I156" s="475">
        <v>0</v>
      </c>
      <c r="J156" s="475">
        <v>0</v>
      </c>
      <c r="K156" s="475">
        <v>0</v>
      </c>
      <c r="L156" s="475">
        <v>0</v>
      </c>
      <c r="M156" s="475">
        <v>0</v>
      </c>
      <c r="N156" s="475">
        <v>0</v>
      </c>
      <c r="O156" s="475">
        <v>0</v>
      </c>
    </row>
    <row r="157" spans="1:15" x14ac:dyDescent="0.45">
      <c r="A157" s="475" t="s">
        <v>905</v>
      </c>
      <c r="B157" s="475" t="s">
        <v>553</v>
      </c>
      <c r="C157" s="475" t="s">
        <v>289</v>
      </c>
      <c r="D157" s="475" t="s">
        <v>409</v>
      </c>
      <c r="E157" s="475" t="s">
        <v>480</v>
      </c>
      <c r="F157" s="475" t="s">
        <v>904</v>
      </c>
      <c r="G157" s="475">
        <v>1</v>
      </c>
      <c r="H157" s="475">
        <v>4</v>
      </c>
      <c r="I157" s="475">
        <v>3</v>
      </c>
      <c r="J157" s="475">
        <v>0</v>
      </c>
      <c r="K157" s="475">
        <v>1</v>
      </c>
      <c r="L157" s="475">
        <v>3</v>
      </c>
      <c r="M157" s="475">
        <v>1</v>
      </c>
      <c r="N157" s="475">
        <v>3</v>
      </c>
      <c r="O157" s="475">
        <v>8</v>
      </c>
    </row>
    <row r="158" spans="1:15" x14ac:dyDescent="0.45">
      <c r="A158" s="475" t="s">
        <v>905</v>
      </c>
      <c r="B158" s="475" t="s">
        <v>553</v>
      </c>
      <c r="C158" s="475" t="s">
        <v>31</v>
      </c>
      <c r="D158" s="475" t="s">
        <v>289</v>
      </c>
      <c r="E158" s="475" t="s">
        <v>480</v>
      </c>
      <c r="F158" s="475" t="s">
        <v>904</v>
      </c>
      <c r="G158" s="475">
        <v>1</v>
      </c>
      <c r="H158" s="475">
        <v>1507</v>
      </c>
      <c r="I158" s="475">
        <v>1511</v>
      </c>
      <c r="J158" s="475">
        <v>1545</v>
      </c>
      <c r="K158" s="475">
        <v>1626</v>
      </c>
      <c r="L158" s="475">
        <v>1704</v>
      </c>
      <c r="M158" s="475">
        <v>1686</v>
      </c>
      <c r="N158" s="475">
        <v>1852</v>
      </c>
      <c r="O158" s="475">
        <v>2221</v>
      </c>
    </row>
    <row r="159" spans="1:15" x14ac:dyDescent="0.45">
      <c r="A159" s="475" t="s">
        <v>905</v>
      </c>
      <c r="B159" s="475" t="s">
        <v>553</v>
      </c>
      <c r="C159" s="475" t="s">
        <v>400</v>
      </c>
      <c r="D159" s="475" t="s">
        <v>289</v>
      </c>
      <c r="E159" s="475" t="s">
        <v>480</v>
      </c>
      <c r="F159" s="475" t="s">
        <v>904</v>
      </c>
      <c r="G159" s="475">
        <v>1</v>
      </c>
      <c r="H159" s="475">
        <v>23</v>
      </c>
      <c r="I159" s="475">
        <v>24</v>
      </c>
      <c r="J159" s="475">
        <v>21</v>
      </c>
      <c r="K159" s="475">
        <v>19</v>
      </c>
      <c r="L159" s="475">
        <v>25</v>
      </c>
      <c r="M159" s="475">
        <v>25</v>
      </c>
      <c r="N159" s="475">
        <v>22</v>
      </c>
      <c r="O159" s="475">
        <v>12</v>
      </c>
    </row>
    <row r="160" spans="1:15" x14ac:dyDescent="0.45">
      <c r="A160" s="475" t="s">
        <v>905</v>
      </c>
      <c r="B160" s="475" t="s">
        <v>553</v>
      </c>
      <c r="C160" s="475" t="s">
        <v>401</v>
      </c>
      <c r="D160" s="475" t="s">
        <v>289</v>
      </c>
      <c r="E160" s="475" t="s">
        <v>480</v>
      </c>
      <c r="F160" s="475" t="s">
        <v>904</v>
      </c>
      <c r="G160" s="475">
        <v>1</v>
      </c>
      <c r="H160" s="475">
        <v>299</v>
      </c>
      <c r="I160" s="475">
        <v>419</v>
      </c>
      <c r="J160" s="475">
        <v>412</v>
      </c>
      <c r="K160" s="475">
        <v>467</v>
      </c>
      <c r="L160" s="475">
        <v>555</v>
      </c>
      <c r="M160" s="475">
        <v>551</v>
      </c>
      <c r="N160" s="475">
        <v>568</v>
      </c>
      <c r="O160" s="475">
        <v>816</v>
      </c>
    </row>
    <row r="161" spans="1:15" x14ac:dyDescent="0.45">
      <c r="A161" s="475" t="s">
        <v>905</v>
      </c>
      <c r="B161" s="475" t="s">
        <v>553</v>
      </c>
      <c r="C161" s="475" t="s">
        <v>402</v>
      </c>
      <c r="D161" s="475" t="s">
        <v>289</v>
      </c>
      <c r="E161" s="475" t="s">
        <v>480</v>
      </c>
      <c r="F161" s="475" t="s">
        <v>904</v>
      </c>
      <c r="G161" s="475">
        <v>1</v>
      </c>
      <c r="H161" s="475">
        <v>1</v>
      </c>
      <c r="I161" s="475">
        <v>0</v>
      </c>
      <c r="J161" s="475">
        <v>0</v>
      </c>
      <c r="K161" s="475">
        <v>0</v>
      </c>
      <c r="L161" s="475">
        <v>0</v>
      </c>
      <c r="M161" s="475">
        <v>0</v>
      </c>
      <c r="N161" s="475">
        <v>0</v>
      </c>
      <c r="O161" s="475">
        <v>0</v>
      </c>
    </row>
    <row r="162" spans="1:15" x14ac:dyDescent="0.45">
      <c r="A162" s="475" t="s">
        <v>905</v>
      </c>
      <c r="B162" s="475" t="s">
        <v>553</v>
      </c>
      <c r="C162" s="475" t="s">
        <v>87</v>
      </c>
      <c r="D162" s="475" t="s">
        <v>289</v>
      </c>
      <c r="E162" s="475" t="s">
        <v>480</v>
      </c>
      <c r="F162" s="475" t="s">
        <v>904</v>
      </c>
      <c r="G162" s="475">
        <v>1</v>
      </c>
      <c r="H162" s="475">
        <v>2</v>
      </c>
      <c r="I162" s="475">
        <v>2</v>
      </c>
      <c r="J162" s="475">
        <v>1</v>
      </c>
      <c r="K162" s="475">
        <v>0</v>
      </c>
      <c r="L162" s="475">
        <v>0</v>
      </c>
      <c r="M162" s="475">
        <v>0</v>
      </c>
      <c r="N162" s="475">
        <v>0</v>
      </c>
      <c r="O162" s="475">
        <v>0</v>
      </c>
    </row>
    <row r="163" spans="1:15" x14ac:dyDescent="0.45">
      <c r="A163" s="475" t="s">
        <v>905</v>
      </c>
      <c r="B163" s="475" t="s">
        <v>553</v>
      </c>
      <c r="C163" s="475" t="s">
        <v>289</v>
      </c>
      <c r="D163" s="475" t="s">
        <v>289</v>
      </c>
      <c r="E163" s="475" t="s">
        <v>480</v>
      </c>
      <c r="F163" s="475" t="s">
        <v>904</v>
      </c>
      <c r="G163" s="475">
        <v>1</v>
      </c>
      <c r="H163" s="475">
        <v>1832</v>
      </c>
      <c r="I163" s="475">
        <v>1955</v>
      </c>
      <c r="J163" s="475">
        <v>1979</v>
      </c>
      <c r="K163" s="475">
        <v>2112</v>
      </c>
      <c r="L163" s="475">
        <v>2283</v>
      </c>
      <c r="M163" s="475">
        <v>2261</v>
      </c>
      <c r="N163" s="475">
        <v>2443</v>
      </c>
      <c r="O163" s="475">
        <v>3049</v>
      </c>
    </row>
    <row r="164" spans="1:15" x14ac:dyDescent="0.45">
      <c r="A164" s="475" t="s">
        <v>905</v>
      </c>
      <c r="B164" s="475" t="s">
        <v>562</v>
      </c>
      <c r="C164" s="475" t="s">
        <v>31</v>
      </c>
      <c r="D164" s="475" t="s">
        <v>399</v>
      </c>
      <c r="E164" s="475" t="s">
        <v>480</v>
      </c>
      <c r="F164" s="475" t="s">
        <v>904</v>
      </c>
      <c r="G164" s="475">
        <v>1</v>
      </c>
      <c r="H164" s="475">
        <v>406</v>
      </c>
      <c r="I164" s="475">
        <v>425</v>
      </c>
      <c r="J164" s="475">
        <v>454</v>
      </c>
      <c r="K164" s="475">
        <v>522</v>
      </c>
      <c r="L164" s="475">
        <v>509</v>
      </c>
      <c r="M164" s="475">
        <v>468</v>
      </c>
      <c r="N164" s="475">
        <v>589</v>
      </c>
      <c r="O164" s="475">
        <v>411</v>
      </c>
    </row>
    <row r="165" spans="1:15" x14ac:dyDescent="0.45">
      <c r="A165" s="475" t="s">
        <v>905</v>
      </c>
      <c r="B165" s="475" t="s">
        <v>562</v>
      </c>
      <c r="C165" s="475" t="s">
        <v>400</v>
      </c>
      <c r="D165" s="475" t="s">
        <v>399</v>
      </c>
      <c r="E165" s="475" t="s">
        <v>480</v>
      </c>
      <c r="F165" s="475" t="s">
        <v>904</v>
      </c>
      <c r="G165" s="475">
        <v>1</v>
      </c>
      <c r="H165" s="475">
        <v>43</v>
      </c>
      <c r="I165" s="475">
        <v>45</v>
      </c>
      <c r="J165" s="475">
        <v>37</v>
      </c>
      <c r="K165" s="475">
        <v>35</v>
      </c>
      <c r="L165" s="475">
        <v>37</v>
      </c>
      <c r="M165" s="475">
        <v>34</v>
      </c>
      <c r="N165" s="475">
        <v>51</v>
      </c>
      <c r="O165" s="475">
        <v>54</v>
      </c>
    </row>
    <row r="166" spans="1:15" x14ac:dyDescent="0.45">
      <c r="A166" s="475" t="s">
        <v>905</v>
      </c>
      <c r="B166" s="475" t="s">
        <v>562</v>
      </c>
      <c r="C166" s="475" t="s">
        <v>401</v>
      </c>
      <c r="D166" s="475" t="s">
        <v>399</v>
      </c>
      <c r="E166" s="475" t="s">
        <v>480</v>
      </c>
      <c r="F166" s="475" t="s">
        <v>904</v>
      </c>
      <c r="G166" s="475">
        <v>1</v>
      </c>
      <c r="H166" s="475">
        <v>0</v>
      </c>
      <c r="I166" s="475">
        <v>19</v>
      </c>
      <c r="J166" s="475">
        <v>26</v>
      </c>
      <c r="K166" s="475">
        <v>27</v>
      </c>
      <c r="L166" s="475">
        <v>38</v>
      </c>
      <c r="M166" s="475">
        <v>58</v>
      </c>
      <c r="N166" s="475">
        <v>54</v>
      </c>
      <c r="O166" s="475">
        <v>28</v>
      </c>
    </row>
    <row r="167" spans="1:15" x14ac:dyDescent="0.45">
      <c r="A167" s="475" t="s">
        <v>905</v>
      </c>
      <c r="B167" s="475" t="s">
        <v>562</v>
      </c>
      <c r="C167" s="475" t="s">
        <v>402</v>
      </c>
      <c r="D167" s="475" t="s">
        <v>399</v>
      </c>
      <c r="E167" s="475" t="s">
        <v>480</v>
      </c>
      <c r="F167" s="475" t="s">
        <v>904</v>
      </c>
      <c r="G167" s="475">
        <v>1</v>
      </c>
      <c r="H167" s="475">
        <v>0</v>
      </c>
      <c r="I167" s="475">
        <v>0</v>
      </c>
      <c r="J167" s="475">
        <v>0</v>
      </c>
      <c r="K167" s="475">
        <v>0</v>
      </c>
      <c r="L167" s="475">
        <v>0</v>
      </c>
      <c r="M167" s="475">
        <v>0</v>
      </c>
      <c r="N167" s="475">
        <v>0</v>
      </c>
      <c r="O167" s="475">
        <v>0</v>
      </c>
    </row>
    <row r="168" spans="1:15" x14ac:dyDescent="0.45">
      <c r="A168" s="475" t="s">
        <v>905</v>
      </c>
      <c r="B168" s="475" t="s">
        <v>562</v>
      </c>
      <c r="C168" s="475" t="s">
        <v>87</v>
      </c>
      <c r="D168" s="475" t="s">
        <v>399</v>
      </c>
      <c r="E168" s="475" t="s">
        <v>480</v>
      </c>
      <c r="F168" s="475" t="s">
        <v>904</v>
      </c>
      <c r="G168" s="475">
        <v>1</v>
      </c>
      <c r="H168" s="475">
        <v>16</v>
      </c>
      <c r="I168" s="475">
        <v>18</v>
      </c>
      <c r="J168" s="475">
        <v>0</v>
      </c>
      <c r="K168" s="475">
        <v>0</v>
      </c>
      <c r="L168" s="475">
        <v>0</v>
      </c>
      <c r="M168" s="475">
        <v>0</v>
      </c>
      <c r="N168" s="475">
        <v>0</v>
      </c>
      <c r="O168" s="475">
        <v>0</v>
      </c>
    </row>
    <row r="169" spans="1:15" x14ac:dyDescent="0.45">
      <c r="A169" s="475" t="s">
        <v>905</v>
      </c>
      <c r="B169" s="475" t="s">
        <v>562</v>
      </c>
      <c r="C169" s="475" t="s">
        <v>289</v>
      </c>
      <c r="D169" s="475" t="s">
        <v>399</v>
      </c>
      <c r="E169" s="475" t="s">
        <v>480</v>
      </c>
      <c r="F169" s="475" t="s">
        <v>904</v>
      </c>
      <c r="G169" s="475">
        <v>1</v>
      </c>
      <c r="H169" s="475">
        <v>464</v>
      </c>
      <c r="I169" s="475">
        <v>506</v>
      </c>
      <c r="J169" s="475">
        <v>518</v>
      </c>
      <c r="K169" s="475">
        <v>584</v>
      </c>
      <c r="L169" s="475">
        <v>584</v>
      </c>
      <c r="M169" s="475">
        <v>560</v>
      </c>
      <c r="N169" s="475">
        <v>694</v>
      </c>
      <c r="O169" s="475">
        <v>493</v>
      </c>
    </row>
    <row r="170" spans="1:15" x14ac:dyDescent="0.45">
      <c r="A170" s="475" t="s">
        <v>905</v>
      </c>
      <c r="B170" s="475" t="s">
        <v>562</v>
      </c>
      <c r="C170" s="475" t="s">
        <v>31</v>
      </c>
      <c r="D170" s="475" t="s">
        <v>403</v>
      </c>
      <c r="E170" s="475" t="s">
        <v>480</v>
      </c>
      <c r="F170" s="475" t="s">
        <v>904</v>
      </c>
      <c r="G170" s="475">
        <v>1</v>
      </c>
      <c r="H170" s="475">
        <v>7</v>
      </c>
      <c r="I170" s="475">
        <v>8</v>
      </c>
      <c r="J170" s="475">
        <v>10</v>
      </c>
      <c r="K170" s="475">
        <v>10</v>
      </c>
      <c r="L170" s="475">
        <v>8</v>
      </c>
      <c r="M170" s="475">
        <v>13</v>
      </c>
      <c r="N170" s="475">
        <v>6</v>
      </c>
      <c r="O170" s="475">
        <v>11</v>
      </c>
    </row>
    <row r="171" spans="1:15" x14ac:dyDescent="0.45">
      <c r="A171" s="475" t="s">
        <v>905</v>
      </c>
      <c r="B171" s="475" t="s">
        <v>562</v>
      </c>
      <c r="C171" s="475" t="s">
        <v>400</v>
      </c>
      <c r="D171" s="475" t="s">
        <v>403</v>
      </c>
      <c r="E171" s="475" t="s">
        <v>480</v>
      </c>
      <c r="F171" s="475" t="s">
        <v>904</v>
      </c>
      <c r="G171" s="475">
        <v>1</v>
      </c>
      <c r="H171" s="475">
        <v>0</v>
      </c>
      <c r="I171" s="475">
        <v>0</v>
      </c>
      <c r="J171" s="475">
        <v>0</v>
      </c>
      <c r="K171" s="475">
        <v>0</v>
      </c>
      <c r="L171" s="475">
        <v>0</v>
      </c>
      <c r="M171" s="475">
        <v>0</v>
      </c>
      <c r="N171" s="475">
        <v>0</v>
      </c>
      <c r="O171" s="475">
        <v>0</v>
      </c>
    </row>
    <row r="172" spans="1:15" x14ac:dyDescent="0.45">
      <c r="A172" s="475" t="s">
        <v>905</v>
      </c>
      <c r="B172" s="475" t="s">
        <v>562</v>
      </c>
      <c r="C172" s="475" t="s">
        <v>401</v>
      </c>
      <c r="D172" s="475" t="s">
        <v>403</v>
      </c>
      <c r="E172" s="475" t="s">
        <v>480</v>
      </c>
      <c r="F172" s="475" t="s">
        <v>904</v>
      </c>
      <c r="G172" s="475">
        <v>1</v>
      </c>
      <c r="H172" s="475">
        <v>16</v>
      </c>
      <c r="I172" s="475">
        <v>14</v>
      </c>
      <c r="J172" s="475">
        <v>17</v>
      </c>
      <c r="K172" s="475">
        <v>17</v>
      </c>
      <c r="L172" s="475">
        <v>18</v>
      </c>
      <c r="M172" s="475">
        <v>16</v>
      </c>
      <c r="N172" s="475">
        <v>23</v>
      </c>
      <c r="O172" s="475">
        <v>0</v>
      </c>
    </row>
    <row r="173" spans="1:15" x14ac:dyDescent="0.45">
      <c r="A173" s="475" t="s">
        <v>905</v>
      </c>
      <c r="B173" s="475" t="s">
        <v>562</v>
      </c>
      <c r="C173" s="475" t="s">
        <v>402</v>
      </c>
      <c r="D173" s="475" t="s">
        <v>403</v>
      </c>
      <c r="E173" s="475" t="s">
        <v>480</v>
      </c>
      <c r="F173" s="475" t="s">
        <v>904</v>
      </c>
      <c r="G173" s="475">
        <v>1</v>
      </c>
      <c r="H173" s="475">
        <v>0</v>
      </c>
      <c r="I173" s="475">
        <v>0</v>
      </c>
      <c r="J173" s="475">
        <v>0</v>
      </c>
      <c r="K173" s="475">
        <v>0</v>
      </c>
      <c r="L173" s="475">
        <v>0</v>
      </c>
      <c r="M173" s="475">
        <v>0</v>
      </c>
      <c r="N173" s="475">
        <v>0</v>
      </c>
      <c r="O173" s="475">
        <v>0</v>
      </c>
    </row>
    <row r="174" spans="1:15" x14ac:dyDescent="0.45">
      <c r="A174" s="475" t="s">
        <v>905</v>
      </c>
      <c r="B174" s="475" t="s">
        <v>562</v>
      </c>
      <c r="C174" s="475" t="s">
        <v>87</v>
      </c>
      <c r="D174" s="475" t="s">
        <v>403</v>
      </c>
      <c r="E174" s="475" t="s">
        <v>480</v>
      </c>
      <c r="F174" s="475" t="s">
        <v>904</v>
      </c>
      <c r="G174" s="475">
        <v>1</v>
      </c>
      <c r="H174" s="475">
        <v>0</v>
      </c>
      <c r="I174" s="475">
        <v>0</v>
      </c>
      <c r="J174" s="475">
        <v>0</v>
      </c>
      <c r="K174" s="475">
        <v>0</v>
      </c>
      <c r="L174" s="475">
        <v>0</v>
      </c>
      <c r="M174" s="475">
        <v>0</v>
      </c>
      <c r="N174" s="475">
        <v>0</v>
      </c>
      <c r="O174" s="475">
        <v>0</v>
      </c>
    </row>
    <row r="175" spans="1:15" x14ac:dyDescent="0.45">
      <c r="A175" s="475" t="s">
        <v>905</v>
      </c>
      <c r="B175" s="475" t="s">
        <v>562</v>
      </c>
      <c r="C175" s="475" t="s">
        <v>289</v>
      </c>
      <c r="D175" s="475" t="s">
        <v>403</v>
      </c>
      <c r="E175" s="475" t="s">
        <v>480</v>
      </c>
      <c r="F175" s="475" t="s">
        <v>904</v>
      </c>
      <c r="G175" s="475">
        <v>1</v>
      </c>
      <c r="H175" s="475">
        <v>23</v>
      </c>
      <c r="I175" s="475">
        <v>21</v>
      </c>
      <c r="J175" s="475">
        <v>27</v>
      </c>
      <c r="K175" s="475">
        <v>26</v>
      </c>
      <c r="L175" s="475">
        <v>27</v>
      </c>
      <c r="M175" s="475">
        <v>29</v>
      </c>
      <c r="N175" s="475">
        <v>29</v>
      </c>
      <c r="O175" s="475">
        <v>11</v>
      </c>
    </row>
    <row r="176" spans="1:15" x14ac:dyDescent="0.45">
      <c r="A176" s="475" t="s">
        <v>905</v>
      </c>
      <c r="B176" s="475" t="s">
        <v>562</v>
      </c>
      <c r="C176" s="475" t="s">
        <v>31</v>
      </c>
      <c r="D176" s="475" t="s">
        <v>404</v>
      </c>
      <c r="E176" s="475" t="s">
        <v>480</v>
      </c>
      <c r="F176" s="475" t="s">
        <v>904</v>
      </c>
      <c r="G176" s="475">
        <v>1</v>
      </c>
      <c r="H176" s="475">
        <v>3</v>
      </c>
      <c r="I176" s="475">
        <v>3</v>
      </c>
      <c r="J176" s="475">
        <v>5</v>
      </c>
      <c r="K176" s="475">
        <v>6</v>
      </c>
      <c r="L176" s="475">
        <v>3</v>
      </c>
      <c r="M176" s="475">
        <v>0</v>
      </c>
      <c r="N176" s="475">
        <v>0</v>
      </c>
      <c r="O176" s="475">
        <v>0</v>
      </c>
    </row>
    <row r="177" spans="1:15" x14ac:dyDescent="0.45">
      <c r="A177" s="475" t="s">
        <v>905</v>
      </c>
      <c r="B177" s="475" t="s">
        <v>562</v>
      </c>
      <c r="C177" s="475" t="s">
        <v>400</v>
      </c>
      <c r="D177" s="475" t="s">
        <v>404</v>
      </c>
      <c r="E177" s="475" t="s">
        <v>480</v>
      </c>
      <c r="F177" s="475" t="s">
        <v>904</v>
      </c>
      <c r="G177" s="475">
        <v>1</v>
      </c>
      <c r="H177" s="475">
        <v>0</v>
      </c>
      <c r="I177" s="475">
        <v>0</v>
      </c>
      <c r="J177" s="475">
        <v>0</v>
      </c>
      <c r="K177" s="475">
        <v>0</v>
      </c>
      <c r="L177" s="475">
        <v>0</v>
      </c>
      <c r="M177" s="475">
        <v>0</v>
      </c>
      <c r="N177" s="475">
        <v>0</v>
      </c>
      <c r="O177" s="475">
        <v>0</v>
      </c>
    </row>
    <row r="178" spans="1:15" x14ac:dyDescent="0.45">
      <c r="A178" s="475" t="s">
        <v>905</v>
      </c>
      <c r="B178" s="475" t="s">
        <v>562</v>
      </c>
      <c r="C178" s="475" t="s">
        <v>401</v>
      </c>
      <c r="D178" s="475" t="s">
        <v>404</v>
      </c>
      <c r="E178" s="475" t="s">
        <v>480</v>
      </c>
      <c r="F178" s="475" t="s">
        <v>904</v>
      </c>
      <c r="G178" s="475">
        <v>1</v>
      </c>
      <c r="H178" s="475">
        <v>0</v>
      </c>
      <c r="I178" s="475">
        <v>0</v>
      </c>
      <c r="J178" s="475">
        <v>0</v>
      </c>
      <c r="K178" s="475">
        <v>0</v>
      </c>
      <c r="L178" s="475">
        <v>0</v>
      </c>
      <c r="M178" s="475">
        <v>0</v>
      </c>
      <c r="N178" s="475">
        <v>0</v>
      </c>
      <c r="O178" s="475">
        <v>0</v>
      </c>
    </row>
    <row r="179" spans="1:15" x14ac:dyDescent="0.45">
      <c r="A179" s="475" t="s">
        <v>905</v>
      </c>
      <c r="B179" s="475" t="s">
        <v>562</v>
      </c>
      <c r="C179" s="475" t="s">
        <v>402</v>
      </c>
      <c r="D179" s="475" t="s">
        <v>404</v>
      </c>
      <c r="E179" s="475" t="s">
        <v>480</v>
      </c>
      <c r="F179" s="475" t="s">
        <v>904</v>
      </c>
      <c r="G179" s="475">
        <v>1</v>
      </c>
      <c r="H179" s="475">
        <v>0</v>
      </c>
      <c r="I179" s="475">
        <v>0</v>
      </c>
      <c r="J179" s="475">
        <v>0</v>
      </c>
      <c r="K179" s="475">
        <v>0</v>
      </c>
      <c r="L179" s="475">
        <v>0</v>
      </c>
      <c r="M179" s="475">
        <v>0</v>
      </c>
      <c r="N179" s="475">
        <v>0</v>
      </c>
      <c r="O179" s="475">
        <v>0</v>
      </c>
    </row>
    <row r="180" spans="1:15" x14ac:dyDescent="0.45">
      <c r="A180" s="475" t="s">
        <v>905</v>
      </c>
      <c r="B180" s="475" t="s">
        <v>562</v>
      </c>
      <c r="C180" s="475" t="s">
        <v>87</v>
      </c>
      <c r="D180" s="475" t="s">
        <v>404</v>
      </c>
      <c r="E180" s="475" t="s">
        <v>480</v>
      </c>
      <c r="F180" s="475" t="s">
        <v>904</v>
      </c>
      <c r="G180" s="475">
        <v>1</v>
      </c>
      <c r="H180" s="475">
        <v>0</v>
      </c>
      <c r="I180" s="475">
        <v>0</v>
      </c>
      <c r="J180" s="475">
        <v>0</v>
      </c>
      <c r="K180" s="475">
        <v>0</v>
      </c>
      <c r="L180" s="475">
        <v>0</v>
      </c>
      <c r="M180" s="475">
        <v>0</v>
      </c>
      <c r="N180" s="475">
        <v>0</v>
      </c>
      <c r="O180" s="475">
        <v>0</v>
      </c>
    </row>
    <row r="181" spans="1:15" x14ac:dyDescent="0.45">
      <c r="A181" s="475" t="s">
        <v>905</v>
      </c>
      <c r="B181" s="475" t="s">
        <v>562</v>
      </c>
      <c r="C181" s="475" t="s">
        <v>289</v>
      </c>
      <c r="D181" s="475" t="s">
        <v>404</v>
      </c>
      <c r="E181" s="475" t="s">
        <v>480</v>
      </c>
      <c r="F181" s="475" t="s">
        <v>904</v>
      </c>
      <c r="G181" s="475">
        <v>1</v>
      </c>
      <c r="H181" s="475">
        <v>3</v>
      </c>
      <c r="I181" s="475">
        <v>3</v>
      </c>
      <c r="J181" s="475">
        <v>5</v>
      </c>
      <c r="K181" s="475">
        <v>6</v>
      </c>
      <c r="L181" s="475">
        <v>3</v>
      </c>
      <c r="M181" s="475">
        <v>0</v>
      </c>
      <c r="N181" s="475">
        <v>0</v>
      </c>
      <c r="O181" s="475">
        <v>0</v>
      </c>
    </row>
    <row r="182" spans="1:15" x14ac:dyDescent="0.45">
      <c r="A182" s="475" t="s">
        <v>905</v>
      </c>
      <c r="B182" s="475" t="s">
        <v>562</v>
      </c>
      <c r="C182" s="475" t="s">
        <v>31</v>
      </c>
      <c r="D182" s="475" t="s">
        <v>405</v>
      </c>
      <c r="E182" s="475" t="s">
        <v>480</v>
      </c>
      <c r="F182" s="475" t="s">
        <v>904</v>
      </c>
      <c r="G182" s="475">
        <v>1</v>
      </c>
      <c r="H182" s="475">
        <v>82</v>
      </c>
      <c r="I182" s="475">
        <v>79</v>
      </c>
      <c r="J182" s="475">
        <v>53</v>
      </c>
      <c r="K182" s="475">
        <v>20</v>
      </c>
      <c r="L182" s="475">
        <v>21</v>
      </c>
      <c r="M182" s="475">
        <v>13</v>
      </c>
      <c r="N182" s="475">
        <v>13</v>
      </c>
      <c r="O182" s="475">
        <v>8</v>
      </c>
    </row>
    <row r="183" spans="1:15" x14ac:dyDescent="0.45">
      <c r="A183" s="475" t="s">
        <v>905</v>
      </c>
      <c r="B183" s="475" t="s">
        <v>562</v>
      </c>
      <c r="C183" s="475" t="s">
        <v>400</v>
      </c>
      <c r="D183" s="475" t="s">
        <v>405</v>
      </c>
      <c r="E183" s="475" t="s">
        <v>480</v>
      </c>
      <c r="F183" s="475" t="s">
        <v>904</v>
      </c>
      <c r="G183" s="475">
        <v>1</v>
      </c>
      <c r="H183" s="475">
        <v>1</v>
      </c>
      <c r="I183" s="475">
        <v>0</v>
      </c>
      <c r="J183" s="475">
        <v>0</v>
      </c>
      <c r="K183" s="475">
        <v>0</v>
      </c>
      <c r="L183" s="475">
        <v>0</v>
      </c>
      <c r="M183" s="475">
        <v>0</v>
      </c>
      <c r="N183" s="475">
        <v>0</v>
      </c>
      <c r="O183" s="475">
        <v>0</v>
      </c>
    </row>
    <row r="184" spans="1:15" x14ac:dyDescent="0.45">
      <c r="A184" s="475" t="s">
        <v>905</v>
      </c>
      <c r="B184" s="475" t="s">
        <v>562</v>
      </c>
      <c r="C184" s="475" t="s">
        <v>401</v>
      </c>
      <c r="D184" s="475" t="s">
        <v>405</v>
      </c>
      <c r="E184" s="475" t="s">
        <v>480</v>
      </c>
      <c r="F184" s="475" t="s">
        <v>904</v>
      </c>
      <c r="G184" s="475">
        <v>1</v>
      </c>
      <c r="H184" s="475">
        <v>0</v>
      </c>
      <c r="I184" s="475">
        <v>1</v>
      </c>
      <c r="J184" s="475">
        <v>0</v>
      </c>
      <c r="K184" s="475">
        <v>26</v>
      </c>
      <c r="L184" s="475">
        <v>43</v>
      </c>
      <c r="M184" s="475">
        <v>12</v>
      </c>
      <c r="N184" s="475">
        <v>49</v>
      </c>
      <c r="O184" s="475">
        <v>53</v>
      </c>
    </row>
    <row r="185" spans="1:15" x14ac:dyDescent="0.45">
      <c r="A185" s="475" t="s">
        <v>905</v>
      </c>
      <c r="B185" s="475" t="s">
        <v>562</v>
      </c>
      <c r="C185" s="475" t="s">
        <v>402</v>
      </c>
      <c r="D185" s="475" t="s">
        <v>405</v>
      </c>
      <c r="E185" s="475" t="s">
        <v>480</v>
      </c>
      <c r="F185" s="475" t="s">
        <v>904</v>
      </c>
      <c r="G185" s="475">
        <v>1</v>
      </c>
      <c r="H185" s="475">
        <v>0</v>
      </c>
      <c r="I185" s="475">
        <v>0</v>
      </c>
      <c r="J185" s="475">
        <v>0</v>
      </c>
      <c r="K185" s="475">
        <v>0</v>
      </c>
      <c r="L185" s="475">
        <v>0</v>
      </c>
      <c r="M185" s="475">
        <v>0</v>
      </c>
      <c r="N185" s="475">
        <v>0</v>
      </c>
      <c r="O185" s="475">
        <v>0</v>
      </c>
    </row>
    <row r="186" spans="1:15" x14ac:dyDescent="0.45">
      <c r="A186" s="475" t="s">
        <v>905</v>
      </c>
      <c r="B186" s="475" t="s">
        <v>562</v>
      </c>
      <c r="C186" s="475" t="s">
        <v>87</v>
      </c>
      <c r="D186" s="475" t="s">
        <v>405</v>
      </c>
      <c r="E186" s="475" t="s">
        <v>480</v>
      </c>
      <c r="F186" s="475" t="s">
        <v>904</v>
      </c>
      <c r="G186" s="475">
        <v>1</v>
      </c>
      <c r="H186" s="475">
        <v>0</v>
      </c>
      <c r="I186" s="475">
        <v>0</v>
      </c>
      <c r="J186" s="475">
        <v>0</v>
      </c>
      <c r="K186" s="475">
        <v>0</v>
      </c>
      <c r="L186" s="475">
        <v>0</v>
      </c>
      <c r="M186" s="475">
        <v>0</v>
      </c>
      <c r="N186" s="475">
        <v>0</v>
      </c>
      <c r="O186" s="475">
        <v>0</v>
      </c>
    </row>
    <row r="187" spans="1:15" x14ac:dyDescent="0.45">
      <c r="A187" s="475" t="s">
        <v>905</v>
      </c>
      <c r="B187" s="475" t="s">
        <v>562</v>
      </c>
      <c r="C187" s="475" t="s">
        <v>289</v>
      </c>
      <c r="D187" s="475" t="s">
        <v>405</v>
      </c>
      <c r="E187" s="475" t="s">
        <v>480</v>
      </c>
      <c r="F187" s="475" t="s">
        <v>904</v>
      </c>
      <c r="G187" s="475">
        <v>1</v>
      </c>
      <c r="H187" s="475">
        <v>82</v>
      </c>
      <c r="I187" s="475">
        <v>80</v>
      </c>
      <c r="J187" s="475">
        <v>54</v>
      </c>
      <c r="K187" s="475">
        <v>47</v>
      </c>
      <c r="L187" s="475">
        <v>64</v>
      </c>
      <c r="M187" s="475">
        <v>25</v>
      </c>
      <c r="N187" s="475">
        <v>62</v>
      </c>
      <c r="O187" s="475">
        <v>61</v>
      </c>
    </row>
    <row r="188" spans="1:15" x14ac:dyDescent="0.45">
      <c r="A188" s="475" t="s">
        <v>905</v>
      </c>
      <c r="B188" s="475" t="s">
        <v>562</v>
      </c>
      <c r="C188" s="475" t="s">
        <v>31</v>
      </c>
      <c r="D188" s="475" t="s">
        <v>406</v>
      </c>
      <c r="E188" s="475" t="s">
        <v>480</v>
      </c>
      <c r="F188" s="475" t="s">
        <v>904</v>
      </c>
      <c r="G188" s="475">
        <v>1</v>
      </c>
      <c r="H188" s="475">
        <v>602</v>
      </c>
      <c r="I188" s="475">
        <v>734</v>
      </c>
      <c r="J188" s="475">
        <v>738</v>
      </c>
      <c r="K188" s="475">
        <v>895</v>
      </c>
      <c r="L188" s="475">
        <v>935</v>
      </c>
      <c r="M188" s="475">
        <v>952</v>
      </c>
      <c r="N188" s="475">
        <v>1051</v>
      </c>
      <c r="O188" s="475">
        <v>1002</v>
      </c>
    </row>
    <row r="189" spans="1:15" x14ac:dyDescent="0.45">
      <c r="A189" s="475" t="s">
        <v>905</v>
      </c>
      <c r="B189" s="475" t="s">
        <v>562</v>
      </c>
      <c r="C189" s="475" t="s">
        <v>400</v>
      </c>
      <c r="D189" s="475" t="s">
        <v>406</v>
      </c>
      <c r="E189" s="475" t="s">
        <v>480</v>
      </c>
      <c r="F189" s="475" t="s">
        <v>904</v>
      </c>
      <c r="G189" s="475">
        <v>1</v>
      </c>
      <c r="H189" s="475">
        <v>34</v>
      </c>
      <c r="I189" s="475">
        <v>38</v>
      </c>
      <c r="J189" s="475">
        <v>40</v>
      </c>
      <c r="K189" s="475">
        <v>68</v>
      </c>
      <c r="L189" s="475">
        <v>8</v>
      </c>
      <c r="M189" s="475">
        <v>8</v>
      </c>
      <c r="N189" s="475">
        <v>7</v>
      </c>
      <c r="O189" s="475">
        <v>6</v>
      </c>
    </row>
    <row r="190" spans="1:15" x14ac:dyDescent="0.45">
      <c r="A190" s="475" t="s">
        <v>905</v>
      </c>
      <c r="B190" s="475" t="s">
        <v>562</v>
      </c>
      <c r="C190" s="475" t="s">
        <v>401</v>
      </c>
      <c r="D190" s="475" t="s">
        <v>406</v>
      </c>
      <c r="E190" s="475" t="s">
        <v>480</v>
      </c>
      <c r="F190" s="475" t="s">
        <v>904</v>
      </c>
      <c r="G190" s="475">
        <v>1</v>
      </c>
      <c r="H190" s="475">
        <v>0</v>
      </c>
      <c r="I190" s="475">
        <v>0</v>
      </c>
      <c r="J190" s="475">
        <v>0</v>
      </c>
      <c r="K190" s="475">
        <v>4</v>
      </c>
      <c r="L190" s="475">
        <v>8</v>
      </c>
      <c r="M190" s="475">
        <v>1</v>
      </c>
      <c r="N190" s="475">
        <v>0</v>
      </c>
      <c r="O190" s="475">
        <v>0</v>
      </c>
    </row>
    <row r="191" spans="1:15" x14ac:dyDescent="0.45">
      <c r="A191" s="475" t="s">
        <v>905</v>
      </c>
      <c r="B191" s="475" t="s">
        <v>562</v>
      </c>
      <c r="C191" s="475" t="s">
        <v>402</v>
      </c>
      <c r="D191" s="475" t="s">
        <v>406</v>
      </c>
      <c r="E191" s="475" t="s">
        <v>480</v>
      </c>
      <c r="F191" s="475" t="s">
        <v>904</v>
      </c>
      <c r="G191" s="475">
        <v>1</v>
      </c>
      <c r="H191" s="475">
        <v>0</v>
      </c>
      <c r="I191" s="475">
        <v>0</v>
      </c>
      <c r="J191" s="475">
        <v>0</v>
      </c>
      <c r="K191" s="475">
        <v>0</v>
      </c>
      <c r="L191" s="475">
        <v>0</v>
      </c>
      <c r="M191" s="475">
        <v>0</v>
      </c>
      <c r="N191" s="475">
        <v>0</v>
      </c>
      <c r="O191" s="475">
        <v>0</v>
      </c>
    </row>
    <row r="192" spans="1:15" x14ac:dyDescent="0.45">
      <c r="A192" s="475" t="s">
        <v>905</v>
      </c>
      <c r="B192" s="475" t="s">
        <v>562</v>
      </c>
      <c r="C192" s="475" t="s">
        <v>87</v>
      </c>
      <c r="D192" s="475" t="s">
        <v>406</v>
      </c>
      <c r="E192" s="475" t="s">
        <v>480</v>
      </c>
      <c r="F192" s="475" t="s">
        <v>904</v>
      </c>
      <c r="G192" s="475">
        <v>1</v>
      </c>
      <c r="H192" s="475">
        <v>4</v>
      </c>
      <c r="I192" s="475">
        <v>4</v>
      </c>
      <c r="J192" s="475">
        <v>0</v>
      </c>
      <c r="K192" s="475">
        <v>0</v>
      </c>
      <c r="L192" s="475">
        <v>0</v>
      </c>
      <c r="M192" s="475">
        <v>0</v>
      </c>
      <c r="N192" s="475">
        <v>0</v>
      </c>
      <c r="O192" s="475">
        <v>0</v>
      </c>
    </row>
    <row r="193" spans="1:15" x14ac:dyDescent="0.45">
      <c r="A193" s="475" t="s">
        <v>905</v>
      </c>
      <c r="B193" s="475" t="s">
        <v>562</v>
      </c>
      <c r="C193" s="475" t="s">
        <v>289</v>
      </c>
      <c r="D193" s="475" t="s">
        <v>406</v>
      </c>
      <c r="E193" s="475" t="s">
        <v>480</v>
      </c>
      <c r="F193" s="475" t="s">
        <v>904</v>
      </c>
      <c r="G193" s="475">
        <v>1</v>
      </c>
      <c r="H193" s="475">
        <v>640</v>
      </c>
      <c r="I193" s="475">
        <v>776</v>
      </c>
      <c r="J193" s="475">
        <v>778</v>
      </c>
      <c r="K193" s="475">
        <v>966</v>
      </c>
      <c r="L193" s="475">
        <v>951</v>
      </c>
      <c r="M193" s="475">
        <v>961</v>
      </c>
      <c r="N193" s="475">
        <v>1059</v>
      </c>
      <c r="O193" s="475">
        <v>1008</v>
      </c>
    </row>
    <row r="194" spans="1:15" x14ac:dyDescent="0.45">
      <c r="A194" s="475" t="s">
        <v>905</v>
      </c>
      <c r="B194" s="475" t="s">
        <v>562</v>
      </c>
      <c r="C194" s="475" t="s">
        <v>31</v>
      </c>
      <c r="D194" s="475" t="s">
        <v>407</v>
      </c>
      <c r="E194" s="475" t="s">
        <v>480</v>
      </c>
      <c r="F194" s="475" t="s">
        <v>904</v>
      </c>
      <c r="G194" s="475">
        <v>1</v>
      </c>
      <c r="H194" s="475">
        <v>0</v>
      </c>
      <c r="I194" s="475">
        <v>0</v>
      </c>
      <c r="J194" s="475">
        <v>0</v>
      </c>
      <c r="K194" s="475">
        <v>0</v>
      </c>
      <c r="L194" s="475">
        <v>0</v>
      </c>
      <c r="M194" s="475">
        <v>0</v>
      </c>
      <c r="N194" s="475">
        <v>0</v>
      </c>
      <c r="O194" s="475">
        <v>0</v>
      </c>
    </row>
    <row r="195" spans="1:15" x14ac:dyDescent="0.45">
      <c r="A195" s="475" t="s">
        <v>905</v>
      </c>
      <c r="B195" s="475" t="s">
        <v>562</v>
      </c>
      <c r="C195" s="475" t="s">
        <v>400</v>
      </c>
      <c r="D195" s="475" t="s">
        <v>407</v>
      </c>
      <c r="E195" s="475" t="s">
        <v>480</v>
      </c>
      <c r="F195" s="475" t="s">
        <v>904</v>
      </c>
      <c r="G195" s="475">
        <v>1</v>
      </c>
      <c r="H195" s="475">
        <v>0</v>
      </c>
      <c r="I195" s="475">
        <v>0</v>
      </c>
      <c r="J195" s="475">
        <v>0</v>
      </c>
      <c r="K195" s="475">
        <v>0</v>
      </c>
      <c r="L195" s="475">
        <v>0</v>
      </c>
      <c r="M195" s="475">
        <v>0</v>
      </c>
      <c r="N195" s="475">
        <v>0</v>
      </c>
      <c r="O195" s="475">
        <v>0</v>
      </c>
    </row>
    <row r="196" spans="1:15" x14ac:dyDescent="0.45">
      <c r="A196" s="475" t="s">
        <v>905</v>
      </c>
      <c r="B196" s="475" t="s">
        <v>562</v>
      </c>
      <c r="C196" s="475" t="s">
        <v>401</v>
      </c>
      <c r="D196" s="475" t="s">
        <v>407</v>
      </c>
      <c r="E196" s="475" t="s">
        <v>480</v>
      </c>
      <c r="F196" s="475" t="s">
        <v>904</v>
      </c>
      <c r="G196" s="475">
        <v>1</v>
      </c>
      <c r="H196" s="475">
        <v>0</v>
      </c>
      <c r="I196" s="475">
        <v>0</v>
      </c>
      <c r="J196" s="475">
        <v>0</v>
      </c>
      <c r="K196" s="475">
        <v>0</v>
      </c>
      <c r="L196" s="475">
        <v>0</v>
      </c>
      <c r="M196" s="475">
        <v>0</v>
      </c>
      <c r="N196" s="475">
        <v>0</v>
      </c>
      <c r="O196" s="475">
        <v>0</v>
      </c>
    </row>
    <row r="197" spans="1:15" x14ac:dyDescent="0.45">
      <c r="A197" s="475" t="s">
        <v>905</v>
      </c>
      <c r="B197" s="475" t="s">
        <v>562</v>
      </c>
      <c r="C197" s="475" t="s">
        <v>402</v>
      </c>
      <c r="D197" s="475" t="s">
        <v>407</v>
      </c>
      <c r="E197" s="475" t="s">
        <v>480</v>
      </c>
      <c r="F197" s="475" t="s">
        <v>904</v>
      </c>
      <c r="G197" s="475">
        <v>1</v>
      </c>
      <c r="H197" s="475">
        <v>0</v>
      </c>
      <c r="I197" s="475">
        <v>0</v>
      </c>
      <c r="J197" s="475">
        <v>0</v>
      </c>
      <c r="K197" s="475">
        <v>0</v>
      </c>
      <c r="L197" s="475">
        <v>0</v>
      </c>
      <c r="M197" s="475">
        <v>0</v>
      </c>
      <c r="N197" s="475">
        <v>0</v>
      </c>
      <c r="O197" s="475">
        <v>0</v>
      </c>
    </row>
    <row r="198" spans="1:15" x14ac:dyDescent="0.45">
      <c r="A198" s="475" t="s">
        <v>905</v>
      </c>
      <c r="B198" s="475" t="s">
        <v>562</v>
      </c>
      <c r="C198" s="475" t="s">
        <v>87</v>
      </c>
      <c r="D198" s="475" t="s">
        <v>407</v>
      </c>
      <c r="E198" s="475" t="s">
        <v>480</v>
      </c>
      <c r="F198" s="475" t="s">
        <v>904</v>
      </c>
      <c r="G198" s="475">
        <v>1</v>
      </c>
      <c r="H198" s="475">
        <v>0</v>
      </c>
      <c r="I198" s="475">
        <v>0</v>
      </c>
      <c r="J198" s="475">
        <v>0</v>
      </c>
      <c r="K198" s="475">
        <v>0</v>
      </c>
      <c r="L198" s="475">
        <v>0</v>
      </c>
      <c r="M198" s="475">
        <v>0</v>
      </c>
      <c r="N198" s="475">
        <v>0</v>
      </c>
      <c r="O198" s="475">
        <v>0</v>
      </c>
    </row>
    <row r="199" spans="1:15" x14ac:dyDescent="0.45">
      <c r="A199" s="475" t="s">
        <v>905</v>
      </c>
      <c r="B199" s="475" t="s">
        <v>562</v>
      </c>
      <c r="C199" s="475" t="s">
        <v>289</v>
      </c>
      <c r="D199" s="475" t="s">
        <v>407</v>
      </c>
      <c r="E199" s="475" t="s">
        <v>480</v>
      </c>
      <c r="F199" s="475" t="s">
        <v>904</v>
      </c>
      <c r="G199" s="475">
        <v>1</v>
      </c>
      <c r="H199" s="475">
        <v>0</v>
      </c>
      <c r="I199" s="475">
        <v>0</v>
      </c>
      <c r="J199" s="475">
        <v>0</v>
      </c>
      <c r="K199" s="475">
        <v>0</v>
      </c>
      <c r="L199" s="475">
        <v>0</v>
      </c>
      <c r="M199" s="475">
        <v>0</v>
      </c>
      <c r="N199" s="475">
        <v>0</v>
      </c>
      <c r="O199" s="475">
        <v>0</v>
      </c>
    </row>
    <row r="200" spans="1:15" x14ac:dyDescent="0.45">
      <c r="A200" s="475" t="s">
        <v>905</v>
      </c>
      <c r="B200" s="475" t="s">
        <v>562</v>
      </c>
      <c r="C200" s="475" t="s">
        <v>31</v>
      </c>
      <c r="D200" s="475" t="s">
        <v>408</v>
      </c>
      <c r="E200" s="475" t="s">
        <v>480</v>
      </c>
      <c r="F200" s="475" t="s">
        <v>904</v>
      </c>
      <c r="G200" s="475">
        <v>1</v>
      </c>
      <c r="H200" s="475">
        <v>12</v>
      </c>
      <c r="I200" s="475">
        <v>15</v>
      </c>
      <c r="J200" s="475">
        <v>16</v>
      </c>
      <c r="K200" s="475">
        <v>21</v>
      </c>
      <c r="L200" s="475">
        <v>14</v>
      </c>
      <c r="M200" s="475">
        <v>12</v>
      </c>
      <c r="N200" s="475">
        <v>77</v>
      </c>
      <c r="O200" s="475">
        <v>4</v>
      </c>
    </row>
    <row r="201" spans="1:15" x14ac:dyDescent="0.45">
      <c r="A201" s="475" t="s">
        <v>905</v>
      </c>
      <c r="B201" s="475" t="s">
        <v>562</v>
      </c>
      <c r="C201" s="475" t="s">
        <v>400</v>
      </c>
      <c r="D201" s="475" t="s">
        <v>408</v>
      </c>
      <c r="E201" s="475" t="s">
        <v>480</v>
      </c>
      <c r="F201" s="475" t="s">
        <v>904</v>
      </c>
      <c r="G201" s="475">
        <v>1</v>
      </c>
      <c r="H201" s="475">
        <v>0</v>
      </c>
      <c r="I201" s="475">
        <v>0</v>
      </c>
      <c r="J201" s="475">
        <v>0</v>
      </c>
      <c r="K201" s="475">
        <v>0</v>
      </c>
      <c r="L201" s="475">
        <v>0</v>
      </c>
      <c r="M201" s="475">
        <v>0</v>
      </c>
      <c r="N201" s="475">
        <v>0</v>
      </c>
      <c r="O201" s="475">
        <v>0</v>
      </c>
    </row>
    <row r="202" spans="1:15" x14ac:dyDescent="0.45">
      <c r="A202" s="475" t="s">
        <v>905</v>
      </c>
      <c r="B202" s="475" t="s">
        <v>562</v>
      </c>
      <c r="C202" s="475" t="s">
        <v>401</v>
      </c>
      <c r="D202" s="475" t="s">
        <v>408</v>
      </c>
      <c r="E202" s="475" t="s">
        <v>480</v>
      </c>
      <c r="F202" s="475" t="s">
        <v>904</v>
      </c>
      <c r="G202" s="475">
        <v>1</v>
      </c>
      <c r="H202" s="475">
        <v>0</v>
      </c>
      <c r="I202" s="475">
        <v>0</v>
      </c>
      <c r="J202" s="475">
        <v>0</v>
      </c>
      <c r="K202" s="475">
        <v>0</v>
      </c>
      <c r="L202" s="475">
        <v>0</v>
      </c>
      <c r="M202" s="475">
        <v>0</v>
      </c>
      <c r="N202" s="475">
        <v>0</v>
      </c>
      <c r="O202" s="475">
        <v>0</v>
      </c>
    </row>
    <row r="203" spans="1:15" x14ac:dyDescent="0.45">
      <c r="A203" s="475" t="s">
        <v>905</v>
      </c>
      <c r="B203" s="475" t="s">
        <v>562</v>
      </c>
      <c r="C203" s="475" t="s">
        <v>402</v>
      </c>
      <c r="D203" s="475" t="s">
        <v>408</v>
      </c>
      <c r="E203" s="475" t="s">
        <v>480</v>
      </c>
      <c r="F203" s="475" t="s">
        <v>904</v>
      </c>
      <c r="G203" s="475">
        <v>1</v>
      </c>
      <c r="H203" s="475">
        <v>0</v>
      </c>
      <c r="I203" s="475">
        <v>0</v>
      </c>
      <c r="J203" s="475">
        <v>0</v>
      </c>
      <c r="K203" s="475">
        <v>0</v>
      </c>
      <c r="L203" s="475">
        <v>0</v>
      </c>
      <c r="M203" s="475">
        <v>0</v>
      </c>
      <c r="N203" s="475">
        <v>0</v>
      </c>
      <c r="O203" s="475">
        <v>0</v>
      </c>
    </row>
    <row r="204" spans="1:15" x14ac:dyDescent="0.45">
      <c r="A204" s="475" t="s">
        <v>905</v>
      </c>
      <c r="B204" s="475" t="s">
        <v>562</v>
      </c>
      <c r="C204" s="475" t="s">
        <v>87</v>
      </c>
      <c r="D204" s="475" t="s">
        <v>408</v>
      </c>
      <c r="E204" s="475" t="s">
        <v>480</v>
      </c>
      <c r="F204" s="475" t="s">
        <v>904</v>
      </c>
      <c r="G204" s="475">
        <v>1</v>
      </c>
      <c r="H204" s="475">
        <v>0</v>
      </c>
      <c r="I204" s="475">
        <v>0</v>
      </c>
      <c r="J204" s="475">
        <v>0</v>
      </c>
      <c r="K204" s="475">
        <v>0</v>
      </c>
      <c r="L204" s="475">
        <v>0</v>
      </c>
      <c r="M204" s="475">
        <v>0</v>
      </c>
      <c r="N204" s="475">
        <v>1</v>
      </c>
      <c r="O204" s="475">
        <v>35</v>
      </c>
    </row>
    <row r="205" spans="1:15" x14ac:dyDescent="0.45">
      <c r="A205" s="475" t="s">
        <v>905</v>
      </c>
      <c r="B205" s="475" t="s">
        <v>562</v>
      </c>
      <c r="C205" s="475" t="s">
        <v>289</v>
      </c>
      <c r="D205" s="475" t="s">
        <v>408</v>
      </c>
      <c r="E205" s="475" t="s">
        <v>480</v>
      </c>
      <c r="F205" s="475" t="s">
        <v>904</v>
      </c>
      <c r="G205" s="475">
        <v>1</v>
      </c>
      <c r="H205" s="475">
        <v>12</v>
      </c>
      <c r="I205" s="475">
        <v>16</v>
      </c>
      <c r="J205" s="475">
        <v>16</v>
      </c>
      <c r="K205" s="475">
        <v>21</v>
      </c>
      <c r="L205" s="475">
        <v>14</v>
      </c>
      <c r="M205" s="475">
        <v>12</v>
      </c>
      <c r="N205" s="475">
        <v>78</v>
      </c>
      <c r="O205" s="475">
        <v>39</v>
      </c>
    </row>
    <row r="206" spans="1:15" x14ac:dyDescent="0.45">
      <c r="A206" s="475" t="s">
        <v>905</v>
      </c>
      <c r="B206" s="475" t="s">
        <v>562</v>
      </c>
      <c r="C206" s="475" t="s">
        <v>31</v>
      </c>
      <c r="D206" s="475" t="s">
        <v>409</v>
      </c>
      <c r="E206" s="475" t="s">
        <v>480</v>
      </c>
      <c r="F206" s="475" t="s">
        <v>904</v>
      </c>
      <c r="G206" s="475">
        <v>1</v>
      </c>
      <c r="H206" s="475">
        <v>31</v>
      </c>
      <c r="I206" s="475">
        <v>22</v>
      </c>
      <c r="J206" s="475">
        <v>25</v>
      </c>
      <c r="K206" s="475">
        <v>28</v>
      </c>
      <c r="L206" s="475">
        <v>23</v>
      </c>
      <c r="M206" s="475">
        <v>23</v>
      </c>
      <c r="N206" s="475">
        <v>25</v>
      </c>
      <c r="O206" s="475">
        <v>26</v>
      </c>
    </row>
    <row r="207" spans="1:15" x14ac:dyDescent="0.45">
      <c r="A207" s="475" t="s">
        <v>905</v>
      </c>
      <c r="B207" s="475" t="s">
        <v>562</v>
      </c>
      <c r="C207" s="475" t="s">
        <v>400</v>
      </c>
      <c r="D207" s="475" t="s">
        <v>409</v>
      </c>
      <c r="E207" s="475" t="s">
        <v>480</v>
      </c>
      <c r="F207" s="475" t="s">
        <v>904</v>
      </c>
      <c r="G207" s="475">
        <v>1</v>
      </c>
      <c r="H207" s="475">
        <v>0</v>
      </c>
      <c r="I207" s="475">
        <v>0</v>
      </c>
      <c r="J207" s="475">
        <v>0</v>
      </c>
      <c r="K207" s="475">
        <v>0</v>
      </c>
      <c r="L207" s="475">
        <v>0</v>
      </c>
      <c r="M207" s="475">
        <v>0</v>
      </c>
      <c r="N207" s="475">
        <v>0</v>
      </c>
      <c r="O207" s="475">
        <v>0</v>
      </c>
    </row>
    <row r="208" spans="1:15" x14ac:dyDescent="0.45">
      <c r="A208" s="475" t="s">
        <v>905</v>
      </c>
      <c r="B208" s="475" t="s">
        <v>562</v>
      </c>
      <c r="C208" s="475" t="s">
        <v>401</v>
      </c>
      <c r="D208" s="475" t="s">
        <v>409</v>
      </c>
      <c r="E208" s="475" t="s">
        <v>480</v>
      </c>
      <c r="F208" s="475" t="s">
        <v>904</v>
      </c>
      <c r="G208" s="475">
        <v>1</v>
      </c>
      <c r="H208" s="475">
        <v>0</v>
      </c>
      <c r="I208" s="475">
        <v>0</v>
      </c>
      <c r="J208" s="475">
        <v>0</v>
      </c>
      <c r="K208" s="475">
        <v>0</v>
      </c>
      <c r="L208" s="475">
        <v>0</v>
      </c>
      <c r="M208" s="475">
        <v>0</v>
      </c>
      <c r="N208" s="475">
        <v>0</v>
      </c>
      <c r="O208" s="475">
        <v>0</v>
      </c>
    </row>
    <row r="209" spans="1:15" x14ac:dyDescent="0.45">
      <c r="A209" s="475" t="s">
        <v>905</v>
      </c>
      <c r="B209" s="475" t="s">
        <v>562</v>
      </c>
      <c r="C209" s="475" t="s">
        <v>402</v>
      </c>
      <c r="D209" s="475" t="s">
        <v>409</v>
      </c>
      <c r="E209" s="475" t="s">
        <v>480</v>
      </c>
      <c r="F209" s="475" t="s">
        <v>904</v>
      </c>
      <c r="G209" s="475">
        <v>1</v>
      </c>
      <c r="H209" s="475">
        <v>0</v>
      </c>
      <c r="I209" s="475">
        <v>0</v>
      </c>
      <c r="J209" s="475">
        <v>0</v>
      </c>
      <c r="K209" s="475">
        <v>0</v>
      </c>
      <c r="L209" s="475">
        <v>0</v>
      </c>
      <c r="M209" s="475">
        <v>0</v>
      </c>
      <c r="N209" s="475">
        <v>0</v>
      </c>
      <c r="O209" s="475">
        <v>0</v>
      </c>
    </row>
    <row r="210" spans="1:15" x14ac:dyDescent="0.45">
      <c r="A210" s="475" t="s">
        <v>905</v>
      </c>
      <c r="B210" s="475" t="s">
        <v>562</v>
      </c>
      <c r="C210" s="475" t="s">
        <v>87</v>
      </c>
      <c r="D210" s="475" t="s">
        <v>409</v>
      </c>
      <c r="E210" s="475" t="s">
        <v>480</v>
      </c>
      <c r="F210" s="475" t="s">
        <v>904</v>
      </c>
      <c r="G210" s="475">
        <v>1</v>
      </c>
      <c r="H210" s="475">
        <v>1</v>
      </c>
      <c r="I210" s="475">
        <v>1</v>
      </c>
      <c r="J210" s="475">
        <v>1</v>
      </c>
      <c r="K210" s="475">
        <v>0</v>
      </c>
      <c r="L210" s="475">
        <v>1</v>
      </c>
      <c r="M210" s="475">
        <v>0</v>
      </c>
      <c r="N210" s="475">
        <v>0</v>
      </c>
      <c r="O210" s="475">
        <v>0</v>
      </c>
    </row>
    <row r="211" spans="1:15" x14ac:dyDescent="0.45">
      <c r="A211" s="475" t="s">
        <v>905</v>
      </c>
      <c r="B211" s="475" t="s">
        <v>562</v>
      </c>
      <c r="C211" s="475" t="s">
        <v>289</v>
      </c>
      <c r="D211" s="475" t="s">
        <v>409</v>
      </c>
      <c r="E211" s="475" t="s">
        <v>480</v>
      </c>
      <c r="F211" s="475" t="s">
        <v>904</v>
      </c>
      <c r="G211" s="475">
        <v>1</v>
      </c>
      <c r="H211" s="475">
        <v>32</v>
      </c>
      <c r="I211" s="475">
        <v>23</v>
      </c>
      <c r="J211" s="475">
        <v>26</v>
      </c>
      <c r="K211" s="475">
        <v>29</v>
      </c>
      <c r="L211" s="475">
        <v>24</v>
      </c>
      <c r="M211" s="475">
        <v>23</v>
      </c>
      <c r="N211" s="475">
        <v>25</v>
      </c>
      <c r="O211" s="475">
        <v>27</v>
      </c>
    </row>
    <row r="212" spans="1:15" x14ac:dyDescent="0.45">
      <c r="A212" s="475" t="s">
        <v>905</v>
      </c>
      <c r="B212" s="475" t="s">
        <v>562</v>
      </c>
      <c r="C212" s="475" t="s">
        <v>31</v>
      </c>
      <c r="D212" s="475" t="s">
        <v>289</v>
      </c>
      <c r="E212" s="475" t="s">
        <v>480</v>
      </c>
      <c r="F212" s="475" t="s">
        <v>904</v>
      </c>
      <c r="G212" s="475">
        <v>1</v>
      </c>
      <c r="H212" s="475">
        <v>1142</v>
      </c>
      <c r="I212" s="475">
        <v>1287</v>
      </c>
      <c r="J212" s="475">
        <v>1302</v>
      </c>
      <c r="K212" s="475">
        <v>1502</v>
      </c>
      <c r="L212" s="475">
        <v>1514</v>
      </c>
      <c r="M212" s="475">
        <v>1481</v>
      </c>
      <c r="N212" s="475">
        <v>1762</v>
      </c>
      <c r="O212" s="475">
        <v>1462</v>
      </c>
    </row>
    <row r="213" spans="1:15" x14ac:dyDescent="0.45">
      <c r="A213" s="475" t="s">
        <v>905</v>
      </c>
      <c r="B213" s="475" t="s">
        <v>562</v>
      </c>
      <c r="C213" s="475" t="s">
        <v>400</v>
      </c>
      <c r="D213" s="475" t="s">
        <v>289</v>
      </c>
      <c r="E213" s="475" t="s">
        <v>480</v>
      </c>
      <c r="F213" s="475" t="s">
        <v>904</v>
      </c>
      <c r="G213" s="475">
        <v>1</v>
      </c>
      <c r="H213" s="475">
        <v>77</v>
      </c>
      <c r="I213" s="475">
        <v>83</v>
      </c>
      <c r="J213" s="475">
        <v>77</v>
      </c>
      <c r="K213" s="475">
        <v>103</v>
      </c>
      <c r="L213" s="475">
        <v>45</v>
      </c>
      <c r="M213" s="475">
        <v>42</v>
      </c>
      <c r="N213" s="475">
        <v>58</v>
      </c>
      <c r="O213" s="475">
        <v>60</v>
      </c>
    </row>
    <row r="214" spans="1:15" x14ac:dyDescent="0.45">
      <c r="A214" s="475" t="s">
        <v>905</v>
      </c>
      <c r="B214" s="475" t="s">
        <v>562</v>
      </c>
      <c r="C214" s="475" t="s">
        <v>401</v>
      </c>
      <c r="D214" s="475" t="s">
        <v>289</v>
      </c>
      <c r="E214" s="475" t="s">
        <v>480</v>
      </c>
      <c r="F214" s="475" t="s">
        <v>904</v>
      </c>
      <c r="G214" s="475">
        <v>1</v>
      </c>
      <c r="H214" s="475">
        <v>16</v>
      </c>
      <c r="I214" s="475">
        <v>33</v>
      </c>
      <c r="J214" s="475">
        <v>43</v>
      </c>
      <c r="K214" s="475">
        <v>73</v>
      </c>
      <c r="L214" s="475">
        <v>107</v>
      </c>
      <c r="M214" s="475">
        <v>86</v>
      </c>
      <c r="N214" s="475">
        <v>126</v>
      </c>
      <c r="O214" s="475">
        <v>81</v>
      </c>
    </row>
    <row r="215" spans="1:15" x14ac:dyDescent="0.45">
      <c r="A215" s="475" t="s">
        <v>905</v>
      </c>
      <c r="B215" s="475" t="s">
        <v>562</v>
      </c>
      <c r="C215" s="475" t="s">
        <v>402</v>
      </c>
      <c r="D215" s="475" t="s">
        <v>289</v>
      </c>
      <c r="E215" s="475" t="s">
        <v>480</v>
      </c>
      <c r="F215" s="475" t="s">
        <v>904</v>
      </c>
      <c r="G215" s="475">
        <v>1</v>
      </c>
      <c r="H215" s="475">
        <v>0</v>
      </c>
      <c r="I215" s="475">
        <v>0</v>
      </c>
      <c r="J215" s="475">
        <v>0</v>
      </c>
      <c r="K215" s="475">
        <v>0</v>
      </c>
      <c r="L215" s="475">
        <v>0</v>
      </c>
      <c r="M215" s="475">
        <v>0</v>
      </c>
      <c r="N215" s="475">
        <v>0</v>
      </c>
      <c r="O215" s="475">
        <v>0</v>
      </c>
    </row>
    <row r="216" spans="1:15" x14ac:dyDescent="0.45">
      <c r="A216" s="475" t="s">
        <v>905</v>
      </c>
      <c r="B216" s="475" t="s">
        <v>562</v>
      </c>
      <c r="C216" s="475" t="s">
        <v>87</v>
      </c>
      <c r="D216" s="475" t="s">
        <v>289</v>
      </c>
      <c r="E216" s="475" t="s">
        <v>480</v>
      </c>
      <c r="F216" s="475" t="s">
        <v>904</v>
      </c>
      <c r="G216" s="475">
        <v>1</v>
      </c>
      <c r="H216" s="475">
        <v>21</v>
      </c>
      <c r="I216" s="475">
        <v>23</v>
      </c>
      <c r="J216" s="475">
        <v>1</v>
      </c>
      <c r="K216" s="475">
        <v>0</v>
      </c>
      <c r="L216" s="475">
        <v>1</v>
      </c>
      <c r="M216" s="475">
        <v>0</v>
      </c>
      <c r="N216" s="475">
        <v>1</v>
      </c>
      <c r="O216" s="475">
        <v>35</v>
      </c>
    </row>
    <row r="217" spans="1:15" x14ac:dyDescent="0.45">
      <c r="A217" s="475" t="s">
        <v>905</v>
      </c>
      <c r="B217" s="475" t="s">
        <v>562</v>
      </c>
      <c r="C217" s="475" t="s">
        <v>289</v>
      </c>
      <c r="D217" s="475" t="s">
        <v>289</v>
      </c>
      <c r="E217" s="475" t="s">
        <v>480</v>
      </c>
      <c r="F217" s="475" t="s">
        <v>904</v>
      </c>
      <c r="G217" s="475">
        <v>1</v>
      </c>
      <c r="H217" s="475">
        <v>1256</v>
      </c>
      <c r="I217" s="475">
        <v>1426</v>
      </c>
      <c r="J217" s="475">
        <v>1423</v>
      </c>
      <c r="K217" s="475">
        <v>1679</v>
      </c>
      <c r="L217" s="475">
        <v>1667</v>
      </c>
      <c r="M217" s="475">
        <v>1610</v>
      </c>
      <c r="N217" s="475">
        <v>1947</v>
      </c>
      <c r="O217" s="475">
        <v>1639</v>
      </c>
    </row>
    <row r="218" spans="1:15" x14ac:dyDescent="0.45">
      <c r="A218" s="475" t="s">
        <v>905</v>
      </c>
      <c r="B218" s="475" t="s">
        <v>555</v>
      </c>
      <c r="C218" s="475" t="s">
        <v>31</v>
      </c>
      <c r="D218" s="475" t="s">
        <v>399</v>
      </c>
      <c r="E218" s="475" t="s">
        <v>480</v>
      </c>
      <c r="F218" s="475" t="s">
        <v>904</v>
      </c>
      <c r="G218" s="475">
        <v>1</v>
      </c>
      <c r="H218" s="475">
        <v>2297</v>
      </c>
      <c r="I218" s="475">
        <v>2180</v>
      </c>
      <c r="J218" s="475">
        <v>2128</v>
      </c>
      <c r="K218" s="475">
        <v>2088</v>
      </c>
      <c r="L218" s="475">
        <v>1858</v>
      </c>
      <c r="M218" s="475">
        <v>1714</v>
      </c>
      <c r="N218" s="475">
        <v>1885</v>
      </c>
      <c r="O218" s="475">
        <v>1651</v>
      </c>
    </row>
    <row r="219" spans="1:15" x14ac:dyDescent="0.45">
      <c r="A219" s="475" t="s">
        <v>905</v>
      </c>
      <c r="B219" s="475" t="s">
        <v>555</v>
      </c>
      <c r="C219" s="475" t="s">
        <v>400</v>
      </c>
      <c r="D219" s="475" t="s">
        <v>399</v>
      </c>
      <c r="E219" s="475" t="s">
        <v>480</v>
      </c>
      <c r="F219" s="475" t="s">
        <v>904</v>
      </c>
      <c r="G219" s="475">
        <v>1</v>
      </c>
      <c r="H219" s="475">
        <v>41</v>
      </c>
      <c r="I219" s="475">
        <v>43</v>
      </c>
      <c r="J219" s="475">
        <v>39</v>
      </c>
      <c r="K219" s="475">
        <v>36</v>
      </c>
      <c r="L219" s="475">
        <v>33</v>
      </c>
      <c r="M219" s="475">
        <v>8</v>
      </c>
      <c r="N219" s="475">
        <v>28</v>
      </c>
      <c r="O219" s="475">
        <v>22</v>
      </c>
    </row>
    <row r="220" spans="1:15" x14ac:dyDescent="0.45">
      <c r="A220" s="475" t="s">
        <v>905</v>
      </c>
      <c r="B220" s="475" t="s">
        <v>555</v>
      </c>
      <c r="C220" s="475" t="s">
        <v>401</v>
      </c>
      <c r="D220" s="475" t="s">
        <v>399</v>
      </c>
      <c r="E220" s="475" t="s">
        <v>480</v>
      </c>
      <c r="F220" s="475" t="s">
        <v>904</v>
      </c>
      <c r="G220" s="475">
        <v>1</v>
      </c>
      <c r="H220" s="475">
        <v>23</v>
      </c>
      <c r="I220" s="475">
        <v>16</v>
      </c>
      <c r="J220" s="475">
        <v>9</v>
      </c>
      <c r="K220" s="475">
        <v>16</v>
      </c>
      <c r="L220" s="475">
        <v>25</v>
      </c>
      <c r="M220" s="475">
        <v>18</v>
      </c>
      <c r="N220" s="475">
        <v>18</v>
      </c>
      <c r="O220" s="475">
        <v>17</v>
      </c>
    </row>
    <row r="221" spans="1:15" x14ac:dyDescent="0.45">
      <c r="A221" s="475" t="s">
        <v>905</v>
      </c>
      <c r="B221" s="475" t="s">
        <v>555</v>
      </c>
      <c r="C221" s="475" t="s">
        <v>402</v>
      </c>
      <c r="D221" s="475" t="s">
        <v>399</v>
      </c>
      <c r="E221" s="475" t="s">
        <v>480</v>
      </c>
      <c r="F221" s="475" t="s">
        <v>904</v>
      </c>
      <c r="G221" s="475">
        <v>1</v>
      </c>
      <c r="H221" s="475">
        <v>1</v>
      </c>
      <c r="I221" s="475">
        <v>0</v>
      </c>
      <c r="J221" s="475">
        <v>0</v>
      </c>
      <c r="K221" s="475">
        <v>0</v>
      </c>
      <c r="L221" s="475">
        <v>0</v>
      </c>
      <c r="M221" s="475">
        <v>0</v>
      </c>
      <c r="N221" s="475">
        <v>0</v>
      </c>
      <c r="O221" s="475">
        <v>0</v>
      </c>
    </row>
    <row r="222" spans="1:15" x14ac:dyDescent="0.45">
      <c r="A222" s="475" t="s">
        <v>905</v>
      </c>
      <c r="B222" s="475" t="s">
        <v>555</v>
      </c>
      <c r="C222" s="475" t="s">
        <v>87</v>
      </c>
      <c r="D222" s="475" t="s">
        <v>399</v>
      </c>
      <c r="E222" s="475" t="s">
        <v>480</v>
      </c>
      <c r="F222" s="475" t="s">
        <v>904</v>
      </c>
      <c r="G222" s="475">
        <v>1</v>
      </c>
      <c r="H222" s="475">
        <v>0</v>
      </c>
      <c r="I222" s="475">
        <v>0</v>
      </c>
      <c r="J222" s="475">
        <v>1</v>
      </c>
      <c r="K222" s="475">
        <v>1</v>
      </c>
      <c r="L222" s="475">
        <v>1</v>
      </c>
      <c r="M222" s="475">
        <v>2</v>
      </c>
      <c r="N222" s="475">
        <v>4</v>
      </c>
      <c r="O222" s="475">
        <v>6</v>
      </c>
    </row>
    <row r="223" spans="1:15" x14ac:dyDescent="0.45">
      <c r="A223" s="475" t="s">
        <v>905</v>
      </c>
      <c r="B223" s="475" t="s">
        <v>555</v>
      </c>
      <c r="C223" s="475" t="s">
        <v>289</v>
      </c>
      <c r="D223" s="475" t="s">
        <v>399</v>
      </c>
      <c r="E223" s="475" t="s">
        <v>480</v>
      </c>
      <c r="F223" s="475" t="s">
        <v>904</v>
      </c>
      <c r="G223" s="475">
        <v>1</v>
      </c>
      <c r="H223" s="475">
        <v>2362</v>
      </c>
      <c r="I223" s="475">
        <v>2239</v>
      </c>
      <c r="J223" s="475">
        <v>2176</v>
      </c>
      <c r="K223" s="475">
        <v>2141</v>
      </c>
      <c r="L223" s="475">
        <v>1916</v>
      </c>
      <c r="M223" s="475">
        <v>1741</v>
      </c>
      <c r="N223" s="475">
        <v>1935</v>
      </c>
      <c r="O223" s="475">
        <v>1696</v>
      </c>
    </row>
    <row r="224" spans="1:15" x14ac:dyDescent="0.45">
      <c r="A224" s="475" t="s">
        <v>905</v>
      </c>
      <c r="B224" s="475" t="s">
        <v>555</v>
      </c>
      <c r="C224" s="475" t="s">
        <v>31</v>
      </c>
      <c r="D224" s="475" t="s">
        <v>403</v>
      </c>
      <c r="E224" s="475" t="s">
        <v>480</v>
      </c>
      <c r="F224" s="475" t="s">
        <v>904</v>
      </c>
      <c r="G224" s="475">
        <v>1</v>
      </c>
      <c r="H224" s="475">
        <v>341</v>
      </c>
      <c r="I224" s="475">
        <v>592</v>
      </c>
      <c r="J224" s="475">
        <v>675</v>
      </c>
      <c r="K224" s="475">
        <v>706</v>
      </c>
      <c r="L224" s="475">
        <v>785</v>
      </c>
      <c r="M224" s="475">
        <v>823</v>
      </c>
      <c r="N224" s="475">
        <v>823</v>
      </c>
      <c r="O224" s="475">
        <v>1023</v>
      </c>
    </row>
    <row r="225" spans="1:15" x14ac:dyDescent="0.45">
      <c r="A225" s="475" t="s">
        <v>905</v>
      </c>
      <c r="B225" s="475" t="s">
        <v>555</v>
      </c>
      <c r="C225" s="475" t="s">
        <v>400</v>
      </c>
      <c r="D225" s="475" t="s">
        <v>403</v>
      </c>
      <c r="E225" s="475" t="s">
        <v>480</v>
      </c>
      <c r="F225" s="475" t="s">
        <v>904</v>
      </c>
      <c r="G225" s="475">
        <v>1</v>
      </c>
      <c r="H225" s="475">
        <v>0</v>
      </c>
      <c r="I225" s="475">
        <v>0</v>
      </c>
      <c r="J225" s="475">
        <v>0</v>
      </c>
      <c r="K225" s="475">
        <v>0</v>
      </c>
      <c r="L225" s="475">
        <v>0</v>
      </c>
      <c r="M225" s="475">
        <v>0</v>
      </c>
      <c r="N225" s="475">
        <v>0</v>
      </c>
      <c r="O225" s="475">
        <v>0</v>
      </c>
    </row>
    <row r="226" spans="1:15" x14ac:dyDescent="0.45">
      <c r="A226" s="475" t="s">
        <v>905</v>
      </c>
      <c r="B226" s="475" t="s">
        <v>555</v>
      </c>
      <c r="C226" s="475" t="s">
        <v>401</v>
      </c>
      <c r="D226" s="475" t="s">
        <v>403</v>
      </c>
      <c r="E226" s="475" t="s">
        <v>480</v>
      </c>
      <c r="F226" s="475" t="s">
        <v>904</v>
      </c>
      <c r="G226" s="475">
        <v>1</v>
      </c>
      <c r="H226" s="475">
        <v>0</v>
      </c>
      <c r="I226" s="475">
        <v>0</v>
      </c>
      <c r="J226" s="475">
        <v>0</v>
      </c>
      <c r="K226" s="475">
        <v>0</v>
      </c>
      <c r="L226" s="475">
        <v>0</v>
      </c>
      <c r="M226" s="475">
        <v>0</v>
      </c>
      <c r="N226" s="475">
        <v>0</v>
      </c>
      <c r="O226" s="475">
        <v>0</v>
      </c>
    </row>
    <row r="227" spans="1:15" x14ac:dyDescent="0.45">
      <c r="A227" s="475" t="s">
        <v>905</v>
      </c>
      <c r="B227" s="475" t="s">
        <v>555</v>
      </c>
      <c r="C227" s="475" t="s">
        <v>402</v>
      </c>
      <c r="D227" s="475" t="s">
        <v>403</v>
      </c>
      <c r="E227" s="475" t="s">
        <v>480</v>
      </c>
      <c r="F227" s="475" t="s">
        <v>904</v>
      </c>
      <c r="G227" s="475">
        <v>1</v>
      </c>
      <c r="H227" s="475">
        <v>0</v>
      </c>
      <c r="I227" s="475">
        <v>0</v>
      </c>
      <c r="J227" s="475">
        <v>0</v>
      </c>
      <c r="K227" s="475">
        <v>0</v>
      </c>
      <c r="L227" s="475">
        <v>0</v>
      </c>
      <c r="M227" s="475">
        <v>0</v>
      </c>
      <c r="N227" s="475">
        <v>0</v>
      </c>
      <c r="O227" s="475">
        <v>0</v>
      </c>
    </row>
    <row r="228" spans="1:15" x14ac:dyDescent="0.45">
      <c r="A228" s="475" t="s">
        <v>905</v>
      </c>
      <c r="B228" s="475" t="s">
        <v>555</v>
      </c>
      <c r="C228" s="475" t="s">
        <v>87</v>
      </c>
      <c r="D228" s="475" t="s">
        <v>403</v>
      </c>
      <c r="E228" s="475" t="s">
        <v>480</v>
      </c>
      <c r="F228" s="475" t="s">
        <v>904</v>
      </c>
      <c r="G228" s="475">
        <v>1</v>
      </c>
      <c r="H228" s="475">
        <v>0</v>
      </c>
      <c r="I228" s="475">
        <v>0</v>
      </c>
      <c r="J228" s="475">
        <v>0</v>
      </c>
      <c r="K228" s="475">
        <v>0</v>
      </c>
      <c r="L228" s="475">
        <v>0</v>
      </c>
      <c r="M228" s="475">
        <v>0</v>
      </c>
      <c r="N228" s="475">
        <v>0</v>
      </c>
      <c r="O228" s="475">
        <v>0</v>
      </c>
    </row>
    <row r="229" spans="1:15" x14ac:dyDescent="0.45">
      <c r="A229" s="475" t="s">
        <v>905</v>
      </c>
      <c r="B229" s="475" t="s">
        <v>555</v>
      </c>
      <c r="C229" s="475" t="s">
        <v>289</v>
      </c>
      <c r="D229" s="475" t="s">
        <v>403</v>
      </c>
      <c r="E229" s="475" t="s">
        <v>480</v>
      </c>
      <c r="F229" s="475" t="s">
        <v>904</v>
      </c>
      <c r="G229" s="475">
        <v>1</v>
      </c>
      <c r="H229" s="475">
        <v>341</v>
      </c>
      <c r="I229" s="475">
        <v>592</v>
      </c>
      <c r="J229" s="475">
        <v>675</v>
      </c>
      <c r="K229" s="475">
        <v>706</v>
      </c>
      <c r="L229" s="475">
        <v>785</v>
      </c>
      <c r="M229" s="475">
        <v>823</v>
      </c>
      <c r="N229" s="475">
        <v>823</v>
      </c>
      <c r="O229" s="475">
        <v>1023</v>
      </c>
    </row>
    <row r="230" spans="1:15" x14ac:dyDescent="0.45">
      <c r="A230" s="475" t="s">
        <v>905</v>
      </c>
      <c r="B230" s="475" t="s">
        <v>555</v>
      </c>
      <c r="C230" s="475" t="s">
        <v>31</v>
      </c>
      <c r="D230" s="475" t="s">
        <v>404</v>
      </c>
      <c r="E230" s="475" t="s">
        <v>480</v>
      </c>
      <c r="F230" s="475" t="s">
        <v>904</v>
      </c>
      <c r="G230" s="475">
        <v>1</v>
      </c>
      <c r="H230" s="475">
        <v>18</v>
      </c>
      <c r="I230" s="475">
        <v>23</v>
      </c>
      <c r="J230" s="475">
        <v>16</v>
      </c>
      <c r="K230" s="475">
        <v>17</v>
      </c>
      <c r="L230" s="475">
        <v>19</v>
      </c>
      <c r="M230" s="475">
        <v>0</v>
      </c>
      <c r="N230" s="475">
        <v>0</v>
      </c>
      <c r="O230" s="475">
        <v>0</v>
      </c>
    </row>
    <row r="231" spans="1:15" x14ac:dyDescent="0.45">
      <c r="A231" s="475" t="s">
        <v>905</v>
      </c>
      <c r="B231" s="475" t="s">
        <v>555</v>
      </c>
      <c r="C231" s="475" t="s">
        <v>400</v>
      </c>
      <c r="D231" s="475" t="s">
        <v>404</v>
      </c>
      <c r="E231" s="475" t="s">
        <v>480</v>
      </c>
      <c r="F231" s="475" t="s">
        <v>904</v>
      </c>
      <c r="G231" s="475">
        <v>1</v>
      </c>
      <c r="H231" s="475">
        <v>0</v>
      </c>
      <c r="I231" s="475">
        <v>0</v>
      </c>
      <c r="J231" s="475">
        <v>0</v>
      </c>
      <c r="K231" s="475">
        <v>0</v>
      </c>
      <c r="L231" s="475">
        <v>0</v>
      </c>
      <c r="M231" s="475">
        <v>0</v>
      </c>
      <c r="N231" s="475">
        <v>0</v>
      </c>
      <c r="O231" s="475">
        <v>0</v>
      </c>
    </row>
    <row r="232" spans="1:15" x14ac:dyDescent="0.45">
      <c r="A232" s="475" t="s">
        <v>905</v>
      </c>
      <c r="B232" s="475" t="s">
        <v>555</v>
      </c>
      <c r="C232" s="475" t="s">
        <v>401</v>
      </c>
      <c r="D232" s="475" t="s">
        <v>404</v>
      </c>
      <c r="E232" s="475" t="s">
        <v>480</v>
      </c>
      <c r="F232" s="475" t="s">
        <v>904</v>
      </c>
      <c r="G232" s="475">
        <v>1</v>
      </c>
      <c r="H232" s="475">
        <v>0</v>
      </c>
      <c r="I232" s="475">
        <v>0</v>
      </c>
      <c r="J232" s="475">
        <v>0</v>
      </c>
      <c r="K232" s="475">
        <v>0</v>
      </c>
      <c r="L232" s="475">
        <v>0</v>
      </c>
      <c r="M232" s="475">
        <v>0</v>
      </c>
      <c r="N232" s="475">
        <v>0</v>
      </c>
      <c r="O232" s="475">
        <v>0</v>
      </c>
    </row>
    <row r="233" spans="1:15" x14ac:dyDescent="0.45">
      <c r="A233" s="475" t="s">
        <v>905</v>
      </c>
      <c r="B233" s="475" t="s">
        <v>555</v>
      </c>
      <c r="C233" s="475" t="s">
        <v>402</v>
      </c>
      <c r="D233" s="475" t="s">
        <v>404</v>
      </c>
      <c r="E233" s="475" t="s">
        <v>480</v>
      </c>
      <c r="F233" s="475" t="s">
        <v>904</v>
      </c>
      <c r="G233" s="475">
        <v>1</v>
      </c>
      <c r="H233" s="475">
        <v>0</v>
      </c>
      <c r="I233" s="475">
        <v>0</v>
      </c>
      <c r="J233" s="475">
        <v>0</v>
      </c>
      <c r="K233" s="475">
        <v>0</v>
      </c>
      <c r="L233" s="475">
        <v>0</v>
      </c>
      <c r="M233" s="475">
        <v>0</v>
      </c>
      <c r="N233" s="475">
        <v>0</v>
      </c>
      <c r="O233" s="475">
        <v>0</v>
      </c>
    </row>
    <row r="234" spans="1:15" x14ac:dyDescent="0.45">
      <c r="A234" s="475" t="s">
        <v>905</v>
      </c>
      <c r="B234" s="475" t="s">
        <v>555</v>
      </c>
      <c r="C234" s="475" t="s">
        <v>87</v>
      </c>
      <c r="D234" s="475" t="s">
        <v>404</v>
      </c>
      <c r="E234" s="475" t="s">
        <v>480</v>
      </c>
      <c r="F234" s="475" t="s">
        <v>904</v>
      </c>
      <c r="G234" s="475">
        <v>1</v>
      </c>
      <c r="H234" s="475">
        <v>0</v>
      </c>
      <c r="I234" s="475">
        <v>0</v>
      </c>
      <c r="J234" s="475">
        <v>0</v>
      </c>
      <c r="K234" s="475">
        <v>0</v>
      </c>
      <c r="L234" s="475">
        <v>0</v>
      </c>
      <c r="M234" s="475">
        <v>0</v>
      </c>
      <c r="N234" s="475">
        <v>0</v>
      </c>
      <c r="O234" s="475">
        <v>0</v>
      </c>
    </row>
    <row r="235" spans="1:15" x14ac:dyDescent="0.45">
      <c r="A235" s="475" t="s">
        <v>905</v>
      </c>
      <c r="B235" s="475" t="s">
        <v>555</v>
      </c>
      <c r="C235" s="475" t="s">
        <v>289</v>
      </c>
      <c r="D235" s="475" t="s">
        <v>404</v>
      </c>
      <c r="E235" s="475" t="s">
        <v>480</v>
      </c>
      <c r="F235" s="475" t="s">
        <v>904</v>
      </c>
      <c r="G235" s="475">
        <v>1</v>
      </c>
      <c r="H235" s="475">
        <v>18</v>
      </c>
      <c r="I235" s="475">
        <v>24</v>
      </c>
      <c r="J235" s="475">
        <v>16</v>
      </c>
      <c r="K235" s="475">
        <v>17</v>
      </c>
      <c r="L235" s="475">
        <v>19</v>
      </c>
      <c r="M235" s="475">
        <v>0</v>
      </c>
      <c r="N235" s="475">
        <v>0</v>
      </c>
      <c r="O235" s="475">
        <v>0</v>
      </c>
    </row>
    <row r="236" spans="1:15" x14ac:dyDescent="0.45">
      <c r="A236" s="475" t="s">
        <v>905</v>
      </c>
      <c r="B236" s="475" t="s">
        <v>555</v>
      </c>
      <c r="C236" s="475" t="s">
        <v>31</v>
      </c>
      <c r="D236" s="475" t="s">
        <v>405</v>
      </c>
      <c r="E236" s="475" t="s">
        <v>480</v>
      </c>
      <c r="F236" s="475" t="s">
        <v>904</v>
      </c>
      <c r="G236" s="475">
        <v>1</v>
      </c>
      <c r="H236" s="475">
        <v>484</v>
      </c>
      <c r="I236" s="475">
        <v>506</v>
      </c>
      <c r="J236" s="475">
        <v>426</v>
      </c>
      <c r="K236" s="475">
        <v>457</v>
      </c>
      <c r="L236" s="475">
        <v>74</v>
      </c>
      <c r="M236" s="475">
        <v>59</v>
      </c>
      <c r="N236" s="475">
        <v>41</v>
      </c>
      <c r="O236" s="475">
        <v>36</v>
      </c>
    </row>
    <row r="237" spans="1:15" x14ac:dyDescent="0.45">
      <c r="A237" s="475" t="s">
        <v>905</v>
      </c>
      <c r="B237" s="475" t="s">
        <v>555</v>
      </c>
      <c r="C237" s="475" t="s">
        <v>400</v>
      </c>
      <c r="D237" s="475" t="s">
        <v>405</v>
      </c>
      <c r="E237" s="475" t="s">
        <v>480</v>
      </c>
      <c r="F237" s="475" t="s">
        <v>904</v>
      </c>
      <c r="G237" s="475">
        <v>1</v>
      </c>
      <c r="H237" s="475">
        <v>11</v>
      </c>
      <c r="I237" s="475">
        <v>3</v>
      </c>
      <c r="J237" s="475">
        <v>1</v>
      </c>
      <c r="K237" s="475">
        <v>0</v>
      </c>
      <c r="L237" s="475">
        <v>0</v>
      </c>
      <c r="M237" s="475">
        <v>0</v>
      </c>
      <c r="N237" s="475">
        <v>0</v>
      </c>
      <c r="O237" s="475">
        <v>0</v>
      </c>
    </row>
    <row r="238" spans="1:15" x14ac:dyDescent="0.45">
      <c r="A238" s="475" t="s">
        <v>905</v>
      </c>
      <c r="B238" s="475" t="s">
        <v>555</v>
      </c>
      <c r="C238" s="475" t="s">
        <v>401</v>
      </c>
      <c r="D238" s="475" t="s">
        <v>405</v>
      </c>
      <c r="E238" s="475" t="s">
        <v>480</v>
      </c>
      <c r="F238" s="475" t="s">
        <v>904</v>
      </c>
      <c r="G238" s="475">
        <v>1</v>
      </c>
      <c r="H238" s="475">
        <v>6</v>
      </c>
      <c r="I238" s="475">
        <v>5</v>
      </c>
      <c r="J238" s="475">
        <v>0</v>
      </c>
      <c r="K238" s="475">
        <v>0</v>
      </c>
      <c r="L238" s="475">
        <v>0</v>
      </c>
      <c r="M238" s="475">
        <v>0</v>
      </c>
      <c r="N238" s="475">
        <v>0</v>
      </c>
      <c r="O238" s="475">
        <v>0</v>
      </c>
    </row>
    <row r="239" spans="1:15" x14ac:dyDescent="0.45">
      <c r="A239" s="475" t="s">
        <v>905</v>
      </c>
      <c r="B239" s="475" t="s">
        <v>555</v>
      </c>
      <c r="C239" s="475" t="s">
        <v>402</v>
      </c>
      <c r="D239" s="475" t="s">
        <v>405</v>
      </c>
      <c r="E239" s="475" t="s">
        <v>480</v>
      </c>
      <c r="F239" s="475" t="s">
        <v>904</v>
      </c>
      <c r="G239" s="475">
        <v>1</v>
      </c>
      <c r="H239" s="475">
        <v>0</v>
      </c>
      <c r="I239" s="475">
        <v>0</v>
      </c>
      <c r="J239" s="475">
        <v>0</v>
      </c>
      <c r="K239" s="475">
        <v>0</v>
      </c>
      <c r="L239" s="475">
        <v>0</v>
      </c>
      <c r="M239" s="475">
        <v>0</v>
      </c>
      <c r="N239" s="475">
        <v>0</v>
      </c>
      <c r="O239" s="475">
        <v>0</v>
      </c>
    </row>
    <row r="240" spans="1:15" x14ac:dyDescent="0.45">
      <c r="A240" s="475" t="s">
        <v>905</v>
      </c>
      <c r="B240" s="475" t="s">
        <v>555</v>
      </c>
      <c r="C240" s="475" t="s">
        <v>87</v>
      </c>
      <c r="D240" s="475" t="s">
        <v>405</v>
      </c>
      <c r="E240" s="475" t="s">
        <v>480</v>
      </c>
      <c r="F240" s="475" t="s">
        <v>904</v>
      </c>
      <c r="G240" s="475">
        <v>1</v>
      </c>
      <c r="H240" s="475">
        <v>0</v>
      </c>
      <c r="I240" s="475">
        <v>0</v>
      </c>
      <c r="J240" s="475">
        <v>0</v>
      </c>
      <c r="K240" s="475">
        <v>0</v>
      </c>
      <c r="L240" s="475">
        <v>0</v>
      </c>
      <c r="M240" s="475">
        <v>0</v>
      </c>
      <c r="N240" s="475">
        <v>0</v>
      </c>
      <c r="O240" s="475">
        <v>0</v>
      </c>
    </row>
    <row r="241" spans="1:15" x14ac:dyDescent="0.45">
      <c r="A241" s="475" t="s">
        <v>905</v>
      </c>
      <c r="B241" s="475" t="s">
        <v>555</v>
      </c>
      <c r="C241" s="475" t="s">
        <v>289</v>
      </c>
      <c r="D241" s="475" t="s">
        <v>405</v>
      </c>
      <c r="E241" s="475" t="s">
        <v>480</v>
      </c>
      <c r="F241" s="475" t="s">
        <v>904</v>
      </c>
      <c r="G241" s="475">
        <v>1</v>
      </c>
      <c r="H241" s="475">
        <v>501</v>
      </c>
      <c r="I241" s="475">
        <v>514</v>
      </c>
      <c r="J241" s="475">
        <v>426</v>
      </c>
      <c r="K241" s="475">
        <v>458</v>
      </c>
      <c r="L241" s="475">
        <v>75</v>
      </c>
      <c r="M241" s="475">
        <v>59</v>
      </c>
      <c r="N241" s="475">
        <v>42</v>
      </c>
      <c r="O241" s="475">
        <v>36</v>
      </c>
    </row>
    <row r="242" spans="1:15" x14ac:dyDescent="0.45">
      <c r="A242" s="475" t="s">
        <v>905</v>
      </c>
      <c r="B242" s="475" t="s">
        <v>555</v>
      </c>
      <c r="C242" s="475" t="s">
        <v>31</v>
      </c>
      <c r="D242" s="475" t="s">
        <v>406</v>
      </c>
      <c r="E242" s="475" t="s">
        <v>480</v>
      </c>
      <c r="F242" s="475" t="s">
        <v>904</v>
      </c>
      <c r="G242" s="475">
        <v>1</v>
      </c>
      <c r="H242" s="475">
        <v>1132</v>
      </c>
      <c r="I242" s="475">
        <v>1168</v>
      </c>
      <c r="J242" s="475">
        <v>1285</v>
      </c>
      <c r="K242" s="475">
        <v>1182</v>
      </c>
      <c r="L242" s="475">
        <v>1052</v>
      </c>
      <c r="M242" s="475">
        <v>938</v>
      </c>
      <c r="N242" s="475">
        <v>778</v>
      </c>
      <c r="O242" s="475">
        <v>902</v>
      </c>
    </row>
    <row r="243" spans="1:15" x14ac:dyDescent="0.45">
      <c r="A243" s="475" t="s">
        <v>905</v>
      </c>
      <c r="B243" s="475" t="s">
        <v>555</v>
      </c>
      <c r="C243" s="475" t="s">
        <v>400</v>
      </c>
      <c r="D243" s="475" t="s">
        <v>406</v>
      </c>
      <c r="E243" s="475" t="s">
        <v>480</v>
      </c>
      <c r="F243" s="475" t="s">
        <v>904</v>
      </c>
      <c r="G243" s="475">
        <v>1</v>
      </c>
      <c r="H243" s="475">
        <v>0</v>
      </c>
      <c r="I243" s="475">
        <v>0</v>
      </c>
      <c r="J243" s="475">
        <v>0</v>
      </c>
      <c r="K243" s="475">
        <v>0</v>
      </c>
      <c r="L243" s="475">
        <v>0</v>
      </c>
      <c r="M243" s="475">
        <v>0</v>
      </c>
      <c r="N243" s="475">
        <v>0</v>
      </c>
      <c r="O243" s="475">
        <v>0</v>
      </c>
    </row>
    <row r="244" spans="1:15" x14ac:dyDescent="0.45">
      <c r="A244" s="475" t="s">
        <v>905</v>
      </c>
      <c r="B244" s="475" t="s">
        <v>555</v>
      </c>
      <c r="C244" s="475" t="s">
        <v>401</v>
      </c>
      <c r="D244" s="475" t="s">
        <v>406</v>
      </c>
      <c r="E244" s="475" t="s">
        <v>480</v>
      </c>
      <c r="F244" s="475" t="s">
        <v>904</v>
      </c>
      <c r="G244" s="475">
        <v>1</v>
      </c>
      <c r="H244" s="475">
        <v>0</v>
      </c>
      <c r="I244" s="475">
        <v>0</v>
      </c>
      <c r="J244" s="475">
        <v>0</v>
      </c>
      <c r="K244" s="475">
        <v>0</v>
      </c>
      <c r="L244" s="475">
        <v>0</v>
      </c>
      <c r="M244" s="475">
        <v>0</v>
      </c>
      <c r="N244" s="475">
        <v>0</v>
      </c>
      <c r="O244" s="475">
        <v>0</v>
      </c>
    </row>
    <row r="245" spans="1:15" x14ac:dyDescent="0.45">
      <c r="A245" s="475" t="s">
        <v>905</v>
      </c>
      <c r="B245" s="475" t="s">
        <v>555</v>
      </c>
      <c r="C245" s="475" t="s">
        <v>402</v>
      </c>
      <c r="D245" s="475" t="s">
        <v>406</v>
      </c>
      <c r="E245" s="475" t="s">
        <v>480</v>
      </c>
      <c r="F245" s="475" t="s">
        <v>904</v>
      </c>
      <c r="G245" s="475">
        <v>1</v>
      </c>
      <c r="H245" s="475">
        <v>0</v>
      </c>
      <c r="I245" s="475">
        <v>0</v>
      </c>
      <c r="J245" s="475">
        <v>0</v>
      </c>
      <c r="K245" s="475">
        <v>0</v>
      </c>
      <c r="L245" s="475">
        <v>0</v>
      </c>
      <c r="M245" s="475">
        <v>0</v>
      </c>
      <c r="N245" s="475">
        <v>0</v>
      </c>
      <c r="O245" s="475">
        <v>0</v>
      </c>
    </row>
    <row r="246" spans="1:15" x14ac:dyDescent="0.45">
      <c r="A246" s="475" t="s">
        <v>905</v>
      </c>
      <c r="B246" s="475" t="s">
        <v>555</v>
      </c>
      <c r="C246" s="475" t="s">
        <v>87</v>
      </c>
      <c r="D246" s="475" t="s">
        <v>406</v>
      </c>
      <c r="E246" s="475" t="s">
        <v>480</v>
      </c>
      <c r="F246" s="475" t="s">
        <v>904</v>
      </c>
      <c r="G246" s="475">
        <v>1</v>
      </c>
      <c r="H246" s="475">
        <v>14</v>
      </c>
      <c r="I246" s="475">
        <v>14</v>
      </c>
      <c r="J246" s="475">
        <v>13</v>
      </c>
      <c r="K246" s="475">
        <v>11</v>
      </c>
      <c r="L246" s="475">
        <v>9</v>
      </c>
      <c r="M246" s="475">
        <v>9</v>
      </c>
      <c r="N246" s="475">
        <v>2</v>
      </c>
      <c r="O246" s="475">
        <v>2</v>
      </c>
    </row>
    <row r="247" spans="1:15" x14ac:dyDescent="0.45">
      <c r="A247" s="475" t="s">
        <v>905</v>
      </c>
      <c r="B247" s="475" t="s">
        <v>555</v>
      </c>
      <c r="C247" s="475" t="s">
        <v>289</v>
      </c>
      <c r="D247" s="475" t="s">
        <v>406</v>
      </c>
      <c r="E247" s="475" t="s">
        <v>480</v>
      </c>
      <c r="F247" s="475" t="s">
        <v>904</v>
      </c>
      <c r="G247" s="475">
        <v>1</v>
      </c>
      <c r="H247" s="475">
        <v>1147</v>
      </c>
      <c r="I247" s="475">
        <v>1182</v>
      </c>
      <c r="J247" s="475">
        <v>1298</v>
      </c>
      <c r="K247" s="475">
        <v>1192</v>
      </c>
      <c r="L247" s="475">
        <v>1061</v>
      </c>
      <c r="M247" s="475">
        <v>947</v>
      </c>
      <c r="N247" s="475">
        <v>780</v>
      </c>
      <c r="O247" s="475">
        <v>905</v>
      </c>
    </row>
    <row r="248" spans="1:15" x14ac:dyDescent="0.45">
      <c r="A248" s="475" t="s">
        <v>905</v>
      </c>
      <c r="B248" s="475" t="s">
        <v>555</v>
      </c>
      <c r="C248" s="475" t="s">
        <v>31</v>
      </c>
      <c r="D248" s="475" t="s">
        <v>407</v>
      </c>
      <c r="E248" s="475" t="s">
        <v>480</v>
      </c>
      <c r="F248" s="475" t="s">
        <v>904</v>
      </c>
      <c r="G248" s="475">
        <v>1</v>
      </c>
      <c r="H248" s="475">
        <v>1</v>
      </c>
      <c r="I248" s="475">
        <v>1</v>
      </c>
      <c r="J248" s="475">
        <v>1</v>
      </c>
      <c r="K248" s="475">
        <v>0</v>
      </c>
      <c r="L248" s="475">
        <v>0</v>
      </c>
      <c r="M248" s="475">
        <v>0</v>
      </c>
      <c r="N248" s="475">
        <v>0</v>
      </c>
      <c r="O248" s="475">
        <v>0</v>
      </c>
    </row>
    <row r="249" spans="1:15" x14ac:dyDescent="0.45">
      <c r="A249" s="475" t="s">
        <v>905</v>
      </c>
      <c r="B249" s="475" t="s">
        <v>555</v>
      </c>
      <c r="C249" s="475" t="s">
        <v>400</v>
      </c>
      <c r="D249" s="475" t="s">
        <v>407</v>
      </c>
      <c r="E249" s="475" t="s">
        <v>480</v>
      </c>
      <c r="F249" s="475" t="s">
        <v>904</v>
      </c>
      <c r="G249" s="475">
        <v>1</v>
      </c>
      <c r="H249" s="475">
        <v>0</v>
      </c>
      <c r="I249" s="475">
        <v>0</v>
      </c>
      <c r="J249" s="475">
        <v>0</v>
      </c>
      <c r="K249" s="475">
        <v>0</v>
      </c>
      <c r="L249" s="475">
        <v>0</v>
      </c>
      <c r="M249" s="475">
        <v>0</v>
      </c>
      <c r="N249" s="475">
        <v>0</v>
      </c>
      <c r="O249" s="475">
        <v>0</v>
      </c>
    </row>
    <row r="250" spans="1:15" x14ac:dyDescent="0.45">
      <c r="A250" s="475" t="s">
        <v>905</v>
      </c>
      <c r="B250" s="475" t="s">
        <v>555</v>
      </c>
      <c r="C250" s="475" t="s">
        <v>401</v>
      </c>
      <c r="D250" s="475" t="s">
        <v>407</v>
      </c>
      <c r="E250" s="475" t="s">
        <v>480</v>
      </c>
      <c r="F250" s="475" t="s">
        <v>904</v>
      </c>
      <c r="G250" s="475">
        <v>1</v>
      </c>
      <c r="H250" s="475">
        <v>0</v>
      </c>
      <c r="I250" s="475">
        <v>0</v>
      </c>
      <c r="J250" s="475">
        <v>0</v>
      </c>
      <c r="K250" s="475">
        <v>0</v>
      </c>
      <c r="L250" s="475">
        <v>0</v>
      </c>
      <c r="M250" s="475">
        <v>0</v>
      </c>
      <c r="N250" s="475">
        <v>0</v>
      </c>
      <c r="O250" s="475">
        <v>0</v>
      </c>
    </row>
    <row r="251" spans="1:15" x14ac:dyDescent="0.45">
      <c r="A251" s="475" t="s">
        <v>905</v>
      </c>
      <c r="B251" s="475" t="s">
        <v>555</v>
      </c>
      <c r="C251" s="475" t="s">
        <v>402</v>
      </c>
      <c r="D251" s="475" t="s">
        <v>407</v>
      </c>
      <c r="E251" s="475" t="s">
        <v>480</v>
      </c>
      <c r="F251" s="475" t="s">
        <v>904</v>
      </c>
      <c r="G251" s="475">
        <v>1</v>
      </c>
      <c r="H251" s="475">
        <v>0</v>
      </c>
      <c r="I251" s="475">
        <v>0</v>
      </c>
      <c r="J251" s="475">
        <v>0</v>
      </c>
      <c r="K251" s="475">
        <v>0</v>
      </c>
      <c r="L251" s="475">
        <v>0</v>
      </c>
      <c r="M251" s="475">
        <v>0</v>
      </c>
      <c r="N251" s="475">
        <v>0</v>
      </c>
      <c r="O251" s="475">
        <v>0</v>
      </c>
    </row>
    <row r="252" spans="1:15" x14ac:dyDescent="0.45">
      <c r="A252" s="475" t="s">
        <v>905</v>
      </c>
      <c r="B252" s="475" t="s">
        <v>555</v>
      </c>
      <c r="C252" s="475" t="s">
        <v>87</v>
      </c>
      <c r="D252" s="475" t="s">
        <v>407</v>
      </c>
      <c r="E252" s="475" t="s">
        <v>480</v>
      </c>
      <c r="F252" s="475" t="s">
        <v>904</v>
      </c>
      <c r="G252" s="475">
        <v>1</v>
      </c>
      <c r="H252" s="475">
        <v>0</v>
      </c>
      <c r="I252" s="475">
        <v>0</v>
      </c>
      <c r="J252" s="475">
        <v>0</v>
      </c>
      <c r="K252" s="475">
        <v>0</v>
      </c>
      <c r="L252" s="475">
        <v>0</v>
      </c>
      <c r="M252" s="475">
        <v>0</v>
      </c>
      <c r="N252" s="475">
        <v>0</v>
      </c>
      <c r="O252" s="475">
        <v>0</v>
      </c>
    </row>
    <row r="253" spans="1:15" x14ac:dyDescent="0.45">
      <c r="A253" s="475" t="s">
        <v>905</v>
      </c>
      <c r="B253" s="475" t="s">
        <v>555</v>
      </c>
      <c r="C253" s="475" t="s">
        <v>289</v>
      </c>
      <c r="D253" s="475" t="s">
        <v>407</v>
      </c>
      <c r="E253" s="475" t="s">
        <v>480</v>
      </c>
      <c r="F253" s="475" t="s">
        <v>904</v>
      </c>
      <c r="G253" s="475">
        <v>1</v>
      </c>
      <c r="H253" s="475">
        <v>1</v>
      </c>
      <c r="I253" s="475">
        <v>1</v>
      </c>
      <c r="J253" s="475">
        <v>1</v>
      </c>
      <c r="K253" s="475">
        <v>0</v>
      </c>
      <c r="L253" s="475">
        <v>0</v>
      </c>
      <c r="M253" s="475">
        <v>0</v>
      </c>
      <c r="N253" s="475">
        <v>0</v>
      </c>
      <c r="O253" s="475">
        <v>0</v>
      </c>
    </row>
    <row r="254" spans="1:15" x14ac:dyDescent="0.45">
      <c r="A254" s="475" t="s">
        <v>905</v>
      </c>
      <c r="B254" s="475" t="s">
        <v>555</v>
      </c>
      <c r="C254" s="475" t="s">
        <v>31</v>
      </c>
      <c r="D254" s="475" t="s">
        <v>408</v>
      </c>
      <c r="E254" s="475" t="s">
        <v>480</v>
      </c>
      <c r="F254" s="475" t="s">
        <v>904</v>
      </c>
      <c r="G254" s="475">
        <v>1</v>
      </c>
      <c r="H254" s="475">
        <v>857</v>
      </c>
      <c r="I254" s="475">
        <v>618</v>
      </c>
      <c r="J254" s="475">
        <v>677</v>
      </c>
      <c r="K254" s="475">
        <v>703</v>
      </c>
      <c r="L254" s="475">
        <v>713</v>
      </c>
      <c r="M254" s="475">
        <v>672</v>
      </c>
      <c r="N254" s="475">
        <v>702</v>
      </c>
      <c r="O254" s="475">
        <v>657</v>
      </c>
    </row>
    <row r="255" spans="1:15" x14ac:dyDescent="0.45">
      <c r="A255" s="475" t="s">
        <v>905</v>
      </c>
      <c r="B255" s="475" t="s">
        <v>555</v>
      </c>
      <c r="C255" s="475" t="s">
        <v>400</v>
      </c>
      <c r="D255" s="475" t="s">
        <v>408</v>
      </c>
      <c r="E255" s="475" t="s">
        <v>480</v>
      </c>
      <c r="F255" s="475" t="s">
        <v>904</v>
      </c>
      <c r="G255" s="475">
        <v>1</v>
      </c>
      <c r="H255" s="475">
        <v>0</v>
      </c>
      <c r="I255" s="475">
        <v>0</v>
      </c>
      <c r="J255" s="475">
        <v>0</v>
      </c>
      <c r="K255" s="475">
        <v>0</v>
      </c>
      <c r="L255" s="475">
        <v>0</v>
      </c>
      <c r="M255" s="475">
        <v>0</v>
      </c>
      <c r="N255" s="475">
        <v>0</v>
      </c>
      <c r="O255" s="475">
        <v>0</v>
      </c>
    </row>
    <row r="256" spans="1:15" x14ac:dyDescent="0.45">
      <c r="A256" s="475" t="s">
        <v>905</v>
      </c>
      <c r="B256" s="475" t="s">
        <v>555</v>
      </c>
      <c r="C256" s="475" t="s">
        <v>401</v>
      </c>
      <c r="D256" s="475" t="s">
        <v>408</v>
      </c>
      <c r="E256" s="475" t="s">
        <v>480</v>
      </c>
      <c r="F256" s="475" t="s">
        <v>904</v>
      </c>
      <c r="G256" s="475">
        <v>1</v>
      </c>
      <c r="H256" s="475">
        <v>0</v>
      </c>
      <c r="I256" s="475">
        <v>0</v>
      </c>
      <c r="J256" s="475">
        <v>0</v>
      </c>
      <c r="K256" s="475">
        <v>0</v>
      </c>
      <c r="L256" s="475">
        <v>0</v>
      </c>
      <c r="M256" s="475">
        <v>0</v>
      </c>
      <c r="N256" s="475">
        <v>0</v>
      </c>
      <c r="O256" s="475">
        <v>0</v>
      </c>
    </row>
    <row r="257" spans="1:15" x14ac:dyDescent="0.45">
      <c r="A257" s="475" t="s">
        <v>905</v>
      </c>
      <c r="B257" s="475" t="s">
        <v>555</v>
      </c>
      <c r="C257" s="475" t="s">
        <v>402</v>
      </c>
      <c r="D257" s="475" t="s">
        <v>408</v>
      </c>
      <c r="E257" s="475" t="s">
        <v>480</v>
      </c>
      <c r="F257" s="475" t="s">
        <v>904</v>
      </c>
      <c r="G257" s="475">
        <v>1</v>
      </c>
      <c r="H257" s="475">
        <v>0</v>
      </c>
      <c r="I257" s="475">
        <v>0</v>
      </c>
      <c r="J257" s="475">
        <v>0</v>
      </c>
      <c r="K257" s="475">
        <v>0</v>
      </c>
      <c r="L257" s="475">
        <v>0</v>
      </c>
      <c r="M257" s="475">
        <v>0</v>
      </c>
      <c r="N257" s="475">
        <v>0</v>
      </c>
      <c r="O257" s="475">
        <v>0</v>
      </c>
    </row>
    <row r="258" spans="1:15" x14ac:dyDescent="0.45">
      <c r="A258" s="475" t="s">
        <v>905</v>
      </c>
      <c r="B258" s="475" t="s">
        <v>555</v>
      </c>
      <c r="C258" s="475" t="s">
        <v>87</v>
      </c>
      <c r="D258" s="475" t="s">
        <v>408</v>
      </c>
      <c r="E258" s="475" t="s">
        <v>480</v>
      </c>
      <c r="F258" s="475" t="s">
        <v>904</v>
      </c>
      <c r="G258" s="475">
        <v>1</v>
      </c>
      <c r="H258" s="475">
        <v>0</v>
      </c>
      <c r="I258" s="475">
        <v>0</v>
      </c>
      <c r="J258" s="475">
        <v>0</v>
      </c>
      <c r="K258" s="475">
        <v>0</v>
      </c>
      <c r="L258" s="475">
        <v>0</v>
      </c>
      <c r="M258" s="475">
        <v>0</v>
      </c>
      <c r="N258" s="475">
        <v>0</v>
      </c>
      <c r="O258" s="475">
        <v>33</v>
      </c>
    </row>
    <row r="259" spans="1:15" x14ac:dyDescent="0.45">
      <c r="A259" s="475" t="s">
        <v>905</v>
      </c>
      <c r="B259" s="475" t="s">
        <v>555</v>
      </c>
      <c r="C259" s="475" t="s">
        <v>289</v>
      </c>
      <c r="D259" s="475" t="s">
        <v>408</v>
      </c>
      <c r="E259" s="475" t="s">
        <v>480</v>
      </c>
      <c r="F259" s="475" t="s">
        <v>904</v>
      </c>
      <c r="G259" s="475">
        <v>1</v>
      </c>
      <c r="H259" s="475">
        <v>857</v>
      </c>
      <c r="I259" s="475">
        <v>618</v>
      </c>
      <c r="J259" s="475">
        <v>677</v>
      </c>
      <c r="K259" s="475">
        <v>703</v>
      </c>
      <c r="L259" s="475">
        <v>713</v>
      </c>
      <c r="M259" s="475">
        <v>672</v>
      </c>
      <c r="N259" s="475">
        <v>702</v>
      </c>
      <c r="O259" s="475">
        <v>690</v>
      </c>
    </row>
    <row r="260" spans="1:15" x14ac:dyDescent="0.45">
      <c r="A260" s="475" t="s">
        <v>905</v>
      </c>
      <c r="B260" s="475" t="s">
        <v>555</v>
      </c>
      <c r="C260" s="475" t="s">
        <v>31</v>
      </c>
      <c r="D260" s="475" t="s">
        <v>409</v>
      </c>
      <c r="E260" s="475" t="s">
        <v>480</v>
      </c>
      <c r="F260" s="475" t="s">
        <v>904</v>
      </c>
      <c r="G260" s="475">
        <v>1</v>
      </c>
      <c r="H260" s="475">
        <v>395</v>
      </c>
      <c r="I260" s="475">
        <v>391</v>
      </c>
      <c r="J260" s="475">
        <v>350</v>
      </c>
      <c r="K260" s="475">
        <v>347</v>
      </c>
      <c r="L260" s="475">
        <v>198</v>
      </c>
      <c r="M260" s="475">
        <v>184</v>
      </c>
      <c r="N260" s="475">
        <v>154</v>
      </c>
      <c r="O260" s="475">
        <v>155</v>
      </c>
    </row>
    <row r="261" spans="1:15" x14ac:dyDescent="0.45">
      <c r="A261" s="475" t="s">
        <v>905</v>
      </c>
      <c r="B261" s="475" t="s">
        <v>555</v>
      </c>
      <c r="C261" s="475" t="s">
        <v>400</v>
      </c>
      <c r="D261" s="475" t="s">
        <v>409</v>
      </c>
      <c r="E261" s="475" t="s">
        <v>480</v>
      </c>
      <c r="F261" s="475" t="s">
        <v>904</v>
      </c>
      <c r="G261" s="475">
        <v>1</v>
      </c>
      <c r="H261" s="475">
        <v>1</v>
      </c>
      <c r="I261" s="475">
        <v>1</v>
      </c>
      <c r="J261" s="475">
        <v>1</v>
      </c>
      <c r="K261" s="475">
        <v>0</v>
      </c>
      <c r="L261" s="475">
        <v>1</v>
      </c>
      <c r="M261" s="475">
        <v>1</v>
      </c>
      <c r="N261" s="475">
        <v>1</v>
      </c>
      <c r="O261" s="475">
        <v>0</v>
      </c>
    </row>
    <row r="262" spans="1:15" x14ac:dyDescent="0.45">
      <c r="A262" s="475" t="s">
        <v>905</v>
      </c>
      <c r="B262" s="475" t="s">
        <v>555</v>
      </c>
      <c r="C262" s="475" t="s">
        <v>401</v>
      </c>
      <c r="D262" s="475" t="s">
        <v>409</v>
      </c>
      <c r="E262" s="475" t="s">
        <v>480</v>
      </c>
      <c r="F262" s="475" t="s">
        <v>904</v>
      </c>
      <c r="G262" s="475">
        <v>1</v>
      </c>
      <c r="H262" s="475">
        <v>4</v>
      </c>
      <c r="I262" s="475">
        <v>4</v>
      </c>
      <c r="J262" s="475">
        <v>4</v>
      </c>
      <c r="K262" s="475">
        <v>4</v>
      </c>
      <c r="L262" s="475">
        <v>4</v>
      </c>
      <c r="M262" s="475">
        <v>4</v>
      </c>
      <c r="N262" s="475">
        <v>4</v>
      </c>
      <c r="O262" s="475">
        <v>4</v>
      </c>
    </row>
    <row r="263" spans="1:15" x14ac:dyDescent="0.45">
      <c r="A263" s="475" t="s">
        <v>905</v>
      </c>
      <c r="B263" s="475" t="s">
        <v>555</v>
      </c>
      <c r="C263" s="475" t="s">
        <v>402</v>
      </c>
      <c r="D263" s="475" t="s">
        <v>409</v>
      </c>
      <c r="E263" s="475" t="s">
        <v>480</v>
      </c>
      <c r="F263" s="475" t="s">
        <v>904</v>
      </c>
      <c r="G263" s="475">
        <v>1</v>
      </c>
      <c r="H263" s="475">
        <v>0</v>
      </c>
      <c r="I263" s="475">
        <v>0</v>
      </c>
      <c r="J263" s="475">
        <v>0</v>
      </c>
      <c r="K263" s="475">
        <v>0</v>
      </c>
      <c r="L263" s="475">
        <v>0</v>
      </c>
      <c r="M263" s="475">
        <v>0</v>
      </c>
      <c r="N263" s="475">
        <v>0</v>
      </c>
      <c r="O263" s="475">
        <v>0</v>
      </c>
    </row>
    <row r="264" spans="1:15" x14ac:dyDescent="0.45">
      <c r="A264" s="475" t="s">
        <v>905</v>
      </c>
      <c r="B264" s="475" t="s">
        <v>555</v>
      </c>
      <c r="C264" s="475" t="s">
        <v>87</v>
      </c>
      <c r="D264" s="475" t="s">
        <v>409</v>
      </c>
      <c r="E264" s="475" t="s">
        <v>480</v>
      </c>
      <c r="F264" s="475" t="s">
        <v>904</v>
      </c>
      <c r="G264" s="475">
        <v>1</v>
      </c>
      <c r="H264" s="475">
        <v>2</v>
      </c>
      <c r="I264" s="475">
        <v>2</v>
      </c>
      <c r="J264" s="475">
        <v>5</v>
      </c>
      <c r="K264" s="475">
        <v>14</v>
      </c>
      <c r="L264" s="475">
        <v>19</v>
      </c>
      <c r="M264" s="475">
        <v>17</v>
      </c>
      <c r="N264" s="475">
        <v>20</v>
      </c>
      <c r="O264" s="475">
        <v>16</v>
      </c>
    </row>
    <row r="265" spans="1:15" x14ac:dyDescent="0.45">
      <c r="A265" s="475" t="s">
        <v>905</v>
      </c>
      <c r="B265" s="475" t="s">
        <v>555</v>
      </c>
      <c r="C265" s="475" t="s">
        <v>289</v>
      </c>
      <c r="D265" s="475" t="s">
        <v>409</v>
      </c>
      <c r="E265" s="475" t="s">
        <v>480</v>
      </c>
      <c r="F265" s="475" t="s">
        <v>904</v>
      </c>
      <c r="G265" s="475">
        <v>1</v>
      </c>
      <c r="H265" s="475">
        <v>402</v>
      </c>
      <c r="I265" s="475">
        <v>398</v>
      </c>
      <c r="J265" s="475">
        <v>359</v>
      </c>
      <c r="K265" s="475">
        <v>366</v>
      </c>
      <c r="L265" s="475">
        <v>222</v>
      </c>
      <c r="M265" s="475">
        <v>206</v>
      </c>
      <c r="N265" s="475">
        <v>178</v>
      </c>
      <c r="O265" s="475">
        <v>175</v>
      </c>
    </row>
    <row r="266" spans="1:15" x14ac:dyDescent="0.45">
      <c r="A266" s="475" t="s">
        <v>905</v>
      </c>
      <c r="B266" s="475" t="s">
        <v>555</v>
      </c>
      <c r="C266" s="475" t="s">
        <v>31</v>
      </c>
      <c r="D266" s="475" t="s">
        <v>289</v>
      </c>
      <c r="E266" s="475" t="s">
        <v>480</v>
      </c>
      <c r="F266" s="475" t="s">
        <v>904</v>
      </c>
      <c r="G266" s="475">
        <v>1</v>
      </c>
      <c r="H266" s="475">
        <v>5526</v>
      </c>
      <c r="I266" s="475">
        <v>5478</v>
      </c>
      <c r="J266" s="475">
        <v>5558</v>
      </c>
      <c r="K266" s="475">
        <v>5499</v>
      </c>
      <c r="L266" s="475">
        <v>4699</v>
      </c>
      <c r="M266" s="475">
        <v>4390</v>
      </c>
      <c r="N266" s="475">
        <v>4383</v>
      </c>
      <c r="O266" s="475">
        <v>4423</v>
      </c>
    </row>
    <row r="267" spans="1:15" x14ac:dyDescent="0.45">
      <c r="A267" s="475" t="s">
        <v>905</v>
      </c>
      <c r="B267" s="475" t="s">
        <v>555</v>
      </c>
      <c r="C267" s="475" t="s">
        <v>400</v>
      </c>
      <c r="D267" s="475" t="s">
        <v>289</v>
      </c>
      <c r="E267" s="475" t="s">
        <v>480</v>
      </c>
      <c r="F267" s="475" t="s">
        <v>904</v>
      </c>
      <c r="G267" s="475">
        <v>1</v>
      </c>
      <c r="H267" s="475">
        <v>53</v>
      </c>
      <c r="I267" s="475">
        <v>47</v>
      </c>
      <c r="J267" s="475">
        <v>40</v>
      </c>
      <c r="K267" s="475">
        <v>37</v>
      </c>
      <c r="L267" s="475">
        <v>34</v>
      </c>
      <c r="M267" s="475">
        <v>8</v>
      </c>
      <c r="N267" s="475">
        <v>28</v>
      </c>
      <c r="O267" s="475">
        <v>22</v>
      </c>
    </row>
    <row r="268" spans="1:15" x14ac:dyDescent="0.45">
      <c r="A268" s="475" t="s">
        <v>905</v>
      </c>
      <c r="B268" s="475" t="s">
        <v>555</v>
      </c>
      <c r="C268" s="475" t="s">
        <v>401</v>
      </c>
      <c r="D268" s="475" t="s">
        <v>289</v>
      </c>
      <c r="E268" s="475" t="s">
        <v>480</v>
      </c>
      <c r="F268" s="475" t="s">
        <v>904</v>
      </c>
      <c r="G268" s="475">
        <v>1</v>
      </c>
      <c r="H268" s="475">
        <v>32</v>
      </c>
      <c r="I268" s="475">
        <v>25</v>
      </c>
      <c r="J268" s="475">
        <v>13</v>
      </c>
      <c r="K268" s="475">
        <v>20</v>
      </c>
      <c r="L268" s="475">
        <v>29</v>
      </c>
      <c r="M268" s="475">
        <v>22</v>
      </c>
      <c r="N268" s="475">
        <v>22</v>
      </c>
      <c r="O268" s="475">
        <v>21</v>
      </c>
    </row>
    <row r="269" spans="1:15" x14ac:dyDescent="0.45">
      <c r="A269" s="475" t="s">
        <v>905</v>
      </c>
      <c r="B269" s="475" t="s">
        <v>555</v>
      </c>
      <c r="C269" s="475" t="s">
        <v>402</v>
      </c>
      <c r="D269" s="475" t="s">
        <v>289</v>
      </c>
      <c r="E269" s="475" t="s">
        <v>480</v>
      </c>
      <c r="F269" s="475" t="s">
        <v>904</v>
      </c>
      <c r="G269" s="475">
        <v>1</v>
      </c>
      <c r="H269" s="475">
        <v>1</v>
      </c>
      <c r="I269" s="475">
        <v>0</v>
      </c>
      <c r="J269" s="475">
        <v>0</v>
      </c>
      <c r="K269" s="475">
        <v>0</v>
      </c>
      <c r="L269" s="475">
        <v>0</v>
      </c>
      <c r="M269" s="475">
        <v>0</v>
      </c>
      <c r="N269" s="475">
        <v>0</v>
      </c>
      <c r="O269" s="475">
        <v>0</v>
      </c>
    </row>
    <row r="270" spans="1:15" x14ac:dyDescent="0.45">
      <c r="A270" s="475" t="s">
        <v>905</v>
      </c>
      <c r="B270" s="475" t="s">
        <v>555</v>
      </c>
      <c r="C270" s="475" t="s">
        <v>87</v>
      </c>
      <c r="D270" s="475" t="s">
        <v>289</v>
      </c>
      <c r="E270" s="475" t="s">
        <v>480</v>
      </c>
      <c r="F270" s="475" t="s">
        <v>904</v>
      </c>
      <c r="G270" s="475">
        <v>1</v>
      </c>
      <c r="H270" s="475">
        <v>16</v>
      </c>
      <c r="I270" s="475">
        <v>17</v>
      </c>
      <c r="J270" s="475">
        <v>18</v>
      </c>
      <c r="K270" s="475">
        <v>26</v>
      </c>
      <c r="L270" s="475">
        <v>29</v>
      </c>
      <c r="M270" s="475">
        <v>27</v>
      </c>
      <c r="N270" s="475">
        <v>27</v>
      </c>
      <c r="O270" s="475">
        <v>58</v>
      </c>
    </row>
    <row r="271" spans="1:15" x14ac:dyDescent="0.45">
      <c r="A271" s="475" t="s">
        <v>905</v>
      </c>
      <c r="B271" s="475" t="s">
        <v>555</v>
      </c>
      <c r="C271" s="475" t="s">
        <v>289</v>
      </c>
      <c r="D271" s="475" t="s">
        <v>289</v>
      </c>
      <c r="E271" s="475" t="s">
        <v>480</v>
      </c>
      <c r="F271" s="475" t="s">
        <v>904</v>
      </c>
      <c r="G271" s="475">
        <v>1</v>
      </c>
      <c r="H271" s="475">
        <v>5628</v>
      </c>
      <c r="I271" s="475">
        <v>5567</v>
      </c>
      <c r="J271" s="475">
        <v>5630</v>
      </c>
      <c r="K271" s="475">
        <v>5583</v>
      </c>
      <c r="L271" s="475">
        <v>4791</v>
      </c>
      <c r="M271" s="475">
        <v>4448</v>
      </c>
      <c r="N271" s="475">
        <v>4459</v>
      </c>
      <c r="O271" s="475">
        <v>4525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Y58"/>
  <sheetViews>
    <sheetView showGridLines="0" zoomScaleNormal="100" workbookViewId="0">
      <selection sqref="A1:K1"/>
    </sheetView>
  </sheetViews>
  <sheetFormatPr defaultColWidth="18.6640625" defaultRowHeight="10.5" x14ac:dyDescent="0.35"/>
  <cols>
    <col min="1" max="1" width="36.86328125" style="4" customWidth="1"/>
    <col min="2" max="2" width="9" style="4" hidden="1" customWidth="1"/>
    <col min="3" max="3" width="7.59765625" style="4" hidden="1" customWidth="1"/>
    <col min="4" max="11" width="14.59765625" style="4" customWidth="1"/>
    <col min="12" max="16384" width="18.6640625" style="4"/>
  </cols>
  <sheetData>
    <row r="1" spans="1:25" ht="20.85" customHeight="1" x14ac:dyDescent="0.35">
      <c r="A1" s="602" t="s">
        <v>611</v>
      </c>
      <c r="B1" s="602"/>
      <c r="C1" s="602"/>
      <c r="D1" s="602"/>
      <c r="E1" s="602"/>
      <c r="F1" s="602"/>
      <c r="G1" s="602"/>
      <c r="H1" s="602"/>
      <c r="I1" s="602"/>
      <c r="J1" s="602"/>
      <c r="K1" s="602"/>
    </row>
    <row r="2" spans="1:25" s="275" customFormat="1" ht="14.25" x14ac:dyDescent="0.45">
      <c r="A2" s="621" t="s">
        <v>1099</v>
      </c>
      <c r="B2" s="621"/>
      <c r="C2" s="621"/>
      <c r="D2" s="621"/>
      <c r="E2" s="621"/>
      <c r="F2" s="621"/>
      <c r="G2" s="621"/>
      <c r="H2" s="621"/>
      <c r="I2" s="621"/>
      <c r="J2" s="621"/>
      <c r="K2" s="621"/>
    </row>
    <row r="3" spans="1:25" s="275" customFormat="1" ht="14.25" x14ac:dyDescent="0.45">
      <c r="A3" s="622"/>
      <c r="B3" s="622"/>
      <c r="C3" s="622"/>
      <c r="D3" s="622"/>
      <c r="E3" s="622"/>
      <c r="F3" s="622"/>
      <c r="G3" s="622"/>
      <c r="H3" s="622"/>
      <c r="I3" s="622"/>
      <c r="J3" s="622"/>
      <c r="K3" s="622"/>
    </row>
    <row r="4" spans="1:25" ht="15.75" customHeight="1" x14ac:dyDescent="0.35">
      <c r="A4" s="56"/>
      <c r="B4" s="56"/>
      <c r="C4" s="606" t="s">
        <v>79</v>
      </c>
      <c r="D4" s="606"/>
      <c r="E4" s="606"/>
      <c r="F4" s="606"/>
      <c r="G4" s="606"/>
      <c r="H4" s="606"/>
      <c r="I4" s="606"/>
      <c r="J4" s="606"/>
      <c r="K4" s="606"/>
    </row>
    <row r="5" spans="1:25" s="275" customFormat="1" ht="28.5" customHeight="1" x14ac:dyDescent="0.45">
      <c r="A5" s="261"/>
      <c r="B5" s="261"/>
      <c r="C5" s="2"/>
      <c r="D5" s="308" t="s">
        <v>0</v>
      </c>
      <c r="E5" s="308" t="s">
        <v>1</v>
      </c>
      <c r="F5" s="308" t="s">
        <v>2</v>
      </c>
      <c r="G5" s="308" t="s">
        <v>3</v>
      </c>
      <c r="H5" s="308" t="s">
        <v>4</v>
      </c>
      <c r="I5" s="308" t="s">
        <v>307</v>
      </c>
      <c r="J5" s="308" t="s">
        <v>650</v>
      </c>
      <c r="K5" s="308" t="s">
        <v>651</v>
      </c>
      <c r="L5" s="285"/>
      <c r="M5" s="285"/>
      <c r="N5" s="285"/>
      <c r="O5" s="285"/>
      <c r="P5" s="285"/>
      <c r="Q5" s="285"/>
      <c r="R5" s="285"/>
      <c r="S5" s="285"/>
      <c r="T5" s="285"/>
      <c r="U5" s="285"/>
      <c r="V5" s="285"/>
      <c r="W5" s="285"/>
      <c r="X5" s="285"/>
      <c r="Y5" s="285"/>
    </row>
    <row r="6" spans="1:25" s="6" customFormat="1" ht="15.75" customHeight="1" x14ac:dyDescent="0.45">
      <c r="A6" s="49"/>
      <c r="B6" s="49"/>
      <c r="C6" s="191"/>
      <c r="D6" s="191"/>
      <c r="E6" s="191"/>
      <c r="F6" s="191"/>
      <c r="G6" s="191"/>
      <c r="H6" s="191"/>
      <c r="I6" s="191"/>
      <c r="J6" s="191"/>
    </row>
    <row r="7" spans="1:25" s="291" customFormat="1" ht="15" customHeight="1" x14ac:dyDescent="0.45">
      <c r="A7" s="289"/>
      <c r="B7" s="290"/>
      <c r="C7" s="601" t="s">
        <v>95</v>
      </c>
      <c r="D7" s="601"/>
      <c r="E7" s="601"/>
      <c r="F7" s="601"/>
      <c r="G7" s="601"/>
      <c r="H7" s="601"/>
      <c r="I7" s="601"/>
      <c r="J7" s="601"/>
      <c r="K7" s="601"/>
    </row>
    <row r="8" spans="1:25" s="275" customFormat="1" ht="16.5" customHeight="1" x14ac:dyDescent="0.45">
      <c r="A8" s="62" t="s">
        <v>94</v>
      </c>
      <c r="C8" s="543"/>
      <c r="D8" s="544"/>
      <c r="E8" s="544"/>
      <c r="F8" s="544"/>
      <c r="G8" s="544"/>
      <c r="H8" s="545"/>
      <c r="I8" s="545"/>
      <c r="J8" s="545"/>
      <c r="K8" s="545"/>
      <c r="L8" s="543"/>
    </row>
    <row r="9" spans="1:25" s="275" customFormat="1" ht="15" hidden="1" customHeight="1" x14ac:dyDescent="0.45">
      <c r="A9" s="62"/>
      <c r="B9" s="512" t="s">
        <v>560</v>
      </c>
      <c r="C9" s="546" t="s">
        <v>906</v>
      </c>
      <c r="D9" s="546" t="s">
        <v>907</v>
      </c>
      <c r="E9" s="546" t="s">
        <v>908</v>
      </c>
      <c r="F9" s="546" t="s">
        <v>909</v>
      </c>
      <c r="G9" s="546" t="s">
        <v>910</v>
      </c>
      <c r="H9" s="546" t="s">
        <v>911</v>
      </c>
      <c r="I9" s="546" t="s">
        <v>912</v>
      </c>
      <c r="J9" s="545" t="s">
        <v>913</v>
      </c>
      <c r="K9" s="545" t="s">
        <v>914</v>
      </c>
      <c r="L9" s="543"/>
    </row>
    <row r="10" spans="1:25" s="6" customFormat="1" ht="16.5" customHeight="1" x14ac:dyDescent="0.45">
      <c r="A10" s="57" t="s">
        <v>96</v>
      </c>
      <c r="B10" s="57" t="s">
        <v>915</v>
      </c>
      <c r="C10" s="543" t="s">
        <v>96</v>
      </c>
      <c r="D10" s="162">
        <v>10</v>
      </c>
      <c r="E10" s="162">
        <v>9</v>
      </c>
      <c r="F10" s="162">
        <v>10</v>
      </c>
      <c r="G10" s="162">
        <v>9</v>
      </c>
      <c r="H10" s="162">
        <v>8</v>
      </c>
      <c r="I10" s="162">
        <v>7</v>
      </c>
      <c r="J10" s="162">
        <v>9</v>
      </c>
      <c r="K10" s="162">
        <v>12</v>
      </c>
      <c r="L10" s="8"/>
    </row>
    <row r="11" spans="1:25" s="6" customFormat="1" ht="16.5" customHeight="1" x14ac:dyDescent="0.45">
      <c r="A11" s="57" t="s">
        <v>97</v>
      </c>
      <c r="B11" s="57" t="s">
        <v>915</v>
      </c>
      <c r="C11" s="543" t="s">
        <v>97</v>
      </c>
      <c r="D11" s="162">
        <v>2443</v>
      </c>
      <c r="E11" s="162">
        <v>2428</v>
      </c>
      <c r="F11" s="162">
        <v>1995</v>
      </c>
      <c r="G11" s="162">
        <v>1764</v>
      </c>
      <c r="H11" s="162">
        <v>2069</v>
      </c>
      <c r="I11" s="162">
        <v>1920</v>
      </c>
      <c r="J11" s="162">
        <v>2100</v>
      </c>
      <c r="K11" s="162">
        <v>2241</v>
      </c>
      <c r="L11" s="8"/>
    </row>
    <row r="12" spans="1:25" s="6" customFormat="1" ht="16.5" customHeight="1" x14ac:dyDescent="0.45">
      <c r="A12" s="57" t="s">
        <v>98</v>
      </c>
      <c r="B12" s="57" t="s">
        <v>915</v>
      </c>
      <c r="C12" s="543" t="s">
        <v>296</v>
      </c>
      <c r="D12" s="162" t="s">
        <v>916</v>
      </c>
      <c r="E12" s="162" t="s">
        <v>916</v>
      </c>
      <c r="F12" s="162" t="s">
        <v>916</v>
      </c>
      <c r="G12" s="162" t="s">
        <v>916</v>
      </c>
      <c r="H12" s="162" t="s">
        <v>916</v>
      </c>
      <c r="I12" s="162" t="s">
        <v>916</v>
      </c>
      <c r="J12" s="162" t="s">
        <v>916</v>
      </c>
      <c r="K12" s="162" t="s">
        <v>916</v>
      </c>
      <c r="L12" s="8"/>
    </row>
    <row r="13" spans="1:25" s="6" customFormat="1" ht="16.5" customHeight="1" x14ac:dyDescent="0.45">
      <c r="A13" s="57" t="s">
        <v>99</v>
      </c>
      <c r="B13" s="57" t="s">
        <v>915</v>
      </c>
      <c r="C13" s="543" t="s">
        <v>99</v>
      </c>
      <c r="D13" s="162">
        <v>137</v>
      </c>
      <c r="E13" s="162" t="s">
        <v>916</v>
      </c>
      <c r="F13" s="162">
        <v>148</v>
      </c>
      <c r="G13" s="162" t="s">
        <v>916</v>
      </c>
      <c r="H13" s="162" t="s">
        <v>916</v>
      </c>
      <c r="I13" s="162" t="s">
        <v>916</v>
      </c>
      <c r="J13" s="162" t="s">
        <v>916</v>
      </c>
      <c r="K13" s="162" t="s">
        <v>916</v>
      </c>
      <c r="L13" s="8"/>
    </row>
    <row r="14" spans="1:25" s="6" customFormat="1" ht="16.5" customHeight="1" x14ac:dyDescent="0.45">
      <c r="A14" s="57" t="s">
        <v>100</v>
      </c>
      <c r="B14" s="57" t="s">
        <v>915</v>
      </c>
      <c r="C14" s="543" t="s">
        <v>297</v>
      </c>
      <c r="D14" s="162" t="s">
        <v>916</v>
      </c>
      <c r="E14" s="162" t="s">
        <v>916</v>
      </c>
      <c r="F14" s="162" t="s">
        <v>916</v>
      </c>
      <c r="G14" s="162" t="s">
        <v>916</v>
      </c>
      <c r="H14" s="162" t="s">
        <v>916</v>
      </c>
      <c r="I14" s="162" t="s">
        <v>916</v>
      </c>
      <c r="J14" s="162" t="s">
        <v>916</v>
      </c>
      <c r="K14" s="162" t="s">
        <v>916</v>
      </c>
      <c r="L14" s="8"/>
    </row>
    <row r="15" spans="1:25" s="6" customFormat="1" ht="16.5" customHeight="1" x14ac:dyDescent="0.45">
      <c r="A15" s="57" t="s">
        <v>101</v>
      </c>
      <c r="B15" s="57" t="s">
        <v>915</v>
      </c>
      <c r="C15" s="543" t="s">
        <v>298</v>
      </c>
      <c r="D15" s="162">
        <v>454</v>
      </c>
      <c r="E15" s="162">
        <v>419</v>
      </c>
      <c r="F15" s="162" t="s">
        <v>916</v>
      </c>
      <c r="G15" s="162" t="s">
        <v>916</v>
      </c>
      <c r="H15" s="162">
        <v>458</v>
      </c>
      <c r="I15" s="162">
        <v>450</v>
      </c>
      <c r="J15" s="162">
        <v>413</v>
      </c>
      <c r="K15" s="162">
        <v>429</v>
      </c>
      <c r="L15" s="8"/>
    </row>
    <row r="16" spans="1:25" s="6" customFormat="1" ht="16.5" customHeight="1" x14ac:dyDescent="0.45">
      <c r="A16" s="57" t="s">
        <v>102</v>
      </c>
      <c r="B16" s="57" t="s">
        <v>915</v>
      </c>
      <c r="C16" s="543" t="s">
        <v>299</v>
      </c>
      <c r="D16" s="162">
        <v>10</v>
      </c>
      <c r="E16" s="162">
        <v>11</v>
      </c>
      <c r="F16" s="162">
        <v>10</v>
      </c>
      <c r="G16" s="162">
        <v>12</v>
      </c>
      <c r="H16" s="162">
        <v>4</v>
      </c>
      <c r="I16" s="162" t="s">
        <v>916</v>
      </c>
      <c r="J16" s="162" t="s">
        <v>916</v>
      </c>
      <c r="K16" s="162" t="s">
        <v>916</v>
      </c>
      <c r="L16" s="8"/>
    </row>
    <row r="17" spans="1:12" s="6" customFormat="1" ht="16.5" customHeight="1" x14ac:dyDescent="0.45">
      <c r="A17" s="19" t="s">
        <v>103</v>
      </c>
      <c r="B17" s="19" t="s">
        <v>915</v>
      </c>
      <c r="C17" s="543" t="s">
        <v>300</v>
      </c>
      <c r="D17" s="162">
        <v>9</v>
      </c>
      <c r="E17" s="162">
        <v>7</v>
      </c>
      <c r="F17" s="162">
        <v>7</v>
      </c>
      <c r="G17" s="162">
        <v>7</v>
      </c>
      <c r="H17" s="162">
        <v>8</v>
      </c>
      <c r="I17" s="162" t="s">
        <v>916</v>
      </c>
      <c r="J17" s="162">
        <v>11</v>
      </c>
      <c r="K17" s="162">
        <v>14</v>
      </c>
      <c r="L17" s="8"/>
    </row>
    <row r="18" spans="1:12" s="6" customFormat="1" ht="16.5" customHeight="1" x14ac:dyDescent="0.45">
      <c r="A18" s="19" t="s">
        <v>104</v>
      </c>
      <c r="B18" s="19" t="s">
        <v>915</v>
      </c>
      <c r="C18" s="543" t="s">
        <v>301</v>
      </c>
      <c r="D18" s="162" t="s">
        <v>916</v>
      </c>
      <c r="E18" s="162" t="s">
        <v>916</v>
      </c>
      <c r="F18" s="162" t="s">
        <v>916</v>
      </c>
      <c r="G18" s="162" t="s">
        <v>916</v>
      </c>
      <c r="H18" s="162" t="s">
        <v>916</v>
      </c>
      <c r="I18" s="162" t="s">
        <v>916</v>
      </c>
      <c r="J18" s="162" t="s">
        <v>916</v>
      </c>
      <c r="K18" s="162">
        <v>12</v>
      </c>
      <c r="L18" s="8"/>
    </row>
    <row r="19" spans="1:12" s="6" customFormat="1" ht="16.5" customHeight="1" x14ac:dyDescent="0.45">
      <c r="A19" s="57" t="s">
        <v>105</v>
      </c>
      <c r="B19" s="57" t="s">
        <v>915</v>
      </c>
      <c r="C19" s="543" t="s">
        <v>302</v>
      </c>
      <c r="D19" s="162">
        <v>1860</v>
      </c>
      <c r="E19" s="162">
        <v>1996</v>
      </c>
      <c r="F19" s="162">
        <v>2104</v>
      </c>
      <c r="G19" s="162">
        <v>2443</v>
      </c>
      <c r="H19" s="162">
        <v>2355</v>
      </c>
      <c r="I19" s="162">
        <v>2210</v>
      </c>
      <c r="J19" s="162">
        <v>2660</v>
      </c>
      <c r="K19" s="162">
        <v>2575</v>
      </c>
      <c r="L19" s="8"/>
    </row>
    <row r="20" spans="1:12" s="6" customFormat="1" ht="16.5" customHeight="1" x14ac:dyDescent="0.45">
      <c r="A20" s="57" t="s">
        <v>106</v>
      </c>
      <c r="B20" s="57" t="s">
        <v>915</v>
      </c>
      <c r="C20" s="543" t="s">
        <v>303</v>
      </c>
      <c r="D20" s="162">
        <v>25</v>
      </c>
      <c r="E20" s="162">
        <v>28</v>
      </c>
      <c r="F20" s="162">
        <v>38</v>
      </c>
      <c r="G20" s="162">
        <v>52</v>
      </c>
      <c r="H20" s="162">
        <v>57</v>
      </c>
      <c r="I20" s="162" t="s">
        <v>916</v>
      </c>
      <c r="J20" s="162" t="s">
        <v>916</v>
      </c>
      <c r="K20" s="162" t="s">
        <v>916</v>
      </c>
      <c r="L20" s="8"/>
    </row>
    <row r="21" spans="1:12" s="6" customFormat="1" ht="16.5" customHeight="1" x14ac:dyDescent="0.45">
      <c r="A21" s="57" t="s">
        <v>107</v>
      </c>
      <c r="B21" s="57" t="s">
        <v>915</v>
      </c>
      <c r="C21" s="543" t="s">
        <v>107</v>
      </c>
      <c r="D21" s="162">
        <v>23</v>
      </c>
      <c r="E21" s="162">
        <v>23</v>
      </c>
      <c r="F21" s="162">
        <v>21</v>
      </c>
      <c r="G21" s="162">
        <v>19</v>
      </c>
      <c r="H21" s="162">
        <v>28</v>
      </c>
      <c r="I21" s="162">
        <v>28</v>
      </c>
      <c r="J21" s="162">
        <v>28</v>
      </c>
      <c r="K21" s="162">
        <v>46</v>
      </c>
      <c r="L21" s="8"/>
    </row>
    <row r="22" spans="1:12" s="6" customFormat="1" ht="16.5" customHeight="1" x14ac:dyDescent="0.45">
      <c r="A22" s="57" t="s">
        <v>108</v>
      </c>
      <c r="B22" s="57" t="s">
        <v>915</v>
      </c>
      <c r="C22" s="543" t="s">
        <v>304</v>
      </c>
      <c r="D22" s="162" t="s">
        <v>916</v>
      </c>
      <c r="E22" s="162" t="s">
        <v>916</v>
      </c>
      <c r="F22" s="162" t="s">
        <v>916</v>
      </c>
      <c r="G22" s="162" t="s">
        <v>916</v>
      </c>
      <c r="H22" s="162" t="s">
        <v>916</v>
      </c>
      <c r="I22" s="162" t="s">
        <v>916</v>
      </c>
      <c r="J22" s="162">
        <v>6</v>
      </c>
      <c r="K22" s="162">
        <v>5</v>
      </c>
      <c r="L22" s="8"/>
    </row>
    <row r="23" spans="1:12" s="6" customFormat="1" ht="16.5" customHeight="1" x14ac:dyDescent="0.45">
      <c r="A23" s="57" t="s">
        <v>109</v>
      </c>
      <c r="B23" s="57" t="s">
        <v>915</v>
      </c>
      <c r="C23" s="543" t="s">
        <v>109</v>
      </c>
      <c r="D23" s="162">
        <v>57</v>
      </c>
      <c r="E23" s="162">
        <v>56</v>
      </c>
      <c r="F23" s="162" t="s">
        <v>916</v>
      </c>
      <c r="G23" s="162" t="s">
        <v>916</v>
      </c>
      <c r="H23" s="162" t="s">
        <v>916</v>
      </c>
      <c r="I23" s="162">
        <v>68</v>
      </c>
      <c r="J23" s="162">
        <v>65</v>
      </c>
      <c r="K23" s="162" t="s">
        <v>916</v>
      </c>
      <c r="L23" s="8"/>
    </row>
    <row r="24" spans="1:12" s="6" customFormat="1" ht="16.5" customHeight="1" x14ac:dyDescent="0.45">
      <c r="A24" s="57" t="s">
        <v>110</v>
      </c>
      <c r="B24" s="57" t="s">
        <v>915</v>
      </c>
      <c r="C24" s="543" t="s">
        <v>305</v>
      </c>
      <c r="D24" s="162">
        <v>18</v>
      </c>
      <c r="E24" s="162" t="s">
        <v>916</v>
      </c>
      <c r="F24" s="162" t="s">
        <v>916</v>
      </c>
      <c r="G24" s="162" t="s">
        <v>916</v>
      </c>
      <c r="H24" s="162" t="s">
        <v>916</v>
      </c>
      <c r="I24" s="162">
        <v>18</v>
      </c>
      <c r="J24" s="162" t="s">
        <v>916</v>
      </c>
      <c r="K24" s="162" t="s">
        <v>916</v>
      </c>
      <c r="L24" s="8"/>
    </row>
    <row r="25" spans="1:12" s="6" customFormat="1" ht="16.5" customHeight="1" x14ac:dyDescent="0.45">
      <c r="A25" s="57" t="s">
        <v>111</v>
      </c>
      <c r="B25" s="57" t="s">
        <v>915</v>
      </c>
      <c r="C25" s="543" t="s">
        <v>306</v>
      </c>
      <c r="D25" s="162">
        <v>35</v>
      </c>
      <c r="E25" s="162">
        <v>34</v>
      </c>
      <c r="F25" s="162">
        <v>35</v>
      </c>
      <c r="G25" s="162">
        <v>20</v>
      </c>
      <c r="H25" s="162">
        <v>21</v>
      </c>
      <c r="I25" s="162">
        <v>24</v>
      </c>
      <c r="J25" s="162">
        <v>26</v>
      </c>
      <c r="K25" s="162">
        <v>25</v>
      </c>
      <c r="L25" s="8"/>
    </row>
    <row r="26" spans="1:12" s="6" customFormat="1" ht="16.5" customHeight="1" x14ac:dyDescent="0.45">
      <c r="A26" s="57" t="s">
        <v>92</v>
      </c>
      <c r="B26" s="57" t="s">
        <v>915</v>
      </c>
      <c r="C26" s="543" t="s">
        <v>87</v>
      </c>
      <c r="D26" s="162">
        <v>196</v>
      </c>
      <c r="E26" s="162">
        <v>268</v>
      </c>
      <c r="F26" s="162">
        <v>245</v>
      </c>
      <c r="G26" s="162">
        <v>286</v>
      </c>
      <c r="H26" s="162">
        <v>325</v>
      </c>
      <c r="I26" s="162">
        <v>364</v>
      </c>
      <c r="J26" s="162">
        <v>316</v>
      </c>
      <c r="K26" s="162">
        <v>649</v>
      </c>
      <c r="L26" s="8"/>
    </row>
    <row r="27" spans="1:12" s="6" customFormat="1" ht="16.5" customHeight="1" x14ac:dyDescent="0.45">
      <c r="A27" s="63" t="s">
        <v>112</v>
      </c>
      <c r="B27" s="63" t="s">
        <v>915</v>
      </c>
      <c r="C27" s="543" t="s">
        <v>289</v>
      </c>
      <c r="D27" s="518">
        <v>5365</v>
      </c>
      <c r="E27" s="518">
        <v>5523</v>
      </c>
      <c r="F27" s="518">
        <v>5237</v>
      </c>
      <c r="G27" s="518">
        <v>5400</v>
      </c>
      <c r="H27" s="518">
        <v>5700</v>
      </c>
      <c r="I27" s="518">
        <v>5462</v>
      </c>
      <c r="J27" s="518">
        <v>6027</v>
      </c>
      <c r="K27" s="518">
        <v>6586</v>
      </c>
      <c r="L27" s="8"/>
    </row>
    <row r="28" spans="1:12" ht="16.5" customHeight="1" x14ac:dyDescent="0.45">
      <c r="A28" s="64" t="s">
        <v>113</v>
      </c>
      <c r="B28" s="129" t="s">
        <v>917</v>
      </c>
      <c r="C28" s="543"/>
      <c r="D28" s="162">
        <v>1873</v>
      </c>
      <c r="E28" s="162">
        <v>1837</v>
      </c>
      <c r="F28" s="162">
        <v>1519</v>
      </c>
      <c r="G28" s="162">
        <v>1468</v>
      </c>
      <c r="H28" s="162">
        <v>1521</v>
      </c>
      <c r="I28" s="162">
        <v>1250</v>
      </c>
      <c r="J28" s="162">
        <v>1736</v>
      </c>
      <c r="K28" s="162">
        <v>1633</v>
      </c>
      <c r="L28" s="45"/>
    </row>
    <row r="29" spans="1:12" s="6" customFormat="1" ht="16.5" customHeight="1" x14ac:dyDescent="0.45">
      <c r="A29" s="65" t="s">
        <v>114</v>
      </c>
      <c r="B29" s="225" t="s">
        <v>918</v>
      </c>
      <c r="C29" s="543"/>
      <c r="D29" s="162">
        <v>2181</v>
      </c>
      <c r="E29" s="162">
        <v>2191</v>
      </c>
      <c r="F29" s="162">
        <v>1786</v>
      </c>
      <c r="G29" s="162">
        <v>1699</v>
      </c>
      <c r="H29" s="162">
        <v>1815</v>
      </c>
      <c r="I29" s="162">
        <v>1927</v>
      </c>
      <c r="J29" s="162">
        <v>2383</v>
      </c>
      <c r="K29" s="162">
        <v>2320</v>
      </c>
      <c r="L29" s="8"/>
    </row>
    <row r="30" spans="1:12" s="6" customFormat="1" ht="16.5" customHeight="1" x14ac:dyDescent="0.45">
      <c r="A30" s="65" t="s">
        <v>115</v>
      </c>
      <c r="B30" s="225" t="s">
        <v>919</v>
      </c>
      <c r="C30" s="543"/>
      <c r="D30" s="162">
        <v>3184</v>
      </c>
      <c r="E30" s="162">
        <v>3332</v>
      </c>
      <c r="F30" s="162">
        <v>3451</v>
      </c>
      <c r="G30" s="162">
        <v>3701</v>
      </c>
      <c r="H30" s="162">
        <v>3885</v>
      </c>
      <c r="I30" s="162">
        <v>3535</v>
      </c>
      <c r="J30" s="162">
        <v>3644</v>
      </c>
      <c r="K30" s="162">
        <v>4265</v>
      </c>
      <c r="L30" s="8"/>
    </row>
    <row r="31" spans="1:12" s="6" customFormat="1" ht="16.5" customHeight="1" x14ac:dyDescent="0.45">
      <c r="A31" s="65"/>
      <c r="B31" s="225"/>
      <c r="C31" s="543"/>
      <c r="D31" s="262"/>
      <c r="E31" s="262"/>
      <c r="F31" s="262"/>
      <c r="G31" s="262"/>
      <c r="H31" s="262"/>
      <c r="I31" s="262"/>
      <c r="J31" s="262"/>
      <c r="K31" s="262"/>
      <c r="L31" s="8"/>
    </row>
    <row r="32" spans="1:12" s="6" customFormat="1" ht="16.5" customHeight="1" x14ac:dyDescent="0.45">
      <c r="A32" s="65"/>
      <c r="B32" s="65"/>
      <c r="C32" s="537"/>
      <c r="D32" s="66"/>
      <c r="E32" s="66"/>
      <c r="F32" s="66"/>
      <c r="G32" s="66"/>
      <c r="H32" s="66"/>
      <c r="I32" s="66"/>
      <c r="J32" s="66"/>
      <c r="K32" s="66"/>
      <c r="L32" s="8"/>
    </row>
    <row r="33" spans="1:12" s="291" customFormat="1" ht="15" customHeight="1" x14ac:dyDescent="0.45">
      <c r="A33" s="289"/>
      <c r="B33" s="290"/>
      <c r="C33" s="617" t="s">
        <v>116</v>
      </c>
      <c r="D33" s="617" t="s">
        <v>116</v>
      </c>
      <c r="E33" s="617"/>
      <c r="F33" s="617"/>
      <c r="G33" s="617"/>
      <c r="H33" s="617"/>
      <c r="I33" s="617"/>
      <c r="J33" s="617"/>
      <c r="K33" s="617"/>
      <c r="L33" s="45"/>
    </row>
    <row r="34" spans="1:12" s="275" customFormat="1" ht="16.5" customHeight="1" x14ac:dyDescent="0.45">
      <c r="A34" s="62" t="s">
        <v>94</v>
      </c>
      <c r="C34" s="543"/>
      <c r="D34" s="544"/>
      <c r="E34" s="544"/>
      <c r="F34" s="544"/>
      <c r="G34" s="544"/>
      <c r="H34" s="544"/>
      <c r="I34" s="544"/>
      <c r="J34" s="544"/>
      <c r="K34" s="544"/>
      <c r="L34" s="543"/>
    </row>
    <row r="35" spans="1:12" s="275" customFormat="1" ht="11.25" hidden="1" customHeight="1" x14ac:dyDescent="0.45">
      <c r="B35" s="512" t="s">
        <v>560</v>
      </c>
      <c r="C35" s="546" t="s">
        <v>906</v>
      </c>
      <c r="D35" s="546" t="s">
        <v>907</v>
      </c>
      <c r="E35" s="546" t="s">
        <v>908</v>
      </c>
      <c r="F35" s="546" t="s">
        <v>909</v>
      </c>
      <c r="G35" s="546" t="s">
        <v>910</v>
      </c>
      <c r="H35" s="546" t="s">
        <v>911</v>
      </c>
      <c r="I35" s="546" t="s">
        <v>912</v>
      </c>
      <c r="J35" s="546" t="s">
        <v>913</v>
      </c>
      <c r="K35" s="546" t="s">
        <v>914</v>
      </c>
      <c r="L35" s="543"/>
    </row>
    <row r="36" spans="1:12" s="6" customFormat="1" ht="16.5" customHeight="1" x14ac:dyDescent="0.45">
      <c r="A36" s="57" t="s">
        <v>96</v>
      </c>
      <c r="B36" s="57" t="s">
        <v>920</v>
      </c>
      <c r="C36" s="543" t="s">
        <v>96</v>
      </c>
      <c r="D36" s="162">
        <v>24</v>
      </c>
      <c r="E36" s="162">
        <v>21</v>
      </c>
      <c r="F36" s="162">
        <v>19</v>
      </c>
      <c r="G36" s="162">
        <v>15</v>
      </c>
      <c r="H36" s="162">
        <v>14</v>
      </c>
      <c r="I36" s="162">
        <v>8</v>
      </c>
      <c r="J36" s="162">
        <v>3</v>
      </c>
      <c r="K36" s="162">
        <v>6</v>
      </c>
      <c r="L36" s="8"/>
    </row>
    <row r="37" spans="1:12" s="6" customFormat="1" ht="16.5" customHeight="1" x14ac:dyDescent="0.45">
      <c r="A37" s="57" t="s">
        <v>97</v>
      </c>
      <c r="B37" s="57" t="s">
        <v>920</v>
      </c>
      <c r="C37" s="543" t="s">
        <v>97</v>
      </c>
      <c r="D37" s="162">
        <v>449</v>
      </c>
      <c r="E37" s="162">
        <v>479</v>
      </c>
      <c r="F37" s="162">
        <v>718</v>
      </c>
      <c r="G37" s="162">
        <v>1021</v>
      </c>
      <c r="H37" s="162">
        <v>1131</v>
      </c>
      <c r="I37" s="162">
        <v>1025</v>
      </c>
      <c r="J37" s="162">
        <v>833</v>
      </c>
      <c r="K37" s="162">
        <v>690</v>
      </c>
      <c r="L37" s="8"/>
    </row>
    <row r="38" spans="1:12" s="6" customFormat="1" ht="16.5" customHeight="1" x14ac:dyDescent="0.45">
      <c r="A38" s="57" t="s">
        <v>98</v>
      </c>
      <c r="B38" s="57" t="s">
        <v>920</v>
      </c>
      <c r="C38" s="543" t="s">
        <v>296</v>
      </c>
      <c r="D38" s="162" t="s">
        <v>916</v>
      </c>
      <c r="E38" s="162" t="s">
        <v>916</v>
      </c>
      <c r="F38" s="162" t="s">
        <v>916</v>
      </c>
      <c r="G38" s="162" t="s">
        <v>916</v>
      </c>
      <c r="H38" s="162" t="s">
        <v>916</v>
      </c>
      <c r="I38" s="162" t="s">
        <v>916</v>
      </c>
      <c r="J38" s="162" t="s">
        <v>916</v>
      </c>
      <c r="K38" s="162" t="s">
        <v>916</v>
      </c>
      <c r="L38" s="8"/>
    </row>
    <row r="39" spans="1:12" s="6" customFormat="1" ht="16.5" customHeight="1" x14ac:dyDescent="0.45">
      <c r="A39" s="57" t="s">
        <v>99</v>
      </c>
      <c r="B39" s="57" t="s">
        <v>920</v>
      </c>
      <c r="C39" s="543" t="s">
        <v>99</v>
      </c>
      <c r="D39" s="162">
        <v>1</v>
      </c>
      <c r="E39" s="162" t="s">
        <v>916</v>
      </c>
      <c r="F39" s="162">
        <v>1</v>
      </c>
      <c r="G39" s="162" t="s">
        <v>916</v>
      </c>
      <c r="H39" s="162" t="s">
        <v>916</v>
      </c>
      <c r="I39" s="162" t="s">
        <v>916</v>
      </c>
      <c r="J39" s="162" t="s">
        <v>916</v>
      </c>
      <c r="K39" s="162" t="s">
        <v>916</v>
      </c>
      <c r="L39" s="8"/>
    </row>
    <row r="40" spans="1:12" s="6" customFormat="1" ht="16.5" customHeight="1" x14ac:dyDescent="0.45">
      <c r="A40" s="57" t="s">
        <v>100</v>
      </c>
      <c r="B40" s="57" t="s">
        <v>920</v>
      </c>
      <c r="C40" s="543" t="s">
        <v>297</v>
      </c>
      <c r="D40" s="162" t="s">
        <v>916</v>
      </c>
      <c r="E40" s="162" t="s">
        <v>916</v>
      </c>
      <c r="F40" s="162" t="s">
        <v>916</v>
      </c>
      <c r="G40" s="162" t="s">
        <v>916</v>
      </c>
      <c r="H40" s="162" t="s">
        <v>916</v>
      </c>
      <c r="I40" s="162" t="s">
        <v>916</v>
      </c>
      <c r="J40" s="162">
        <v>0</v>
      </c>
      <c r="K40" s="162">
        <v>0</v>
      </c>
      <c r="L40" s="8"/>
    </row>
    <row r="41" spans="1:12" s="6" customFormat="1" ht="16.5" customHeight="1" x14ac:dyDescent="0.45">
      <c r="A41" s="57" t="s">
        <v>101</v>
      </c>
      <c r="B41" s="57" t="s">
        <v>920</v>
      </c>
      <c r="C41" s="543" t="s">
        <v>298</v>
      </c>
      <c r="D41" s="162">
        <v>15</v>
      </c>
      <c r="E41" s="162">
        <v>20</v>
      </c>
      <c r="F41" s="162" t="s">
        <v>916</v>
      </c>
      <c r="G41" s="162" t="s">
        <v>916</v>
      </c>
      <c r="H41" s="162">
        <v>26</v>
      </c>
      <c r="I41" s="162">
        <v>18</v>
      </c>
      <c r="J41" s="162">
        <v>22</v>
      </c>
      <c r="K41" s="162">
        <v>24</v>
      </c>
      <c r="L41" s="8"/>
    </row>
    <row r="42" spans="1:12" s="6" customFormat="1" ht="16.5" customHeight="1" x14ac:dyDescent="0.45">
      <c r="A42" s="57" t="s">
        <v>102</v>
      </c>
      <c r="B42" s="57" t="s">
        <v>920</v>
      </c>
      <c r="C42" s="543" t="s">
        <v>299</v>
      </c>
      <c r="D42" s="162">
        <v>4</v>
      </c>
      <c r="E42" s="162">
        <v>4</v>
      </c>
      <c r="F42" s="162">
        <v>2</v>
      </c>
      <c r="G42" s="162">
        <v>1</v>
      </c>
      <c r="H42" s="162">
        <v>2</v>
      </c>
      <c r="I42" s="162">
        <v>3</v>
      </c>
      <c r="J42" s="162" t="s">
        <v>916</v>
      </c>
      <c r="K42" s="162" t="s">
        <v>916</v>
      </c>
      <c r="L42" s="8"/>
    </row>
    <row r="43" spans="1:12" s="6" customFormat="1" ht="16.5" customHeight="1" x14ac:dyDescent="0.45">
      <c r="A43" s="19" t="s">
        <v>103</v>
      </c>
      <c r="B43" s="19" t="s">
        <v>920</v>
      </c>
      <c r="C43" s="543" t="s">
        <v>300</v>
      </c>
      <c r="D43" s="162">
        <v>0</v>
      </c>
      <c r="E43" s="162">
        <v>0</v>
      </c>
      <c r="F43" s="162">
        <v>0</v>
      </c>
      <c r="G43" s="162">
        <v>0</v>
      </c>
      <c r="H43" s="162">
        <v>0</v>
      </c>
      <c r="I43" s="162">
        <v>0</v>
      </c>
      <c r="J43" s="162">
        <v>0</v>
      </c>
      <c r="K43" s="162">
        <v>0</v>
      </c>
      <c r="L43" s="8"/>
    </row>
    <row r="44" spans="1:12" s="6" customFormat="1" ht="16.5" customHeight="1" x14ac:dyDescent="0.45">
      <c r="A44" s="19" t="s">
        <v>104</v>
      </c>
      <c r="B44" s="19" t="s">
        <v>920</v>
      </c>
      <c r="C44" s="543" t="s">
        <v>301</v>
      </c>
      <c r="D44" s="162" t="s">
        <v>916</v>
      </c>
      <c r="E44" s="162" t="s">
        <v>916</v>
      </c>
      <c r="F44" s="162" t="s">
        <v>916</v>
      </c>
      <c r="G44" s="162" t="s">
        <v>916</v>
      </c>
      <c r="H44" s="162" t="s">
        <v>916</v>
      </c>
      <c r="I44" s="162" t="s">
        <v>916</v>
      </c>
      <c r="J44" s="162" t="s">
        <v>916</v>
      </c>
      <c r="K44" s="162">
        <v>0</v>
      </c>
      <c r="L44" s="8"/>
    </row>
    <row r="45" spans="1:12" s="6" customFormat="1" ht="16.5" customHeight="1" x14ac:dyDescent="0.45">
      <c r="A45" s="57" t="s">
        <v>105</v>
      </c>
      <c r="B45" s="57" t="s">
        <v>920</v>
      </c>
      <c r="C45" s="543" t="s">
        <v>302</v>
      </c>
      <c r="D45" s="162">
        <v>15</v>
      </c>
      <c r="E45" s="162">
        <v>6</v>
      </c>
      <c r="F45" s="162">
        <v>310</v>
      </c>
      <c r="G45" s="162">
        <v>24</v>
      </c>
      <c r="H45" s="162">
        <v>85</v>
      </c>
      <c r="I45" s="162">
        <v>39</v>
      </c>
      <c r="J45" s="162">
        <v>43</v>
      </c>
      <c r="K45" s="162">
        <v>46</v>
      </c>
      <c r="L45" s="8"/>
    </row>
    <row r="46" spans="1:12" s="6" customFormat="1" ht="16.5" customHeight="1" x14ac:dyDescent="0.45">
      <c r="A46" s="57" t="s">
        <v>106</v>
      </c>
      <c r="B46" s="57" t="s">
        <v>920</v>
      </c>
      <c r="C46" s="543" t="s">
        <v>303</v>
      </c>
      <c r="D46" s="162">
        <v>30</v>
      </c>
      <c r="E46" s="162">
        <v>31</v>
      </c>
      <c r="F46" s="162">
        <v>31</v>
      </c>
      <c r="G46" s="162">
        <v>34</v>
      </c>
      <c r="H46" s="162">
        <v>31</v>
      </c>
      <c r="I46" s="162" t="s">
        <v>916</v>
      </c>
      <c r="J46" s="162" t="s">
        <v>916</v>
      </c>
      <c r="K46" s="162" t="s">
        <v>916</v>
      </c>
      <c r="L46" s="8"/>
    </row>
    <row r="47" spans="1:12" s="6" customFormat="1" ht="16.5" customHeight="1" x14ac:dyDescent="0.45">
      <c r="A47" s="57" t="s">
        <v>107</v>
      </c>
      <c r="B47" s="57" t="s">
        <v>920</v>
      </c>
      <c r="C47" s="543" t="s">
        <v>107</v>
      </c>
      <c r="D47" s="162">
        <v>5</v>
      </c>
      <c r="E47" s="162">
        <v>6</v>
      </c>
      <c r="F47" s="162">
        <v>8</v>
      </c>
      <c r="G47" s="162">
        <v>5</v>
      </c>
      <c r="H47" s="162">
        <v>3</v>
      </c>
      <c r="I47" s="162">
        <v>3</v>
      </c>
      <c r="J47" s="162">
        <v>2</v>
      </c>
      <c r="K47" s="162">
        <v>2</v>
      </c>
      <c r="L47" s="8"/>
    </row>
    <row r="48" spans="1:12" s="6" customFormat="1" ht="16.5" customHeight="1" x14ac:dyDescent="0.45">
      <c r="A48" s="57" t="s">
        <v>108</v>
      </c>
      <c r="B48" s="57" t="s">
        <v>920</v>
      </c>
      <c r="C48" s="543" t="s">
        <v>304</v>
      </c>
      <c r="D48" s="162" t="s">
        <v>916</v>
      </c>
      <c r="E48" s="162" t="s">
        <v>916</v>
      </c>
      <c r="F48" s="162" t="s">
        <v>916</v>
      </c>
      <c r="G48" s="162" t="s">
        <v>916</v>
      </c>
      <c r="H48" s="162" t="s">
        <v>916</v>
      </c>
      <c r="I48" s="162" t="s">
        <v>916</v>
      </c>
      <c r="J48" s="162">
        <v>10</v>
      </c>
      <c r="K48" s="162">
        <v>5</v>
      </c>
      <c r="L48" s="8"/>
    </row>
    <row r="49" spans="1:12" s="6" customFormat="1" ht="16.5" customHeight="1" x14ac:dyDescent="0.45">
      <c r="A49" s="57" t="s">
        <v>109</v>
      </c>
      <c r="B49" s="57" t="s">
        <v>920</v>
      </c>
      <c r="C49" s="543" t="s">
        <v>109</v>
      </c>
      <c r="D49" s="162">
        <v>7</v>
      </c>
      <c r="E49" s="162">
        <v>8</v>
      </c>
      <c r="F49" s="162" t="s">
        <v>916</v>
      </c>
      <c r="G49" s="162" t="s">
        <v>916</v>
      </c>
      <c r="H49" s="162" t="s">
        <v>916</v>
      </c>
      <c r="I49" s="162">
        <v>10</v>
      </c>
      <c r="J49" s="162">
        <v>8</v>
      </c>
      <c r="K49" s="162" t="s">
        <v>916</v>
      </c>
      <c r="L49" s="8"/>
    </row>
    <row r="50" spans="1:12" s="6" customFormat="1" ht="16.5" customHeight="1" x14ac:dyDescent="0.45">
      <c r="A50" s="57" t="s">
        <v>110</v>
      </c>
      <c r="B50" s="57" t="s">
        <v>920</v>
      </c>
      <c r="C50" s="543" t="s">
        <v>305</v>
      </c>
      <c r="D50" s="162" t="s">
        <v>916</v>
      </c>
      <c r="E50" s="162" t="s">
        <v>916</v>
      </c>
      <c r="F50" s="162" t="s">
        <v>916</v>
      </c>
      <c r="G50" s="162" t="s">
        <v>916</v>
      </c>
      <c r="H50" s="162" t="s">
        <v>916</v>
      </c>
      <c r="I50" s="162" t="s">
        <v>916</v>
      </c>
      <c r="J50" s="162" t="s">
        <v>916</v>
      </c>
      <c r="K50" s="162" t="s">
        <v>916</v>
      </c>
      <c r="L50" s="8"/>
    </row>
    <row r="51" spans="1:12" s="6" customFormat="1" ht="16.5" customHeight="1" x14ac:dyDescent="0.45">
      <c r="A51" s="57" t="s">
        <v>111</v>
      </c>
      <c r="B51" s="57" t="s">
        <v>920</v>
      </c>
      <c r="C51" s="543" t="s">
        <v>306</v>
      </c>
      <c r="D51" s="162">
        <v>0</v>
      </c>
      <c r="E51" s="162">
        <v>0</v>
      </c>
      <c r="F51" s="162">
        <v>0</v>
      </c>
      <c r="G51" s="162">
        <v>0</v>
      </c>
      <c r="H51" s="162">
        <v>0</v>
      </c>
      <c r="I51" s="162">
        <v>0</v>
      </c>
      <c r="J51" s="162">
        <v>0</v>
      </c>
      <c r="K51" s="162">
        <v>0</v>
      </c>
      <c r="L51" s="8"/>
    </row>
    <row r="52" spans="1:12" s="6" customFormat="1" ht="16.5" customHeight="1" x14ac:dyDescent="0.45">
      <c r="A52" s="57" t="s">
        <v>92</v>
      </c>
      <c r="B52" s="57" t="s">
        <v>920</v>
      </c>
      <c r="C52" s="543" t="s">
        <v>87</v>
      </c>
      <c r="D52" s="162">
        <v>558</v>
      </c>
      <c r="E52" s="162">
        <v>629</v>
      </c>
      <c r="F52" s="162">
        <v>691</v>
      </c>
      <c r="G52" s="162">
        <v>746</v>
      </c>
      <c r="H52" s="162">
        <v>658</v>
      </c>
      <c r="I52" s="162">
        <v>750</v>
      </c>
      <c r="J52" s="162">
        <v>849</v>
      </c>
      <c r="K52" s="162">
        <v>551</v>
      </c>
      <c r="L52" s="8"/>
    </row>
    <row r="53" spans="1:12" s="6" customFormat="1" ht="16.5" customHeight="1" x14ac:dyDescent="0.45">
      <c r="A53" s="63" t="s">
        <v>112</v>
      </c>
      <c r="B53" s="63" t="s">
        <v>920</v>
      </c>
      <c r="C53" s="543" t="s">
        <v>289</v>
      </c>
      <c r="D53" s="518">
        <v>1383</v>
      </c>
      <c r="E53" s="518">
        <v>1372</v>
      </c>
      <c r="F53" s="518">
        <v>2182</v>
      </c>
      <c r="G53" s="518">
        <v>2074</v>
      </c>
      <c r="H53" s="518">
        <v>1961</v>
      </c>
      <c r="I53" s="518">
        <v>1884</v>
      </c>
      <c r="J53" s="518">
        <v>1791</v>
      </c>
      <c r="K53" s="518">
        <v>1338</v>
      </c>
      <c r="L53" s="8"/>
    </row>
    <row r="54" spans="1:12" ht="16.5" customHeight="1" x14ac:dyDescent="0.35">
      <c r="A54" s="61"/>
      <c r="B54" s="61"/>
      <c r="C54" s="61"/>
      <c r="D54" s="292"/>
      <c r="E54" s="292"/>
      <c r="F54" s="292"/>
      <c r="G54" s="292"/>
      <c r="H54" s="292"/>
      <c r="I54" s="292"/>
      <c r="J54" s="292"/>
      <c r="K54" s="292"/>
    </row>
    <row r="56" spans="1:12" ht="15" x14ac:dyDescent="0.35">
      <c r="A56" s="346" t="s">
        <v>1100</v>
      </c>
    </row>
    <row r="58" spans="1:12" s="29" customFormat="1" ht="17.55" customHeight="1" x14ac:dyDescent="0.35">
      <c r="A58" s="346" t="s">
        <v>1101</v>
      </c>
      <c r="B58" s="5"/>
      <c r="C58" s="5"/>
      <c r="D58" s="5"/>
      <c r="E58" s="5"/>
      <c r="F58" s="5"/>
      <c r="G58" s="5"/>
      <c r="H58" s="5"/>
      <c r="I58" s="5"/>
      <c r="J58" s="5"/>
    </row>
  </sheetData>
  <mergeCells count="6">
    <mergeCell ref="A1:K1"/>
    <mergeCell ref="A2:K2"/>
    <mergeCell ref="A3:K3"/>
    <mergeCell ref="C7:K7"/>
    <mergeCell ref="C33:K33"/>
    <mergeCell ref="C4:K4"/>
  </mergeCells>
  <phoneticPr fontId="64" type="noConversion"/>
  <conditionalFormatting sqref="D36:D53">
    <cfRule type="expression" dxfId="34" priority="18">
      <formula>D36=-1</formula>
    </cfRule>
  </conditionalFormatting>
  <conditionalFormatting sqref="D36:D53">
    <cfRule type="expression" dxfId="33" priority="17">
      <formula>D36=-1</formula>
    </cfRule>
  </conditionalFormatting>
  <conditionalFormatting sqref="E36:E53">
    <cfRule type="expression" dxfId="32" priority="16">
      <formula>E36=-1</formula>
    </cfRule>
  </conditionalFormatting>
  <conditionalFormatting sqref="E36:E53">
    <cfRule type="expression" dxfId="31" priority="15">
      <formula>E36=-1</formula>
    </cfRule>
  </conditionalFormatting>
  <conditionalFormatting sqref="F36:J39 F41:J53">
    <cfRule type="expression" dxfId="30" priority="14">
      <formula>F36=-1</formula>
    </cfRule>
  </conditionalFormatting>
  <conditionalFormatting sqref="F36:J39 F41:J53">
    <cfRule type="expression" dxfId="29" priority="13">
      <formula>F36=-1</formula>
    </cfRule>
  </conditionalFormatting>
  <conditionalFormatting sqref="D10:J30">
    <cfRule type="expression" dxfId="28" priority="12">
      <formula>D10=-1</formula>
    </cfRule>
  </conditionalFormatting>
  <conditionalFormatting sqref="D10:J30">
    <cfRule type="expression" dxfId="27" priority="11">
      <formula>D10=-1</formula>
    </cfRule>
  </conditionalFormatting>
  <conditionalFormatting sqref="F40">
    <cfRule type="expression" dxfId="26" priority="10">
      <formula>F40=-1</formula>
    </cfRule>
  </conditionalFormatting>
  <conditionalFormatting sqref="F40">
    <cfRule type="expression" dxfId="25" priority="9">
      <formula>F40=-1</formula>
    </cfRule>
  </conditionalFormatting>
  <conditionalFormatting sqref="G40:I40">
    <cfRule type="expression" dxfId="24" priority="8">
      <formula>G40=-1</formula>
    </cfRule>
  </conditionalFormatting>
  <conditionalFormatting sqref="G40:I40">
    <cfRule type="expression" dxfId="23" priority="7">
      <formula>G40=-1</formula>
    </cfRule>
  </conditionalFormatting>
  <conditionalFormatting sqref="J40">
    <cfRule type="expression" dxfId="22" priority="6">
      <formula>J40=-1</formula>
    </cfRule>
  </conditionalFormatting>
  <conditionalFormatting sqref="J40">
    <cfRule type="expression" dxfId="21" priority="5">
      <formula>J40=-1</formula>
    </cfRule>
  </conditionalFormatting>
  <conditionalFormatting sqref="K10:K30">
    <cfRule type="expression" dxfId="20" priority="4">
      <formula>K10=-1</formula>
    </cfRule>
  </conditionalFormatting>
  <conditionalFormatting sqref="K10:K30">
    <cfRule type="expression" dxfId="19" priority="3">
      <formula>K10=-1</formula>
    </cfRule>
  </conditionalFormatting>
  <conditionalFormatting sqref="K36:K53">
    <cfRule type="expression" dxfId="18" priority="2">
      <formula>K36=-1</formula>
    </cfRule>
  </conditionalFormatting>
  <conditionalFormatting sqref="K36:K53">
    <cfRule type="expression" dxfId="17" priority="1">
      <formula>K36=-1</formula>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Y29"/>
  <sheetViews>
    <sheetView showGridLines="0" zoomScaleNormal="100" workbookViewId="0">
      <selection sqref="A1:J1"/>
    </sheetView>
  </sheetViews>
  <sheetFormatPr defaultColWidth="18.6640625" defaultRowHeight="10.5" x14ac:dyDescent="0.35"/>
  <cols>
    <col min="1" max="1" width="33.1328125" style="4" customWidth="1"/>
    <col min="2" max="2" width="18.06640625" style="4" hidden="1" customWidth="1"/>
    <col min="3" max="10" width="14.59765625" style="4" customWidth="1"/>
    <col min="11" max="16384" width="18.6640625" style="4"/>
  </cols>
  <sheetData>
    <row r="1" spans="1:25" ht="20.85" customHeight="1" x14ac:dyDescent="0.45">
      <c r="A1" s="602" t="s">
        <v>271</v>
      </c>
      <c r="B1" s="602"/>
      <c r="C1" s="602"/>
      <c r="D1" s="602"/>
      <c r="E1" s="602"/>
      <c r="F1" s="602"/>
      <c r="G1" s="602"/>
      <c r="H1" s="602"/>
      <c r="I1" s="602"/>
      <c r="J1" s="602"/>
      <c r="K1"/>
    </row>
    <row r="2" spans="1:25" customFormat="1" ht="14.25" x14ac:dyDescent="0.45"/>
    <row r="3" spans="1:25" customFormat="1" ht="15.4" x14ac:dyDescent="0.45">
      <c r="D3" s="618" t="s">
        <v>464</v>
      </c>
      <c r="E3" s="619"/>
      <c r="F3" s="620"/>
    </row>
    <row r="4" spans="1:25" ht="15" customHeight="1" x14ac:dyDescent="0.35">
      <c r="A4" s="200"/>
      <c r="B4" s="200"/>
      <c r="C4" s="197"/>
      <c r="D4" s="623" t="s">
        <v>1099</v>
      </c>
      <c r="E4" s="624"/>
      <c r="F4" s="625"/>
      <c r="G4" s="44"/>
      <c r="H4" s="44"/>
      <c r="I4" s="44"/>
    </row>
    <row r="5" spans="1:25" ht="15" customHeight="1" x14ac:dyDescent="0.35">
      <c r="A5" s="200"/>
      <c r="B5" s="200"/>
      <c r="C5" s="201"/>
      <c r="D5" s="201"/>
      <c r="E5" s="201"/>
      <c r="F5" s="44"/>
      <c r="G5" s="44"/>
      <c r="H5" s="44"/>
    </row>
    <row r="6" spans="1:25" s="275" customFormat="1" ht="28.5" customHeight="1" x14ac:dyDescent="0.45">
      <c r="A6" s="261"/>
      <c r="B6" s="261" t="str">
        <f>D4</f>
        <v>Entities with more than four/six members ^</v>
      </c>
      <c r="C6" s="308">
        <v>42156</v>
      </c>
      <c r="D6" s="308">
        <v>42522</v>
      </c>
      <c r="E6" s="308">
        <v>42887</v>
      </c>
      <c r="F6" s="308">
        <v>43252</v>
      </c>
      <c r="G6" s="308">
        <v>43617</v>
      </c>
      <c r="H6" s="308">
        <v>43983</v>
      </c>
      <c r="I6" s="308">
        <v>44348</v>
      </c>
      <c r="J6" s="308">
        <v>44713</v>
      </c>
      <c r="K6"/>
      <c r="L6" s="285"/>
      <c r="M6" s="285"/>
      <c r="N6" s="285"/>
      <c r="O6" s="285"/>
      <c r="P6" s="285"/>
      <c r="Q6" s="285"/>
      <c r="R6" s="285"/>
      <c r="S6" s="285"/>
      <c r="T6" s="285"/>
      <c r="U6" s="285"/>
      <c r="V6" s="285"/>
      <c r="W6" s="285"/>
      <c r="X6" s="285"/>
      <c r="Y6" s="285"/>
    </row>
    <row r="7" spans="1:25" s="6" customFormat="1" ht="16.5" customHeight="1" x14ac:dyDescent="0.45">
      <c r="A7" s="62" t="s">
        <v>94</v>
      </c>
      <c r="B7" s="62"/>
      <c r="C7" s="626"/>
      <c r="D7" s="626"/>
      <c r="E7" s="626"/>
      <c r="F7" s="626"/>
      <c r="G7" s="626"/>
      <c r="H7" s="626"/>
      <c r="I7" s="626"/>
      <c r="J7" s="626"/>
    </row>
    <row r="8" spans="1:25" s="6" customFormat="1" ht="9.75" hidden="1" customHeight="1" x14ac:dyDescent="0.45">
      <c r="A8" s="62"/>
      <c r="B8" s="62"/>
      <c r="C8" s="67"/>
      <c r="D8" s="67"/>
      <c r="E8" s="67"/>
      <c r="F8" s="67"/>
      <c r="G8" s="67"/>
      <c r="H8" s="67"/>
      <c r="I8" s="67"/>
      <c r="J8" s="67"/>
    </row>
    <row r="9" spans="1:25" s="6" customFormat="1" ht="16.5" customHeight="1" x14ac:dyDescent="0.45">
      <c r="A9" s="57" t="s">
        <v>96</v>
      </c>
      <c r="B9" t="s">
        <v>96</v>
      </c>
      <c r="C9" s="162">
        <f>IFERROR(SUMIFS(Tab_RSE5a_Data!G$2:G$100,Tab_RSE5a_Data!$C$2:$C$100,$B$9,Tab_RSE5a_Data!$B$2:$B$100,$B$6),"*")</f>
        <v>34</v>
      </c>
      <c r="D9" s="162">
        <f>IFERROR(SUMIFS(Tab_RSE5a_Data!H$2:H$100,Tab_RSE5a_Data!$C$2:$C$100,$B$9,Tab_RSE5a_Data!$B$2:$B$100,$B$6),"*")</f>
        <v>31</v>
      </c>
      <c r="E9" s="162">
        <f>IFERROR(SUMIFS(Tab_RSE5a_Data!I$2:I$100,Tab_RSE5a_Data!$C$2:$C$100,$B$9,Tab_RSE5a_Data!$B$2:$B$100,$B$6),"*")</f>
        <v>29</v>
      </c>
      <c r="F9" s="162">
        <f>IFERROR(SUMIFS(Tab_RSE5a_Data!J$2:J$100,Tab_RSE5a_Data!$C$2:$C$100,$B$9,Tab_RSE5a_Data!$B$2:$B$100,$B$6),"*")</f>
        <v>23</v>
      </c>
      <c r="G9" s="162">
        <f>IFERROR(SUMIFS(Tab_RSE5a_Data!K$2:K$100,Tab_RSE5a_Data!$C$2:$C$100,$B$9,Tab_RSE5a_Data!$B$2:$B$100,$B$6),"*")</f>
        <v>21</v>
      </c>
      <c r="H9" s="162">
        <f>IFERROR(SUMIFS(Tab_RSE5a_Data!L$2:L$100,Tab_RSE5a_Data!$C$2:$C$100,$B$9,Tab_RSE5a_Data!$B$2:$B$100,$B$6),"*")</f>
        <v>15</v>
      </c>
      <c r="I9" s="162">
        <f>IFERROR(SUMIFS(Tab_RSE5a_Data!M$2:M$100,Tab_RSE5a_Data!$C$2:$C$100,$B$9,Tab_RSE5a_Data!$B$2:$B$100,$B$6),"*")</f>
        <v>13</v>
      </c>
      <c r="J9" s="162">
        <f>IFERROR(SUMIFS(Tab_RSE5a_Data!N$2:N$100,Tab_RSE5a_Data!$C$2:$C$100,$B$9,Tab_RSE5a_Data!$B$2:$B$100,$B$6),"*")</f>
        <v>18</v>
      </c>
      <c r="K9" s="310"/>
    </row>
    <row r="10" spans="1:25" s="6" customFormat="1" ht="16.5" customHeight="1" x14ac:dyDescent="0.45">
      <c r="A10" s="57" t="s">
        <v>97</v>
      </c>
      <c r="B10" t="s">
        <v>97</v>
      </c>
      <c r="C10" s="162">
        <f>IFERROR(SUMIFS(Tab_RSE5a_Data!G$2:G$100,Tab_RSE5a_Data!$C$2:$C$100,$B$10,Tab_RSE5a_Data!$B$2:$B$100,$B$6),"*")</f>
        <v>2893</v>
      </c>
      <c r="D10" s="162">
        <f>IFERROR(SUMIFS(Tab_RSE5a_Data!H$2:H$100,Tab_RSE5a_Data!$C$2:$C$100,$B$10,Tab_RSE5a_Data!$B$2:$B$100,$B$6),"*")</f>
        <v>2907</v>
      </c>
      <c r="E10" s="162">
        <f>IFERROR(SUMIFS(Tab_RSE5a_Data!I$2:I$100,Tab_RSE5a_Data!$C$2:$C$100,$B$10,Tab_RSE5a_Data!$B$2:$B$100,$B$6),"*")</f>
        <v>2713</v>
      </c>
      <c r="F10" s="162">
        <f>IFERROR(SUMIFS(Tab_RSE5a_Data!J$2:J$100,Tab_RSE5a_Data!$C$2:$C$100,$B$10,Tab_RSE5a_Data!$B$2:$B$100,$B$6),"*")</f>
        <v>2785</v>
      </c>
      <c r="G10" s="162">
        <f>IFERROR(SUMIFS(Tab_RSE5a_Data!K$2:K$100,Tab_RSE5a_Data!$C$2:$C$100,$B$10,Tab_RSE5a_Data!$B$2:$B$100,$B$6),"*")</f>
        <v>3200</v>
      </c>
      <c r="H10" s="162">
        <f>IFERROR(SUMIFS(Tab_RSE5a_Data!L$2:L$100,Tab_RSE5a_Data!$C$2:$C$100,$B$10,Tab_RSE5a_Data!$B$2:$B$100,$B$6),"*")</f>
        <v>2944</v>
      </c>
      <c r="I10" s="162">
        <f>IFERROR(SUMIFS(Tab_RSE5a_Data!M$2:M$100,Tab_RSE5a_Data!$C$2:$C$100,$B$10,Tab_RSE5a_Data!$B$2:$B$100,$B$6),"*")</f>
        <v>2933</v>
      </c>
      <c r="J10" s="162">
        <f>IFERROR(SUMIFS(Tab_RSE5a_Data!N$2:N$100,Tab_RSE5a_Data!$C$2:$C$100,$B$10,Tab_RSE5a_Data!$B$2:$B$100,$B$6),"*")</f>
        <v>2931</v>
      </c>
      <c r="K10" s="310"/>
    </row>
    <row r="11" spans="1:25" s="6" customFormat="1" ht="16.5" customHeight="1" x14ac:dyDescent="0.45">
      <c r="A11" s="57" t="s">
        <v>98</v>
      </c>
      <c r="B11" t="s">
        <v>296</v>
      </c>
      <c r="C11" s="162">
        <f>IFERROR(SUMIFS(Tab_RSE5a_Data!G$2:G$100,Tab_RSE5a_Data!$C$2:$C$100,$B$11,Tab_RSE5a_Data!$B$2:$B$100,$B$6),"*")</f>
        <v>57</v>
      </c>
      <c r="D11" s="162">
        <f>IFERROR(SUMIFS(Tab_RSE5a_Data!H$2:H$100,Tab_RSE5a_Data!$C$2:$C$100,$B$11,Tab_RSE5a_Data!$B$2:$B$100,$B$6),"*")</f>
        <v>58</v>
      </c>
      <c r="E11" s="162">
        <f>IFERROR(SUMIFS(Tab_RSE5a_Data!I$2:I$100,Tab_RSE5a_Data!$C$2:$C$100,$B$11,Tab_RSE5a_Data!$B$2:$B$100,$B$6),"*")</f>
        <v>76</v>
      </c>
      <c r="F11" s="162">
        <f>IFERROR(SUMIFS(Tab_RSE5a_Data!J$2:J$100,Tab_RSE5a_Data!$C$2:$C$100,$B$11,Tab_RSE5a_Data!$B$2:$B$100,$B$6),"*")</f>
        <v>64</v>
      </c>
      <c r="G11" s="162">
        <f>IFERROR(SUMIFS(Tab_RSE5a_Data!K$2:K$100,Tab_RSE5a_Data!$C$2:$C$100,$B$11,Tab_RSE5a_Data!$B$2:$B$100,$B$6),"*")</f>
        <v>63</v>
      </c>
      <c r="H11" s="162">
        <f>IFERROR(SUMIFS(Tab_RSE5a_Data!L$2:L$100,Tab_RSE5a_Data!$C$2:$C$100,$B$11,Tab_RSE5a_Data!$B$2:$B$100,$B$6),"*")</f>
        <v>55</v>
      </c>
      <c r="I11" s="162">
        <f>IFERROR(SUMIFS(Tab_RSE5a_Data!M$2:M$100,Tab_RSE5a_Data!$C$2:$C$100,$B$11,Tab_RSE5a_Data!$B$2:$B$100,$B$6),"*")</f>
        <v>75</v>
      </c>
      <c r="J11" s="162">
        <f>IFERROR(SUMIFS(Tab_RSE5a_Data!N$2:N$100,Tab_RSE5a_Data!$C$2:$C$100,$B$11,Tab_RSE5a_Data!$B$2:$B$100,$B$6),"*")</f>
        <v>81</v>
      </c>
      <c r="K11" s="310"/>
    </row>
    <row r="12" spans="1:25" s="6" customFormat="1" ht="16.5" customHeight="1" x14ac:dyDescent="0.45">
      <c r="A12" s="57" t="s">
        <v>99</v>
      </c>
      <c r="B12" t="s">
        <v>99</v>
      </c>
      <c r="C12" s="162">
        <f>IFERROR(SUMIFS(Tab_RSE5a_Data!G$2:G$100,Tab_RSE5a_Data!$C$2:$C$100,$B$12,Tab_RSE5a_Data!$B$2:$B$100,$B$6),"*")</f>
        <v>138</v>
      </c>
      <c r="D12" s="162">
        <f>IFERROR(SUMIFS(Tab_RSE5a_Data!H$2:H$100,Tab_RSE5a_Data!$C$2:$C$100,$B$12,Tab_RSE5a_Data!$B$2:$B$100,$B$6),"*")</f>
        <v>148</v>
      </c>
      <c r="E12" s="162">
        <f>IFERROR(SUMIFS(Tab_RSE5a_Data!I$2:I$100,Tab_RSE5a_Data!$C$2:$C$100,$B$12,Tab_RSE5a_Data!$B$2:$B$100,$B$6),"*")</f>
        <v>150</v>
      </c>
      <c r="F12" s="162">
        <f>IFERROR(SUMIFS(Tab_RSE5a_Data!J$2:J$100,Tab_RSE5a_Data!$C$2:$C$100,$B$12,Tab_RSE5a_Data!$B$2:$B$100,$B$6),"*")</f>
        <v>160</v>
      </c>
      <c r="G12" s="162">
        <f>IFERROR(SUMIFS(Tab_RSE5a_Data!K$2:K$100,Tab_RSE5a_Data!$C$2:$C$100,$B$12,Tab_RSE5a_Data!$B$2:$B$100,$B$6),"*")</f>
        <v>191</v>
      </c>
      <c r="H12" s="162">
        <f>IFERROR(SUMIFS(Tab_RSE5a_Data!L$2:L$100,Tab_RSE5a_Data!$C$2:$C$100,$B$12,Tab_RSE5a_Data!$B$2:$B$100,$B$6),"*")</f>
        <v>212</v>
      </c>
      <c r="I12" s="162">
        <f>IFERROR(SUMIFS(Tab_RSE5a_Data!M$2:M$100,Tab_RSE5a_Data!$C$2:$C$100,$B$12,Tab_RSE5a_Data!$B$2:$B$100,$B$6),"*")</f>
        <v>217</v>
      </c>
      <c r="J12" s="162">
        <f>IFERROR(SUMIFS(Tab_RSE5a_Data!N$2:N$100,Tab_RSE5a_Data!$C$2:$C$100,$B$12,Tab_RSE5a_Data!$B$2:$B$100,$B$6),"*")</f>
        <v>227</v>
      </c>
      <c r="K12" s="310"/>
    </row>
    <row r="13" spans="1:25" s="6" customFormat="1" ht="16.5" customHeight="1" x14ac:dyDescent="0.45">
      <c r="A13" s="57" t="s">
        <v>100</v>
      </c>
      <c r="B13" t="s">
        <v>297</v>
      </c>
      <c r="C13" s="162" t="str">
        <f>IFERROR(SUMIFS(Tab_RSE5a_Data!G$2:G$100,Tab_RSE5a_Data!$C$2:$C$100,$B$13,Tab_RSE5a_Data!$B$2:$B$100,$B$6),"*")</f>
        <v>*</v>
      </c>
      <c r="D13" s="162" t="str">
        <f>IFERROR(SUMIFS(Tab_RSE5a_Data!H$2:H$100,Tab_RSE5a_Data!$C$2:$C$100,$B$13,Tab_RSE5a_Data!$B$2:$B$100,$B$6),"*")</f>
        <v>*</v>
      </c>
      <c r="E13" s="162" t="str">
        <f>IFERROR(SUMIFS(Tab_RSE5a_Data!I$2:I$100,Tab_RSE5a_Data!$C$2:$C$100,$B$13,Tab_RSE5a_Data!$B$2:$B$100,$B$6),"*")</f>
        <v>*</v>
      </c>
      <c r="F13" s="162" t="str">
        <f>IFERROR(SUMIFS(Tab_RSE5a_Data!J$2:J$100,Tab_RSE5a_Data!$C$2:$C$100,$B$13,Tab_RSE5a_Data!$B$2:$B$100,$B$6),"*")</f>
        <v>*</v>
      </c>
      <c r="G13" s="162" t="str">
        <f>IFERROR(SUMIFS(Tab_RSE5a_Data!K$2:K$100,Tab_RSE5a_Data!$C$2:$C$100,$B$13,Tab_RSE5a_Data!$B$2:$B$100,$B$6),"*")</f>
        <v>*</v>
      </c>
      <c r="H13" s="162" t="str">
        <f>IFERROR(SUMIFS(Tab_RSE5a_Data!L$2:L$100,Tab_RSE5a_Data!$C$2:$C$100,$B$13,Tab_RSE5a_Data!$B$2:$B$100,$B$6),"*")</f>
        <v>*</v>
      </c>
      <c r="I13" s="162" t="str">
        <f>IFERROR(SUMIFS(Tab_RSE5a_Data!M$2:M$100,Tab_RSE5a_Data!$C$2:$C$100,$B$13,Tab_RSE5a_Data!$B$2:$B$100,$B$6),"*")</f>
        <v>*</v>
      </c>
      <c r="J13" s="162" t="str">
        <f>IFERROR(SUMIFS(Tab_RSE5a_Data!N$2:N$100,Tab_RSE5a_Data!$C$2:$C$100,$B$13,Tab_RSE5a_Data!$B$2:$B$100,$B$6),"*")</f>
        <v>*</v>
      </c>
      <c r="K13" s="310"/>
    </row>
    <row r="14" spans="1:25" s="6" customFormat="1" ht="16.5" customHeight="1" x14ac:dyDescent="0.45">
      <c r="A14" s="57" t="s">
        <v>101</v>
      </c>
      <c r="B14" t="s">
        <v>298</v>
      </c>
      <c r="C14" s="162">
        <f>IFERROR(SUMIFS(Tab_RSE5a_Data!G$2:G$100,Tab_RSE5a_Data!$C$2:$C$100,$B$14,Tab_RSE5a_Data!$B$2:$B$100,$B$6),"*")</f>
        <v>470</v>
      </c>
      <c r="D14" s="162">
        <f>IFERROR(SUMIFS(Tab_RSE5a_Data!H$2:H$100,Tab_RSE5a_Data!$C$2:$C$100,$B$14,Tab_RSE5a_Data!$B$2:$B$100,$B$6),"*")</f>
        <v>439</v>
      </c>
      <c r="E14" s="162">
        <f>IFERROR(SUMIFS(Tab_RSE5a_Data!I$2:I$100,Tab_RSE5a_Data!$C$2:$C$100,$B$14,Tab_RSE5a_Data!$B$2:$B$100,$B$6),"*")</f>
        <v>643</v>
      </c>
      <c r="F14" s="162">
        <f>IFERROR(SUMIFS(Tab_RSE5a_Data!J$2:J$100,Tab_RSE5a_Data!$C$2:$C$100,$B$14,Tab_RSE5a_Data!$B$2:$B$100,$B$6),"*")</f>
        <v>479</v>
      </c>
      <c r="G14" s="162">
        <f>IFERROR(SUMIFS(Tab_RSE5a_Data!K$2:K$100,Tab_RSE5a_Data!$C$2:$C$100,$B$14,Tab_RSE5a_Data!$B$2:$B$100,$B$6),"*")</f>
        <v>484</v>
      </c>
      <c r="H14" s="162">
        <f>IFERROR(SUMIFS(Tab_RSE5a_Data!L$2:L$100,Tab_RSE5a_Data!$C$2:$C$100,$B$14,Tab_RSE5a_Data!$B$2:$B$100,$B$6),"*")</f>
        <v>469</v>
      </c>
      <c r="I14" s="162">
        <f>IFERROR(SUMIFS(Tab_RSE5a_Data!M$2:M$100,Tab_RSE5a_Data!$C$2:$C$100,$B$14,Tab_RSE5a_Data!$B$2:$B$100,$B$6),"*")</f>
        <v>435</v>
      </c>
      <c r="J14" s="162">
        <f>IFERROR(SUMIFS(Tab_RSE5a_Data!N$2:N$100,Tab_RSE5a_Data!$C$2:$C$100,$B$14,Tab_RSE5a_Data!$B$2:$B$100,$B$6),"*")</f>
        <v>453</v>
      </c>
      <c r="K14" s="310"/>
    </row>
    <row r="15" spans="1:25" s="6" customFormat="1" ht="16.5" customHeight="1" x14ac:dyDescent="0.45">
      <c r="A15" s="57" t="s">
        <v>102</v>
      </c>
      <c r="B15" t="s">
        <v>299</v>
      </c>
      <c r="C15" s="162">
        <f>IFERROR(SUMIFS(Tab_RSE5a_Data!G$2:G$100,Tab_RSE5a_Data!$C$2:$C$100,$B$15,Tab_RSE5a_Data!$B$2:$B$100,$B$6),"*")</f>
        <v>13</v>
      </c>
      <c r="D15" s="162">
        <f>IFERROR(SUMIFS(Tab_RSE5a_Data!H$2:H$100,Tab_RSE5a_Data!$C$2:$C$100,$B$15,Tab_RSE5a_Data!$B$2:$B$100,$B$6),"*")</f>
        <v>14</v>
      </c>
      <c r="E15" s="162">
        <f>IFERROR(SUMIFS(Tab_RSE5a_Data!I$2:I$100,Tab_RSE5a_Data!$C$2:$C$100,$B$15,Tab_RSE5a_Data!$B$2:$B$100,$B$6),"*")</f>
        <v>12</v>
      </c>
      <c r="F15" s="162">
        <f>IFERROR(SUMIFS(Tab_RSE5a_Data!J$2:J$100,Tab_RSE5a_Data!$C$2:$C$100,$B$15,Tab_RSE5a_Data!$B$2:$B$100,$B$6),"*")</f>
        <v>14</v>
      </c>
      <c r="G15" s="162">
        <f>IFERROR(SUMIFS(Tab_RSE5a_Data!K$2:K$100,Tab_RSE5a_Data!$C$2:$C$100,$B$15,Tab_RSE5a_Data!$B$2:$B$100,$B$6),"*")</f>
        <v>6</v>
      </c>
      <c r="H15" s="162">
        <f>IFERROR(SUMIFS(Tab_RSE5a_Data!L$2:L$100,Tab_RSE5a_Data!$C$2:$C$100,$B$15,Tab_RSE5a_Data!$B$2:$B$100,$B$6),"*")</f>
        <v>7</v>
      </c>
      <c r="I15" s="162">
        <f>IFERROR(SUMIFS(Tab_RSE5a_Data!M$2:M$100,Tab_RSE5a_Data!$C$2:$C$100,$B$15,Tab_RSE5a_Data!$B$2:$B$100,$B$6),"*")</f>
        <v>8</v>
      </c>
      <c r="J15" s="162" t="str">
        <f>IFERROR(SUMIFS(Tab_RSE5a_Data!N$2:N$100,Tab_RSE5a_Data!$C$2:$C$100,$B$15,Tab_RSE5a_Data!$B$2:$B$100,$B$6),"*")</f>
        <v>*</v>
      </c>
      <c r="K15" s="310"/>
    </row>
    <row r="16" spans="1:25" s="6" customFormat="1" ht="16.5" customHeight="1" x14ac:dyDescent="0.45">
      <c r="A16" s="19" t="s">
        <v>103</v>
      </c>
      <c r="B16" t="s">
        <v>300</v>
      </c>
      <c r="C16" s="162">
        <f>IFERROR(SUMIFS(Tab_RSE5a_Data!G$2:G$100,Tab_RSE5a_Data!$C$2:$C$100,$B$16,Tab_RSE5a_Data!$B$2:$B$100,$B$6),"*")</f>
        <v>9</v>
      </c>
      <c r="D16" s="162">
        <f>IFERROR(SUMIFS(Tab_RSE5a_Data!H$2:H$100,Tab_RSE5a_Data!$C$2:$C$100,$B$16,Tab_RSE5a_Data!$B$2:$B$100,$B$6),"*")</f>
        <v>7</v>
      </c>
      <c r="E16" s="162">
        <f>IFERROR(SUMIFS(Tab_RSE5a_Data!I$2:I$100,Tab_RSE5a_Data!$C$2:$C$100,$B$16,Tab_RSE5a_Data!$B$2:$B$100,$B$6),"*")</f>
        <v>7</v>
      </c>
      <c r="F16" s="162">
        <f>IFERROR(SUMIFS(Tab_RSE5a_Data!J$2:J$100,Tab_RSE5a_Data!$C$2:$C$100,$B$16,Tab_RSE5a_Data!$B$2:$B$100,$B$6),"*")</f>
        <v>7</v>
      </c>
      <c r="G16" s="162">
        <f>IFERROR(SUMIFS(Tab_RSE5a_Data!K$2:K$100,Tab_RSE5a_Data!$C$2:$C$100,$B$16,Tab_RSE5a_Data!$B$2:$B$100,$B$6),"*")</f>
        <v>8</v>
      </c>
      <c r="H16" s="162" t="str">
        <f>IFERROR(SUMIFS(Tab_RSE5a_Data!L$2:L$100,Tab_RSE5a_Data!$C$2:$C$100,$B$16,Tab_RSE5a_Data!$B$2:$B$100,$B$6),"*")</f>
        <v>*</v>
      </c>
      <c r="I16" s="162" t="str">
        <f>IFERROR(SUMIFS(Tab_RSE5a_Data!M$2:M$100,Tab_RSE5a_Data!$C$2:$C$100,$B$16,Tab_RSE5a_Data!$B$2:$B$100,$B$6),"*")</f>
        <v>*</v>
      </c>
      <c r="J16" s="162">
        <f>IFERROR(SUMIFS(Tab_RSE5a_Data!N$2:N$100,Tab_RSE5a_Data!$C$2:$C$100,$B$16,Tab_RSE5a_Data!$B$2:$B$100,$B$6),"*")</f>
        <v>14</v>
      </c>
      <c r="K16" s="310"/>
    </row>
    <row r="17" spans="1:11" s="6" customFormat="1" ht="16.5" customHeight="1" x14ac:dyDescent="0.45">
      <c r="A17" s="19" t="s">
        <v>104</v>
      </c>
      <c r="B17" t="s">
        <v>301</v>
      </c>
      <c r="C17" s="162">
        <f>IFERROR(SUMIFS(Tab_RSE5a_Data!G$2:G$100,Tab_RSE5a_Data!$C$2:$C$100,$B$17,Tab_RSE5a_Data!$B$2:$B$100,$B$6),"*")</f>
        <v>10</v>
      </c>
      <c r="D17" s="162">
        <f>IFERROR(SUMIFS(Tab_RSE5a_Data!H$2:H$100,Tab_RSE5a_Data!$C$2:$C$100,$B$17,Tab_RSE5a_Data!$B$2:$B$100,$B$6),"*")</f>
        <v>12</v>
      </c>
      <c r="E17" s="162">
        <f>IFERROR(SUMIFS(Tab_RSE5a_Data!I$2:I$100,Tab_RSE5a_Data!$C$2:$C$100,$B$17,Tab_RSE5a_Data!$B$2:$B$100,$B$6),"*")</f>
        <v>12</v>
      </c>
      <c r="F17" s="162">
        <f>IFERROR(SUMIFS(Tab_RSE5a_Data!J$2:J$100,Tab_RSE5a_Data!$C$2:$C$100,$B$17,Tab_RSE5a_Data!$B$2:$B$100,$B$6),"*")</f>
        <v>11</v>
      </c>
      <c r="G17" s="162">
        <f>IFERROR(SUMIFS(Tab_RSE5a_Data!K$2:K$100,Tab_RSE5a_Data!$C$2:$C$100,$B$17,Tab_RSE5a_Data!$B$2:$B$100,$B$6),"*")</f>
        <v>12</v>
      </c>
      <c r="H17" s="162">
        <f>IFERROR(SUMIFS(Tab_RSE5a_Data!L$2:L$100,Tab_RSE5a_Data!$C$2:$C$100,$B$17,Tab_RSE5a_Data!$B$2:$B$100,$B$6),"*")</f>
        <v>13</v>
      </c>
      <c r="I17" s="162">
        <f>IFERROR(SUMIFS(Tab_RSE5a_Data!M$2:M$100,Tab_RSE5a_Data!$C$2:$C$100,$B$17,Tab_RSE5a_Data!$B$2:$B$100,$B$6),"*")</f>
        <v>10</v>
      </c>
      <c r="J17" s="162">
        <f>IFERROR(SUMIFS(Tab_RSE5a_Data!N$2:N$100,Tab_RSE5a_Data!$C$2:$C$100,$B$17,Tab_RSE5a_Data!$B$2:$B$100,$B$6),"*")</f>
        <v>12</v>
      </c>
      <c r="K17" s="310"/>
    </row>
    <row r="18" spans="1:11" s="6" customFormat="1" ht="16.5" customHeight="1" x14ac:dyDescent="0.45">
      <c r="A18" s="57" t="s">
        <v>105</v>
      </c>
      <c r="B18" t="s">
        <v>302</v>
      </c>
      <c r="C18" s="162">
        <f>IFERROR(SUMIFS(Tab_RSE5a_Data!G$2:G$100,Tab_RSE5a_Data!$C$2:$C$100,$B$18,Tab_RSE5a_Data!$B$2:$B$100,$B$6),"*")</f>
        <v>1874</v>
      </c>
      <c r="D18" s="162">
        <f>IFERROR(SUMIFS(Tab_RSE5a_Data!H$2:H$100,Tab_RSE5a_Data!$C$2:$C$100,$B$18,Tab_RSE5a_Data!$B$2:$B$100,$B$6),"*")</f>
        <v>2002</v>
      </c>
      <c r="E18" s="162">
        <f>IFERROR(SUMIFS(Tab_RSE5a_Data!I$2:I$100,Tab_RSE5a_Data!$C$2:$C$100,$B$18,Tab_RSE5a_Data!$B$2:$B$100,$B$6),"*")</f>
        <v>2414</v>
      </c>
      <c r="F18" s="162">
        <f>IFERROR(SUMIFS(Tab_RSE5a_Data!J$2:J$100,Tab_RSE5a_Data!$C$2:$C$100,$B$18,Tab_RSE5a_Data!$B$2:$B$100,$B$6),"*")</f>
        <v>2467</v>
      </c>
      <c r="G18" s="162">
        <f>IFERROR(SUMIFS(Tab_RSE5a_Data!K$2:K$100,Tab_RSE5a_Data!$C$2:$C$100,$B$18,Tab_RSE5a_Data!$B$2:$B$100,$B$6),"*")</f>
        <v>2440</v>
      </c>
      <c r="H18" s="162">
        <f>IFERROR(SUMIFS(Tab_RSE5a_Data!L$2:L$100,Tab_RSE5a_Data!$C$2:$C$100,$B$18,Tab_RSE5a_Data!$B$2:$B$100,$B$6),"*")</f>
        <v>2249</v>
      </c>
      <c r="I18" s="162">
        <f>IFERROR(SUMIFS(Tab_RSE5a_Data!M$2:M$100,Tab_RSE5a_Data!$C$2:$C$100,$B$18,Tab_RSE5a_Data!$B$2:$B$100,$B$6),"*")</f>
        <v>2703</v>
      </c>
      <c r="J18" s="162">
        <f>IFERROR(SUMIFS(Tab_RSE5a_Data!N$2:N$100,Tab_RSE5a_Data!$C$2:$C$100,$B$18,Tab_RSE5a_Data!$B$2:$B$100,$B$6),"*")</f>
        <v>2621</v>
      </c>
      <c r="K18" s="310"/>
    </row>
    <row r="19" spans="1:11" s="6" customFormat="1" ht="16.5" customHeight="1" x14ac:dyDescent="0.45">
      <c r="A19" s="57" t="s">
        <v>106</v>
      </c>
      <c r="B19" t="s">
        <v>303</v>
      </c>
      <c r="C19" s="162">
        <f>IFERROR(SUMIFS(Tab_RSE5a_Data!G$2:G$100,Tab_RSE5a_Data!$C$2:$C$100,$B$19,Tab_RSE5a_Data!$B$2:$B$100,$B$6),"*")</f>
        <v>55</v>
      </c>
      <c r="D19" s="162">
        <f>IFERROR(SUMIFS(Tab_RSE5a_Data!H$2:H$100,Tab_RSE5a_Data!$C$2:$C$100,$B$19,Tab_RSE5a_Data!$B$2:$B$100,$B$6),"*")</f>
        <v>59</v>
      </c>
      <c r="E19" s="162">
        <f>IFERROR(SUMIFS(Tab_RSE5a_Data!I$2:I$100,Tab_RSE5a_Data!$C$2:$C$100,$B$19,Tab_RSE5a_Data!$B$2:$B$100,$B$6),"*")</f>
        <v>69</v>
      </c>
      <c r="F19" s="162">
        <f>IFERROR(SUMIFS(Tab_RSE5a_Data!J$2:J$100,Tab_RSE5a_Data!$C$2:$C$100,$B$19,Tab_RSE5a_Data!$B$2:$B$100,$B$6),"*")</f>
        <v>86</v>
      </c>
      <c r="G19" s="162">
        <f>IFERROR(SUMIFS(Tab_RSE5a_Data!K$2:K$100,Tab_RSE5a_Data!$C$2:$C$100,$B$19,Tab_RSE5a_Data!$B$2:$B$100,$B$6),"*")</f>
        <v>89</v>
      </c>
      <c r="H19" s="162">
        <f>IFERROR(SUMIFS(Tab_RSE5a_Data!L$2:L$100,Tab_RSE5a_Data!$C$2:$C$100,$B$19,Tab_RSE5a_Data!$B$2:$B$100,$B$6),"*")</f>
        <v>86</v>
      </c>
      <c r="I19" s="162">
        <f>IFERROR(SUMIFS(Tab_RSE5a_Data!M$2:M$100,Tab_RSE5a_Data!$C$2:$C$100,$B$19,Tab_RSE5a_Data!$B$2:$B$100,$B$6),"*")</f>
        <v>80</v>
      </c>
      <c r="J19" s="162">
        <f>IFERROR(SUMIFS(Tab_RSE5a_Data!N$2:N$100,Tab_RSE5a_Data!$C$2:$C$100,$B$19,Tab_RSE5a_Data!$B$2:$B$100,$B$6),"*")</f>
        <v>142</v>
      </c>
      <c r="K19" s="310"/>
    </row>
    <row r="20" spans="1:11" s="6" customFormat="1" ht="16.5" customHeight="1" x14ac:dyDescent="0.45">
      <c r="A20" s="57" t="s">
        <v>107</v>
      </c>
      <c r="B20" t="s">
        <v>107</v>
      </c>
      <c r="C20" s="162">
        <f>IFERROR(SUMIFS(Tab_RSE5a_Data!G$2:G$100,Tab_RSE5a_Data!$C$2:$C$100,$B$20,Tab_RSE5a_Data!$B$2:$B$100,$B$6),"*")</f>
        <v>28</v>
      </c>
      <c r="D20" s="162">
        <f>IFERROR(SUMIFS(Tab_RSE5a_Data!H$2:H$100,Tab_RSE5a_Data!$C$2:$C$100,$B$20,Tab_RSE5a_Data!$B$2:$B$100,$B$6),"*")</f>
        <v>29</v>
      </c>
      <c r="E20" s="162">
        <f>IFERROR(SUMIFS(Tab_RSE5a_Data!I$2:I$100,Tab_RSE5a_Data!$C$2:$C$100,$B$20,Tab_RSE5a_Data!$B$2:$B$100,$B$6),"*")</f>
        <v>29</v>
      </c>
      <c r="F20" s="162">
        <f>IFERROR(SUMIFS(Tab_RSE5a_Data!J$2:J$100,Tab_RSE5a_Data!$C$2:$C$100,$B$20,Tab_RSE5a_Data!$B$2:$B$100,$B$6),"*")</f>
        <v>23</v>
      </c>
      <c r="G20" s="162">
        <f>IFERROR(SUMIFS(Tab_RSE5a_Data!K$2:K$100,Tab_RSE5a_Data!$C$2:$C$100,$B$20,Tab_RSE5a_Data!$B$2:$B$100,$B$6),"*")</f>
        <v>31</v>
      </c>
      <c r="H20" s="162">
        <f>IFERROR(SUMIFS(Tab_RSE5a_Data!L$2:L$100,Tab_RSE5a_Data!$C$2:$C$100,$B$20,Tab_RSE5a_Data!$B$2:$B$100,$B$6),"*")</f>
        <v>30</v>
      </c>
      <c r="I20" s="162">
        <f>IFERROR(SUMIFS(Tab_RSE5a_Data!M$2:M$100,Tab_RSE5a_Data!$C$2:$C$100,$B$20,Tab_RSE5a_Data!$B$2:$B$100,$B$6),"*")</f>
        <v>30</v>
      </c>
      <c r="J20" s="162">
        <f>IFERROR(SUMIFS(Tab_RSE5a_Data!N$2:N$100,Tab_RSE5a_Data!$C$2:$C$100,$B$20,Tab_RSE5a_Data!$B$2:$B$100,$B$6),"*")</f>
        <v>49</v>
      </c>
      <c r="K20" s="310"/>
    </row>
    <row r="21" spans="1:11" s="6" customFormat="1" ht="16.5" customHeight="1" x14ac:dyDescent="0.45">
      <c r="A21" s="57" t="s">
        <v>108</v>
      </c>
      <c r="B21" t="s">
        <v>304</v>
      </c>
      <c r="C21" s="162" t="str">
        <f>IFERROR(SUMIFS(Tab_RSE5a_Data!G$2:G$100,Tab_RSE5a_Data!$C$2:$C$100,$B$21,Tab_RSE5a_Data!$B$2:$B$100,$B$6),"*")</f>
        <v>*</v>
      </c>
      <c r="D21" s="162" t="str">
        <f>IFERROR(SUMIFS(Tab_RSE5a_Data!H$2:H$100,Tab_RSE5a_Data!$C$2:$C$100,$B$21,Tab_RSE5a_Data!$B$2:$B$100,$B$6),"*")</f>
        <v>*</v>
      </c>
      <c r="E21" s="162" t="str">
        <f>IFERROR(SUMIFS(Tab_RSE5a_Data!I$2:I$100,Tab_RSE5a_Data!$C$2:$C$100,$B$21,Tab_RSE5a_Data!$B$2:$B$100,$B$6),"*")</f>
        <v>*</v>
      </c>
      <c r="F21" s="162" t="str">
        <f>IFERROR(SUMIFS(Tab_RSE5a_Data!J$2:J$100,Tab_RSE5a_Data!$C$2:$C$100,$B$21,Tab_RSE5a_Data!$B$2:$B$100,$B$6),"*")</f>
        <v>*</v>
      </c>
      <c r="G21" s="162" t="str">
        <f>IFERROR(SUMIFS(Tab_RSE5a_Data!K$2:K$100,Tab_RSE5a_Data!$C$2:$C$100,$B$21,Tab_RSE5a_Data!$B$2:$B$100,$B$6),"*")</f>
        <v>*</v>
      </c>
      <c r="H21" s="162">
        <f>IFERROR(SUMIFS(Tab_RSE5a_Data!L$2:L$100,Tab_RSE5a_Data!$C$2:$C$100,$B$21,Tab_RSE5a_Data!$B$2:$B$100,$B$6),"*")</f>
        <v>17</v>
      </c>
      <c r="I21" s="162">
        <f>IFERROR(SUMIFS(Tab_RSE5a_Data!M$2:M$100,Tab_RSE5a_Data!$C$2:$C$100,$B$21,Tab_RSE5a_Data!$B$2:$B$100,$B$6),"*")</f>
        <v>16</v>
      </c>
      <c r="J21" s="162">
        <f>IFERROR(SUMIFS(Tab_RSE5a_Data!N$2:N$100,Tab_RSE5a_Data!$C$2:$C$100,$B$21,Tab_RSE5a_Data!$B$2:$B$100,$B$6),"*")</f>
        <v>10</v>
      </c>
      <c r="K21" s="310"/>
    </row>
    <row r="22" spans="1:11" s="6" customFormat="1" ht="16.5" customHeight="1" x14ac:dyDescent="0.45">
      <c r="A22" s="57" t="s">
        <v>109</v>
      </c>
      <c r="B22" t="s">
        <v>109</v>
      </c>
      <c r="C22" s="162">
        <f>IFERROR(SUMIFS(Tab_RSE5a_Data!G$2:G$100,Tab_RSE5a_Data!$C$2:$C$100,$B$22,Tab_RSE5a_Data!$B$2:$B$100,$B$6),"*")</f>
        <v>65</v>
      </c>
      <c r="D22" s="162">
        <f>IFERROR(SUMIFS(Tab_RSE5a_Data!H$2:H$100,Tab_RSE5a_Data!$C$2:$C$100,$B$22,Tab_RSE5a_Data!$B$2:$B$100,$B$6),"*")</f>
        <v>64</v>
      </c>
      <c r="E22" s="162">
        <f>IFERROR(SUMIFS(Tab_RSE5a_Data!I$2:I$100,Tab_RSE5a_Data!$C$2:$C$100,$B$22,Tab_RSE5a_Data!$B$2:$B$100,$B$6),"*")</f>
        <v>63</v>
      </c>
      <c r="F22" s="162">
        <f>IFERROR(SUMIFS(Tab_RSE5a_Data!J$2:J$100,Tab_RSE5a_Data!$C$2:$C$100,$B$22,Tab_RSE5a_Data!$B$2:$B$100,$B$6),"*")</f>
        <v>78</v>
      </c>
      <c r="G22" s="162">
        <f>IFERROR(SUMIFS(Tab_RSE5a_Data!K$2:K$100,Tab_RSE5a_Data!$C$2:$C$100,$B$22,Tab_RSE5a_Data!$B$2:$B$100,$B$6),"*")</f>
        <v>83</v>
      </c>
      <c r="H22" s="162">
        <f>IFERROR(SUMIFS(Tab_RSE5a_Data!L$2:L$100,Tab_RSE5a_Data!$C$2:$C$100,$B$22,Tab_RSE5a_Data!$B$2:$B$100,$B$6),"*")</f>
        <v>77</v>
      </c>
      <c r="I22" s="162">
        <f>IFERROR(SUMIFS(Tab_RSE5a_Data!M$2:M$100,Tab_RSE5a_Data!$C$2:$C$100,$B$22,Tab_RSE5a_Data!$B$2:$B$100,$B$6),"*")</f>
        <v>73</v>
      </c>
      <c r="J22" s="162">
        <f>IFERROR(SUMIFS(Tab_RSE5a_Data!N$2:N$100,Tab_RSE5a_Data!$C$2:$C$100,$B$22,Tab_RSE5a_Data!$B$2:$B$100,$B$6),"*")</f>
        <v>113</v>
      </c>
      <c r="K22" s="310"/>
    </row>
    <row r="23" spans="1:11" s="6" customFormat="1" ht="16.5" customHeight="1" x14ac:dyDescent="0.45">
      <c r="A23" s="57" t="s">
        <v>110</v>
      </c>
      <c r="B23" t="s">
        <v>305</v>
      </c>
      <c r="C23" s="162">
        <f>IFERROR(SUMIFS(Tab_RSE5a_Data!G$2:G$100,Tab_RSE5a_Data!$C$2:$C$100,$B$23,Tab_RSE5a_Data!$B$2:$B$100,$B$6),"*")</f>
        <v>18</v>
      </c>
      <c r="D23" s="162">
        <f>IFERROR(SUMIFS(Tab_RSE5a_Data!H$2:H$100,Tab_RSE5a_Data!$C$2:$C$100,$B$23,Tab_RSE5a_Data!$B$2:$B$100,$B$6),"*")</f>
        <v>16</v>
      </c>
      <c r="E23" s="162">
        <f>IFERROR(SUMIFS(Tab_RSE5a_Data!I$2:I$100,Tab_RSE5a_Data!$C$2:$C$100,$B$23,Tab_RSE5a_Data!$B$2:$B$100,$B$6),"*")</f>
        <v>15</v>
      </c>
      <c r="F23" s="162">
        <f>IFERROR(SUMIFS(Tab_RSE5a_Data!J$2:J$100,Tab_RSE5a_Data!$C$2:$C$100,$B$23,Tab_RSE5a_Data!$B$2:$B$100,$B$6),"*")</f>
        <v>16</v>
      </c>
      <c r="G23" s="162">
        <f>IFERROR(SUMIFS(Tab_RSE5a_Data!K$2:K$100,Tab_RSE5a_Data!$C$2:$C$100,$B$23,Tab_RSE5a_Data!$B$2:$B$100,$B$6),"*")</f>
        <v>16</v>
      </c>
      <c r="H23" s="162">
        <f>IFERROR(SUMIFS(Tab_RSE5a_Data!L$2:L$100,Tab_RSE5a_Data!$C$2:$C$100,$B$23,Tab_RSE5a_Data!$B$2:$B$100,$B$6),"*")</f>
        <v>19</v>
      </c>
      <c r="I23" s="162">
        <f>IFERROR(SUMIFS(Tab_RSE5a_Data!M$2:M$100,Tab_RSE5a_Data!$C$2:$C$100,$B$23,Tab_RSE5a_Data!$B$2:$B$100,$B$6),"*")</f>
        <v>17</v>
      </c>
      <c r="J23" s="162">
        <f>IFERROR(SUMIFS(Tab_RSE5a_Data!N$2:N$100,Tab_RSE5a_Data!$C$2:$C$100,$B$23,Tab_RSE5a_Data!$B$2:$B$100,$B$6),"*")</f>
        <v>15</v>
      </c>
      <c r="K23" s="310"/>
    </row>
    <row r="24" spans="1:11" s="6" customFormat="1" ht="16.5" customHeight="1" x14ac:dyDescent="0.45">
      <c r="A24" s="57" t="s">
        <v>111</v>
      </c>
      <c r="B24" t="s">
        <v>306</v>
      </c>
      <c r="C24" s="162">
        <f>IFERROR(SUMIFS(Tab_RSE5a_Data!G$2:G$100,Tab_RSE5a_Data!$C$2:$C$100,$B$24,Tab_RSE5a_Data!$B$2:$B$100,$B$6),"*")</f>
        <v>35</v>
      </c>
      <c r="D24" s="162">
        <f>IFERROR(SUMIFS(Tab_RSE5a_Data!H$2:H$100,Tab_RSE5a_Data!$C$2:$C$100,$B$24,Tab_RSE5a_Data!$B$2:$B$100,$B$6),"*")</f>
        <v>34</v>
      </c>
      <c r="E24" s="162">
        <f>IFERROR(SUMIFS(Tab_RSE5a_Data!I$2:I$100,Tab_RSE5a_Data!$C$2:$C$100,$B$24,Tab_RSE5a_Data!$B$2:$B$100,$B$6),"*")</f>
        <v>35</v>
      </c>
      <c r="F24" s="162">
        <f>IFERROR(SUMIFS(Tab_RSE5a_Data!J$2:J$100,Tab_RSE5a_Data!$C$2:$C$100,$B$24,Tab_RSE5a_Data!$B$2:$B$100,$B$6),"*")</f>
        <v>20</v>
      </c>
      <c r="G24" s="162">
        <f>IFERROR(SUMIFS(Tab_RSE5a_Data!K$2:K$100,Tab_RSE5a_Data!$C$2:$C$100,$B$24,Tab_RSE5a_Data!$B$2:$B$100,$B$6),"*")</f>
        <v>21</v>
      </c>
      <c r="H24" s="162">
        <f>IFERROR(SUMIFS(Tab_RSE5a_Data!L$2:L$100,Tab_RSE5a_Data!$C$2:$C$100,$B$24,Tab_RSE5a_Data!$B$2:$B$100,$B$6),"*")</f>
        <v>24</v>
      </c>
      <c r="I24" s="162">
        <f>IFERROR(SUMIFS(Tab_RSE5a_Data!M$2:M$100,Tab_RSE5a_Data!$C$2:$C$100,$B$24,Tab_RSE5a_Data!$B$2:$B$100,$B$6),"*")</f>
        <v>26</v>
      </c>
      <c r="J24" s="162">
        <f>IFERROR(SUMIFS(Tab_RSE5a_Data!N$2:N$100,Tab_RSE5a_Data!$C$2:$C$100,$B$24,Tab_RSE5a_Data!$B$2:$B$100,$B$6),"*")</f>
        <v>25</v>
      </c>
      <c r="K24" s="310"/>
    </row>
    <row r="25" spans="1:11" s="6" customFormat="1" ht="16.5" customHeight="1" x14ac:dyDescent="0.45">
      <c r="A25" s="57" t="s">
        <v>92</v>
      </c>
      <c r="B25" t="s">
        <v>87</v>
      </c>
      <c r="C25" s="162">
        <f>IFERROR(SUMIFS(Tab_RSE5a_Data!G$2:G$100,Tab_RSE5a_Data!$C$2:$C$100,$B$25,Tab_RSE5a_Data!$B$2:$B$100,$B$6),"*")</f>
        <v>754</v>
      </c>
      <c r="D25" s="162">
        <f>IFERROR(SUMIFS(Tab_RSE5a_Data!H$2:H$100,Tab_RSE5a_Data!$C$2:$C$100,$B$25,Tab_RSE5a_Data!$B$2:$B$100,$B$6),"*")</f>
        <v>898</v>
      </c>
      <c r="E25" s="162">
        <f>IFERROR(SUMIFS(Tab_RSE5a_Data!I$2:I$100,Tab_RSE5a_Data!$C$2:$C$100,$B$25,Tab_RSE5a_Data!$B$2:$B$100,$B$6),"*")</f>
        <v>936</v>
      </c>
      <c r="F25" s="162">
        <f>IFERROR(SUMIFS(Tab_RSE5a_Data!J$2:J$100,Tab_RSE5a_Data!$C$2:$C$100,$B$25,Tab_RSE5a_Data!$B$2:$B$100,$B$6),"*")</f>
        <v>1032</v>
      </c>
      <c r="G25" s="162">
        <f>IFERROR(SUMIFS(Tab_RSE5a_Data!K$2:K$100,Tab_RSE5a_Data!$C$2:$C$100,$B$25,Tab_RSE5a_Data!$B$2:$B$100,$B$6),"*")</f>
        <v>983</v>
      </c>
      <c r="H25" s="162">
        <f>IFERROR(SUMIFS(Tab_RSE5a_Data!L$2:L$100,Tab_RSE5a_Data!$C$2:$C$100,$B$25,Tab_RSE5a_Data!$B$2:$B$100,$B$6),"*")</f>
        <v>1114</v>
      </c>
      <c r="I25" s="162">
        <f>IFERROR(SUMIFS(Tab_RSE5a_Data!M$2:M$100,Tab_RSE5a_Data!$C$2:$C$100,$B$25,Tab_RSE5a_Data!$B$2:$B$100,$B$6),"*")</f>
        <v>1165</v>
      </c>
      <c r="J25" s="162">
        <f>IFERROR(SUMIFS(Tab_RSE5a_Data!N$2:N$100,Tab_RSE5a_Data!$C$2:$C$100,$B$25,Tab_RSE5a_Data!$B$2:$B$100,$B$6),"*")</f>
        <v>1200</v>
      </c>
      <c r="K25" s="310"/>
    </row>
    <row r="26" spans="1:11" s="6" customFormat="1" ht="16.5" customHeight="1" x14ac:dyDescent="0.45">
      <c r="A26" s="63" t="s">
        <v>112</v>
      </c>
      <c r="B26" s="206" t="s">
        <v>289</v>
      </c>
      <c r="C26" s="518">
        <f>SUMIFS(Tab_RSE5a_Data!G$2:G$100,Tab_RSE5a_Data!$C$2:$C$100,$B$26,Tab_RSE5a_Data!$B$2:$B$100,$B$6)</f>
        <v>6749</v>
      </c>
      <c r="D26" s="518">
        <f>SUMIFS(Tab_RSE5a_Data!H$2:H$100,Tab_RSE5a_Data!$C$2:$C$100,$B$26,Tab_RSE5a_Data!$B$2:$B$100,$B$6)</f>
        <v>6894</v>
      </c>
      <c r="E26" s="518">
        <f>SUMIFS(Tab_RSE5a_Data!I$2:I$100,Tab_RSE5a_Data!$C$2:$C$100,$B$26,Tab_RSE5a_Data!$B$2:$B$100,$B$6)</f>
        <v>7419</v>
      </c>
      <c r="F26" s="518">
        <f>SUMIFS(Tab_RSE5a_Data!J$2:J$100,Tab_RSE5a_Data!$C$2:$C$100,$B$26,Tab_RSE5a_Data!$B$2:$B$100,$B$6)</f>
        <v>7474</v>
      </c>
      <c r="G26" s="518">
        <f>SUMIFS(Tab_RSE5a_Data!K$2:K$100,Tab_RSE5a_Data!$C$2:$C$100,$B$26,Tab_RSE5a_Data!$B$2:$B$100,$B$6)</f>
        <v>7661</v>
      </c>
      <c r="H26" s="518">
        <f>SUMIFS(Tab_RSE5a_Data!L$2:L$100,Tab_RSE5a_Data!$C$2:$C$100,$B$26,Tab_RSE5a_Data!$B$2:$B$100,$B$6)</f>
        <v>7346</v>
      </c>
      <c r="I26" s="518">
        <f>SUMIFS(Tab_RSE5a_Data!M$2:M$100,Tab_RSE5a_Data!$C$2:$C$100,$B$26,Tab_RSE5a_Data!$B$2:$B$100,$B$6)</f>
        <v>7818</v>
      </c>
      <c r="J26" s="518">
        <f>SUMIFS(Tab_RSE5a_Data!N$2:N$100,Tab_RSE5a_Data!$C$2:$C$100,$B$26,Tab_RSE5a_Data!$B$2:$B$100,$B$6)</f>
        <v>7923</v>
      </c>
      <c r="K26" s="310"/>
    </row>
    <row r="27" spans="1:11" x14ac:dyDescent="0.35">
      <c r="A27" s="61"/>
      <c r="B27" s="61"/>
      <c r="C27" s="61"/>
      <c r="D27" s="61"/>
      <c r="E27" s="61"/>
      <c r="F27" s="61"/>
      <c r="G27" s="61"/>
      <c r="H27" s="61"/>
      <c r="I27" s="61"/>
      <c r="J27" s="61"/>
    </row>
    <row r="29" spans="1:11" s="29" customFormat="1" ht="17.55" customHeight="1" x14ac:dyDescent="0.35">
      <c r="A29" s="346" t="s">
        <v>1101</v>
      </c>
      <c r="B29" s="5"/>
      <c r="C29" s="5"/>
      <c r="D29" s="5"/>
      <c r="E29" s="5"/>
      <c r="F29" s="5"/>
      <c r="G29" s="5"/>
      <c r="H29" s="5"/>
      <c r="I29" s="5"/>
      <c r="J29" s="5"/>
    </row>
  </sheetData>
  <mergeCells count="4">
    <mergeCell ref="D4:F4"/>
    <mergeCell ref="A1:J1"/>
    <mergeCell ref="C7:J7"/>
    <mergeCell ref="D3:F3"/>
  </mergeCells>
  <conditionalFormatting sqref="J9:J26">
    <cfRule type="expression" dxfId="16" priority="22">
      <formula>J9=-1</formula>
    </cfRule>
  </conditionalFormatting>
  <conditionalFormatting sqref="J9">
    <cfRule type="expression" dxfId="15" priority="21">
      <formula>J9=-1</formula>
    </cfRule>
  </conditionalFormatting>
  <conditionalFormatting sqref="C9:H26">
    <cfRule type="expression" dxfId="14" priority="4">
      <formula>C9=-1</formula>
    </cfRule>
  </conditionalFormatting>
  <conditionalFormatting sqref="C9">
    <cfRule type="expression" dxfId="13" priority="3">
      <formula>C9=-1</formula>
    </cfRule>
  </conditionalFormatting>
  <conditionalFormatting sqref="I10:I26">
    <cfRule type="expression" dxfId="12" priority="2">
      <formula>I10=-1</formula>
    </cfRule>
  </conditionalFormatting>
  <conditionalFormatting sqref="I9">
    <cfRule type="expression" dxfId="11" priority="1">
      <formula>I9=-1</formula>
    </cfRule>
  </conditionalFormatting>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'Filters control'!$A$1:$A$5</xm:f>
          </x14:formula1>
          <xm:sqref>C5 D4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pageSetUpPr autoPageBreaks="0"/>
  </sheetPr>
  <dimension ref="A1:N91"/>
  <sheetViews>
    <sheetView workbookViewId="0">
      <selection sqref="A1:J1"/>
    </sheetView>
  </sheetViews>
  <sheetFormatPr defaultRowHeight="14.25" x14ac:dyDescent="0.45"/>
  <cols>
    <col min="1" max="1" width="10.265625" bestFit="1" customWidth="1"/>
    <col min="2" max="2" width="35" bestFit="1" customWidth="1"/>
    <col min="3" max="3" width="28" bestFit="1" customWidth="1"/>
    <col min="4" max="4" width="56.1328125" bestFit="1" customWidth="1"/>
    <col min="5" max="5" width="30.1328125" bestFit="1" customWidth="1"/>
    <col min="6" max="6" width="11.6640625" bestFit="1" customWidth="1"/>
    <col min="7" max="11" width="7.86328125" bestFit="1" customWidth="1"/>
    <col min="12" max="13" width="7.86328125" customWidth="1"/>
    <col min="14" max="14" width="7.86328125" bestFit="1" customWidth="1"/>
  </cols>
  <sheetData>
    <row r="1" spans="1:14" x14ac:dyDescent="0.45">
      <c r="A1" s="475" t="s">
        <v>816</v>
      </c>
      <c r="B1" s="475" t="s">
        <v>477</v>
      </c>
      <c r="C1" s="475" t="s">
        <v>906</v>
      </c>
      <c r="D1" s="475" t="s">
        <v>560</v>
      </c>
      <c r="E1" s="475" t="s">
        <v>561</v>
      </c>
      <c r="F1" s="475" t="s">
        <v>817</v>
      </c>
      <c r="G1" s="475" t="s">
        <v>907</v>
      </c>
      <c r="H1" s="475" t="s">
        <v>908</v>
      </c>
      <c r="I1" s="475" t="s">
        <v>909</v>
      </c>
      <c r="J1" s="475" t="s">
        <v>910</v>
      </c>
      <c r="K1" s="475" t="s">
        <v>911</v>
      </c>
      <c r="L1" s="475" t="s">
        <v>912</v>
      </c>
      <c r="M1" s="475" t="s">
        <v>913</v>
      </c>
      <c r="N1" s="475" t="s">
        <v>914</v>
      </c>
    </row>
    <row r="2" spans="1:14" x14ac:dyDescent="0.45">
      <c r="A2" s="475" t="s">
        <v>921</v>
      </c>
      <c r="B2" s="475" t="s">
        <v>1099</v>
      </c>
      <c r="C2" s="475" t="s">
        <v>96</v>
      </c>
      <c r="D2" s="475" t="s">
        <v>922</v>
      </c>
      <c r="E2" s="475" t="s">
        <v>923</v>
      </c>
      <c r="F2" s="475">
        <v>1</v>
      </c>
      <c r="G2" s="517">
        <v>34</v>
      </c>
      <c r="H2" s="517">
        <v>31</v>
      </c>
      <c r="I2" s="517">
        <v>29</v>
      </c>
      <c r="J2" s="517">
        <v>23</v>
      </c>
      <c r="K2" s="517">
        <v>21</v>
      </c>
      <c r="L2" s="517">
        <v>15</v>
      </c>
      <c r="M2" s="517">
        <v>13</v>
      </c>
      <c r="N2" s="517">
        <v>18</v>
      </c>
    </row>
    <row r="3" spans="1:14" x14ac:dyDescent="0.45">
      <c r="A3" s="475" t="s">
        <v>921</v>
      </c>
      <c r="B3" s="475" t="s">
        <v>1099</v>
      </c>
      <c r="C3" s="475" t="s">
        <v>97</v>
      </c>
      <c r="D3" s="475" t="s">
        <v>922</v>
      </c>
      <c r="E3" s="475" t="s">
        <v>923</v>
      </c>
      <c r="F3" s="475">
        <v>1</v>
      </c>
      <c r="G3" s="517">
        <v>2893</v>
      </c>
      <c r="H3" s="517">
        <v>2907</v>
      </c>
      <c r="I3" s="517">
        <v>2713</v>
      </c>
      <c r="J3" s="517">
        <v>2785</v>
      </c>
      <c r="K3" s="517">
        <v>3200</v>
      </c>
      <c r="L3" s="517">
        <v>2944</v>
      </c>
      <c r="M3" s="517">
        <v>2933</v>
      </c>
      <c r="N3" s="517">
        <v>2931</v>
      </c>
    </row>
    <row r="4" spans="1:14" x14ac:dyDescent="0.45">
      <c r="A4" s="475" t="s">
        <v>921</v>
      </c>
      <c r="B4" s="475" t="s">
        <v>1099</v>
      </c>
      <c r="C4" s="475" t="s">
        <v>296</v>
      </c>
      <c r="D4" s="475" t="s">
        <v>922</v>
      </c>
      <c r="E4" s="475" t="s">
        <v>923</v>
      </c>
      <c r="F4" s="475">
        <v>1</v>
      </c>
      <c r="G4" s="517">
        <v>57</v>
      </c>
      <c r="H4" s="517">
        <v>58</v>
      </c>
      <c r="I4" s="517">
        <v>76</v>
      </c>
      <c r="J4" s="517">
        <v>64</v>
      </c>
      <c r="K4" s="517">
        <v>63</v>
      </c>
      <c r="L4" s="517">
        <v>55</v>
      </c>
      <c r="M4" s="517">
        <v>75</v>
      </c>
      <c r="N4" s="517">
        <v>81</v>
      </c>
    </row>
    <row r="5" spans="1:14" x14ac:dyDescent="0.45">
      <c r="A5" s="475" t="s">
        <v>921</v>
      </c>
      <c r="B5" s="475" t="s">
        <v>1099</v>
      </c>
      <c r="C5" s="475" t="s">
        <v>99</v>
      </c>
      <c r="D5" s="475" t="s">
        <v>922</v>
      </c>
      <c r="E5" s="475" t="s">
        <v>923</v>
      </c>
      <c r="F5" s="475">
        <v>1</v>
      </c>
      <c r="G5" s="517">
        <v>138</v>
      </c>
      <c r="H5" s="517">
        <v>148</v>
      </c>
      <c r="I5" s="517">
        <v>150</v>
      </c>
      <c r="J5" s="517">
        <v>160</v>
      </c>
      <c r="K5" s="517">
        <v>191</v>
      </c>
      <c r="L5" s="517">
        <v>212</v>
      </c>
      <c r="M5" s="517">
        <v>217</v>
      </c>
      <c r="N5" s="517">
        <v>227</v>
      </c>
    </row>
    <row r="6" spans="1:14" x14ac:dyDescent="0.45">
      <c r="A6" s="475" t="s">
        <v>921</v>
      </c>
      <c r="B6" s="475" t="s">
        <v>1099</v>
      </c>
      <c r="C6" s="475" t="s">
        <v>297</v>
      </c>
      <c r="D6" s="475" t="s">
        <v>922</v>
      </c>
      <c r="E6" s="475" t="s">
        <v>923</v>
      </c>
      <c r="F6" s="475">
        <v>1</v>
      </c>
      <c r="G6" s="517" t="e">
        <v>#N/A</v>
      </c>
      <c r="H6" s="517" t="e">
        <v>#N/A</v>
      </c>
      <c r="I6" s="517" t="e">
        <v>#N/A</v>
      </c>
      <c r="J6" s="517" t="e">
        <v>#N/A</v>
      </c>
      <c r="K6" s="517" t="e">
        <v>#N/A</v>
      </c>
      <c r="L6" s="517" t="e">
        <v>#N/A</v>
      </c>
      <c r="M6" s="517" t="e">
        <v>#N/A</v>
      </c>
      <c r="N6" s="517" t="e">
        <v>#N/A</v>
      </c>
    </row>
    <row r="7" spans="1:14" x14ac:dyDescent="0.45">
      <c r="A7" s="475" t="s">
        <v>921</v>
      </c>
      <c r="B7" s="475" t="s">
        <v>1099</v>
      </c>
      <c r="C7" s="475" t="s">
        <v>298</v>
      </c>
      <c r="D7" s="475" t="s">
        <v>922</v>
      </c>
      <c r="E7" s="475" t="s">
        <v>923</v>
      </c>
      <c r="F7" s="475">
        <v>1</v>
      </c>
      <c r="G7" s="517">
        <v>470</v>
      </c>
      <c r="H7" s="517">
        <v>439</v>
      </c>
      <c r="I7" s="517">
        <v>643</v>
      </c>
      <c r="J7" s="517">
        <v>479</v>
      </c>
      <c r="K7" s="517">
        <v>484</v>
      </c>
      <c r="L7" s="517">
        <v>469</v>
      </c>
      <c r="M7" s="517">
        <v>435</v>
      </c>
      <c r="N7" s="517">
        <v>453</v>
      </c>
    </row>
    <row r="8" spans="1:14" x14ac:dyDescent="0.45">
      <c r="A8" s="475" t="s">
        <v>921</v>
      </c>
      <c r="B8" s="475" t="s">
        <v>1099</v>
      </c>
      <c r="C8" s="475" t="s">
        <v>299</v>
      </c>
      <c r="D8" s="475" t="s">
        <v>922</v>
      </c>
      <c r="E8" s="475" t="s">
        <v>923</v>
      </c>
      <c r="F8" s="475">
        <v>1</v>
      </c>
      <c r="G8" s="517">
        <v>13</v>
      </c>
      <c r="H8" s="517">
        <v>14</v>
      </c>
      <c r="I8" s="517">
        <v>12</v>
      </c>
      <c r="J8" s="517">
        <v>14</v>
      </c>
      <c r="K8" s="517">
        <v>6</v>
      </c>
      <c r="L8" s="517">
        <v>7</v>
      </c>
      <c r="M8" s="517">
        <v>8</v>
      </c>
      <c r="N8" s="517" t="e">
        <v>#N/A</v>
      </c>
    </row>
    <row r="9" spans="1:14" x14ac:dyDescent="0.45">
      <c r="A9" s="475" t="s">
        <v>921</v>
      </c>
      <c r="B9" s="475" t="s">
        <v>1099</v>
      </c>
      <c r="C9" s="475" t="s">
        <v>300</v>
      </c>
      <c r="D9" s="475" t="s">
        <v>922</v>
      </c>
      <c r="E9" s="475" t="s">
        <v>923</v>
      </c>
      <c r="F9" s="475">
        <v>1</v>
      </c>
      <c r="G9" s="517">
        <v>9</v>
      </c>
      <c r="H9" s="517">
        <v>7</v>
      </c>
      <c r="I9" s="517">
        <v>7</v>
      </c>
      <c r="J9" s="517">
        <v>7</v>
      </c>
      <c r="K9" s="517">
        <v>8</v>
      </c>
      <c r="L9" s="517" t="e">
        <v>#N/A</v>
      </c>
      <c r="M9" s="517" t="e">
        <v>#N/A</v>
      </c>
      <c r="N9" s="517">
        <v>14</v>
      </c>
    </row>
    <row r="10" spans="1:14" x14ac:dyDescent="0.45">
      <c r="A10" s="475" t="s">
        <v>921</v>
      </c>
      <c r="B10" s="475" t="s">
        <v>1099</v>
      </c>
      <c r="C10" s="475" t="s">
        <v>301</v>
      </c>
      <c r="D10" s="475" t="s">
        <v>922</v>
      </c>
      <c r="E10" s="475" t="s">
        <v>923</v>
      </c>
      <c r="F10" s="475">
        <v>1</v>
      </c>
      <c r="G10" s="517">
        <v>10</v>
      </c>
      <c r="H10" s="517">
        <v>12</v>
      </c>
      <c r="I10" s="517">
        <v>12</v>
      </c>
      <c r="J10" s="517">
        <v>11</v>
      </c>
      <c r="K10" s="517">
        <v>12</v>
      </c>
      <c r="L10" s="517">
        <v>13</v>
      </c>
      <c r="M10" s="517">
        <v>10</v>
      </c>
      <c r="N10" s="517">
        <v>12</v>
      </c>
    </row>
    <row r="11" spans="1:14" x14ac:dyDescent="0.45">
      <c r="A11" s="475" t="s">
        <v>921</v>
      </c>
      <c r="B11" s="475" t="s">
        <v>1099</v>
      </c>
      <c r="C11" s="475" t="s">
        <v>302</v>
      </c>
      <c r="D11" s="475" t="s">
        <v>922</v>
      </c>
      <c r="E11" s="475" t="s">
        <v>923</v>
      </c>
      <c r="F11" s="475">
        <v>1</v>
      </c>
      <c r="G11" s="517">
        <v>1874</v>
      </c>
      <c r="H11" s="517">
        <v>2002</v>
      </c>
      <c r="I11" s="517">
        <v>2414</v>
      </c>
      <c r="J11" s="517">
        <v>2467</v>
      </c>
      <c r="K11" s="517">
        <v>2440</v>
      </c>
      <c r="L11" s="517">
        <v>2249</v>
      </c>
      <c r="M11" s="517">
        <v>2703</v>
      </c>
      <c r="N11" s="517">
        <v>2621</v>
      </c>
    </row>
    <row r="12" spans="1:14" x14ac:dyDescent="0.45">
      <c r="A12" s="475" t="s">
        <v>921</v>
      </c>
      <c r="B12" s="475" t="s">
        <v>1099</v>
      </c>
      <c r="C12" s="475" t="s">
        <v>303</v>
      </c>
      <c r="D12" s="475" t="s">
        <v>922</v>
      </c>
      <c r="E12" s="475" t="s">
        <v>923</v>
      </c>
      <c r="F12" s="475">
        <v>1</v>
      </c>
      <c r="G12" s="517">
        <v>55</v>
      </c>
      <c r="H12" s="517">
        <v>59</v>
      </c>
      <c r="I12" s="517">
        <v>69</v>
      </c>
      <c r="J12" s="517">
        <v>86</v>
      </c>
      <c r="K12" s="517">
        <v>89</v>
      </c>
      <c r="L12" s="517">
        <v>86</v>
      </c>
      <c r="M12" s="517">
        <v>80</v>
      </c>
      <c r="N12" s="517">
        <v>142</v>
      </c>
    </row>
    <row r="13" spans="1:14" x14ac:dyDescent="0.45">
      <c r="A13" s="475" t="s">
        <v>921</v>
      </c>
      <c r="B13" s="475" t="s">
        <v>1099</v>
      </c>
      <c r="C13" s="475" t="s">
        <v>107</v>
      </c>
      <c r="D13" s="475" t="s">
        <v>922</v>
      </c>
      <c r="E13" s="475" t="s">
        <v>923</v>
      </c>
      <c r="F13" s="475">
        <v>1</v>
      </c>
      <c r="G13" s="517">
        <v>28</v>
      </c>
      <c r="H13" s="517">
        <v>29</v>
      </c>
      <c r="I13" s="517">
        <v>29</v>
      </c>
      <c r="J13" s="517">
        <v>23</v>
      </c>
      <c r="K13" s="517">
        <v>31</v>
      </c>
      <c r="L13" s="517">
        <v>30</v>
      </c>
      <c r="M13" s="517">
        <v>30</v>
      </c>
      <c r="N13" s="517">
        <v>49</v>
      </c>
    </row>
    <row r="14" spans="1:14" x14ac:dyDescent="0.45">
      <c r="A14" s="475" t="s">
        <v>921</v>
      </c>
      <c r="B14" s="475" t="s">
        <v>1099</v>
      </c>
      <c r="C14" s="475" t="s">
        <v>304</v>
      </c>
      <c r="D14" s="475" t="s">
        <v>922</v>
      </c>
      <c r="E14" s="475" t="s">
        <v>923</v>
      </c>
      <c r="F14" s="475">
        <v>1</v>
      </c>
      <c r="G14" s="517" t="e">
        <v>#N/A</v>
      </c>
      <c r="H14" s="517" t="e">
        <v>#N/A</v>
      </c>
      <c r="I14" s="517" t="e">
        <v>#N/A</v>
      </c>
      <c r="J14" s="517" t="e">
        <v>#N/A</v>
      </c>
      <c r="K14" s="517" t="e">
        <v>#N/A</v>
      </c>
      <c r="L14" s="517">
        <v>17</v>
      </c>
      <c r="M14" s="517">
        <v>16</v>
      </c>
      <c r="N14" s="517">
        <v>10</v>
      </c>
    </row>
    <row r="15" spans="1:14" x14ac:dyDescent="0.45">
      <c r="A15" s="475" t="s">
        <v>921</v>
      </c>
      <c r="B15" s="475" t="s">
        <v>1099</v>
      </c>
      <c r="C15" s="475" t="s">
        <v>109</v>
      </c>
      <c r="D15" s="475" t="s">
        <v>922</v>
      </c>
      <c r="E15" s="475" t="s">
        <v>923</v>
      </c>
      <c r="F15" s="475">
        <v>1</v>
      </c>
      <c r="G15" s="517">
        <v>65</v>
      </c>
      <c r="H15" s="517">
        <v>64</v>
      </c>
      <c r="I15" s="517">
        <v>63</v>
      </c>
      <c r="J15" s="517">
        <v>78</v>
      </c>
      <c r="K15" s="517">
        <v>83</v>
      </c>
      <c r="L15" s="517">
        <v>77</v>
      </c>
      <c r="M15" s="517">
        <v>73</v>
      </c>
      <c r="N15" s="517">
        <v>113</v>
      </c>
    </row>
    <row r="16" spans="1:14" x14ac:dyDescent="0.45">
      <c r="A16" s="475" t="s">
        <v>921</v>
      </c>
      <c r="B16" s="475" t="s">
        <v>1099</v>
      </c>
      <c r="C16" s="475" t="s">
        <v>305</v>
      </c>
      <c r="D16" s="475" t="s">
        <v>922</v>
      </c>
      <c r="E16" s="475" t="s">
        <v>923</v>
      </c>
      <c r="F16" s="475">
        <v>1</v>
      </c>
      <c r="G16" s="517">
        <v>18</v>
      </c>
      <c r="H16" s="517">
        <v>16</v>
      </c>
      <c r="I16" s="517">
        <v>15</v>
      </c>
      <c r="J16" s="517">
        <v>16</v>
      </c>
      <c r="K16" s="517">
        <v>16</v>
      </c>
      <c r="L16" s="517">
        <v>19</v>
      </c>
      <c r="M16" s="517">
        <v>17</v>
      </c>
      <c r="N16" s="517">
        <v>15</v>
      </c>
    </row>
    <row r="17" spans="1:14" x14ac:dyDescent="0.45">
      <c r="A17" s="475" t="s">
        <v>921</v>
      </c>
      <c r="B17" s="475" t="s">
        <v>1099</v>
      </c>
      <c r="C17" s="475" t="s">
        <v>306</v>
      </c>
      <c r="D17" s="475" t="s">
        <v>922</v>
      </c>
      <c r="E17" s="475" t="s">
        <v>923</v>
      </c>
      <c r="F17" s="475">
        <v>1</v>
      </c>
      <c r="G17" s="517">
        <v>35</v>
      </c>
      <c r="H17" s="517">
        <v>34</v>
      </c>
      <c r="I17" s="517">
        <v>35</v>
      </c>
      <c r="J17" s="517">
        <v>20</v>
      </c>
      <c r="K17" s="517">
        <v>21</v>
      </c>
      <c r="L17" s="517">
        <v>24</v>
      </c>
      <c r="M17" s="517">
        <v>26</v>
      </c>
      <c r="N17" s="517">
        <v>25</v>
      </c>
    </row>
    <row r="18" spans="1:14" x14ac:dyDescent="0.45">
      <c r="A18" s="475" t="s">
        <v>921</v>
      </c>
      <c r="B18" s="475" t="s">
        <v>1099</v>
      </c>
      <c r="C18" s="475" t="s">
        <v>87</v>
      </c>
      <c r="D18" s="475" t="s">
        <v>922</v>
      </c>
      <c r="E18" s="475" t="s">
        <v>923</v>
      </c>
      <c r="F18" s="475">
        <v>1</v>
      </c>
      <c r="G18" s="517">
        <v>754</v>
      </c>
      <c r="H18" s="517">
        <v>898</v>
      </c>
      <c r="I18" s="517">
        <v>936</v>
      </c>
      <c r="J18" s="517">
        <v>1032</v>
      </c>
      <c r="K18" s="517">
        <v>983</v>
      </c>
      <c r="L18" s="517">
        <v>1114</v>
      </c>
      <c r="M18" s="517">
        <v>1165</v>
      </c>
      <c r="N18" s="517">
        <v>1200</v>
      </c>
    </row>
    <row r="19" spans="1:14" x14ac:dyDescent="0.45">
      <c r="A19" s="475" t="s">
        <v>921</v>
      </c>
      <c r="B19" s="475" t="s">
        <v>1099</v>
      </c>
      <c r="C19" s="475" t="s">
        <v>289</v>
      </c>
      <c r="D19" s="475" t="s">
        <v>922</v>
      </c>
      <c r="E19" s="475" t="s">
        <v>923</v>
      </c>
      <c r="F19" s="475">
        <v>1</v>
      </c>
      <c r="G19" s="517">
        <v>6749</v>
      </c>
      <c r="H19" s="517">
        <v>6894</v>
      </c>
      <c r="I19" s="517">
        <v>7419</v>
      </c>
      <c r="J19" s="517">
        <v>7474</v>
      </c>
      <c r="K19" s="517">
        <v>7661</v>
      </c>
      <c r="L19" s="517">
        <v>7346</v>
      </c>
      <c r="M19" s="517">
        <v>7818</v>
      </c>
      <c r="N19" s="517">
        <v>7923</v>
      </c>
    </row>
    <row r="20" spans="1:14" x14ac:dyDescent="0.45">
      <c r="A20" s="475" t="s">
        <v>924</v>
      </c>
      <c r="B20" s="475" t="s">
        <v>552</v>
      </c>
      <c r="C20" s="475" t="s">
        <v>96</v>
      </c>
      <c r="D20" s="475" t="s">
        <v>922</v>
      </c>
      <c r="E20" s="475" t="s">
        <v>923</v>
      </c>
      <c r="F20" s="475">
        <v>1</v>
      </c>
      <c r="G20" s="517">
        <v>1</v>
      </c>
      <c r="H20" s="517">
        <v>1</v>
      </c>
      <c r="I20" s="517" t="e">
        <v>#N/A</v>
      </c>
      <c r="J20" s="517" t="e">
        <v>#N/A</v>
      </c>
      <c r="K20" s="517">
        <v>0</v>
      </c>
      <c r="L20" s="517" t="e">
        <v>#N/A</v>
      </c>
      <c r="M20" s="517" t="e">
        <v>#N/A</v>
      </c>
      <c r="N20" s="517" t="e">
        <v>#N/A</v>
      </c>
    </row>
    <row r="21" spans="1:14" x14ac:dyDescent="0.45">
      <c r="A21" s="475" t="s">
        <v>924</v>
      </c>
      <c r="B21" s="475" t="s">
        <v>552</v>
      </c>
      <c r="C21" s="475" t="s">
        <v>97</v>
      </c>
      <c r="D21" s="475" t="s">
        <v>922</v>
      </c>
      <c r="E21" s="475" t="s">
        <v>923</v>
      </c>
      <c r="F21" s="475">
        <v>1</v>
      </c>
      <c r="G21" s="517">
        <v>36</v>
      </c>
      <c r="H21" s="517">
        <v>36</v>
      </c>
      <c r="I21" s="517">
        <v>36</v>
      </c>
      <c r="J21" s="517">
        <v>30</v>
      </c>
      <c r="K21" s="517">
        <v>30</v>
      </c>
      <c r="L21" s="517">
        <v>32</v>
      </c>
      <c r="M21" s="517">
        <v>30</v>
      </c>
      <c r="N21" s="517">
        <v>27</v>
      </c>
    </row>
    <row r="22" spans="1:14" x14ac:dyDescent="0.45">
      <c r="A22" s="475" t="s">
        <v>924</v>
      </c>
      <c r="B22" s="475" t="s">
        <v>552</v>
      </c>
      <c r="C22" s="475" t="s">
        <v>296</v>
      </c>
      <c r="D22" s="475" t="s">
        <v>922</v>
      </c>
      <c r="E22" s="475" t="s">
        <v>923</v>
      </c>
      <c r="F22" s="475">
        <v>1</v>
      </c>
      <c r="G22" s="517">
        <v>6</v>
      </c>
      <c r="H22" s="517">
        <v>7</v>
      </c>
      <c r="I22" s="517">
        <v>10</v>
      </c>
      <c r="J22" s="517">
        <v>6</v>
      </c>
      <c r="K22" s="517">
        <v>6</v>
      </c>
      <c r="L22" s="517">
        <v>6</v>
      </c>
      <c r="M22" s="517" t="e">
        <v>#N/A</v>
      </c>
      <c r="N22" s="517" t="e">
        <v>#N/A</v>
      </c>
    </row>
    <row r="23" spans="1:14" x14ac:dyDescent="0.45">
      <c r="A23" s="475" t="s">
        <v>924</v>
      </c>
      <c r="B23" s="475" t="s">
        <v>552</v>
      </c>
      <c r="C23" s="475" t="s">
        <v>99</v>
      </c>
      <c r="D23" s="475" t="s">
        <v>922</v>
      </c>
      <c r="E23" s="475" t="s">
        <v>923</v>
      </c>
      <c r="F23" s="475">
        <v>1</v>
      </c>
      <c r="G23" s="517">
        <v>14</v>
      </c>
      <c r="H23" s="517">
        <v>12</v>
      </c>
      <c r="I23" s="517">
        <v>10</v>
      </c>
      <c r="J23" s="517">
        <v>12</v>
      </c>
      <c r="K23" s="517">
        <v>14</v>
      </c>
      <c r="L23" s="517">
        <v>12</v>
      </c>
      <c r="M23" s="517">
        <v>11</v>
      </c>
      <c r="N23" s="517">
        <v>12</v>
      </c>
    </row>
    <row r="24" spans="1:14" x14ac:dyDescent="0.45">
      <c r="A24" s="475" t="s">
        <v>924</v>
      </c>
      <c r="B24" s="475" t="s">
        <v>552</v>
      </c>
      <c r="C24" s="475" t="s">
        <v>297</v>
      </c>
      <c r="D24" s="475" t="s">
        <v>922</v>
      </c>
      <c r="E24" s="475" t="s">
        <v>923</v>
      </c>
      <c r="F24" s="475">
        <v>1</v>
      </c>
      <c r="G24" s="517">
        <v>0</v>
      </c>
      <c r="H24" s="517">
        <v>0</v>
      </c>
      <c r="I24" s="517">
        <v>0</v>
      </c>
      <c r="J24" s="517">
        <v>0</v>
      </c>
      <c r="K24" s="517">
        <v>0</v>
      </c>
      <c r="L24" s="517">
        <v>0</v>
      </c>
      <c r="M24" s="517">
        <v>0</v>
      </c>
      <c r="N24" s="517">
        <v>0</v>
      </c>
    </row>
    <row r="25" spans="1:14" x14ac:dyDescent="0.45">
      <c r="A25" s="475" t="s">
        <v>924</v>
      </c>
      <c r="B25" s="475" t="s">
        <v>552</v>
      </c>
      <c r="C25" s="475" t="s">
        <v>298</v>
      </c>
      <c r="D25" s="475" t="s">
        <v>922</v>
      </c>
      <c r="E25" s="475" t="s">
        <v>923</v>
      </c>
      <c r="F25" s="475">
        <v>1</v>
      </c>
      <c r="G25" s="517" t="e">
        <v>#N/A</v>
      </c>
      <c r="H25" s="517" t="e">
        <v>#N/A</v>
      </c>
      <c r="I25" s="517" t="e">
        <v>#N/A</v>
      </c>
      <c r="J25" s="517" t="e">
        <v>#N/A</v>
      </c>
      <c r="K25" s="517" t="e">
        <v>#N/A</v>
      </c>
      <c r="L25" s="517" t="e">
        <v>#N/A</v>
      </c>
      <c r="M25" s="517" t="e">
        <v>#N/A</v>
      </c>
      <c r="N25" s="517" t="e">
        <v>#N/A</v>
      </c>
    </row>
    <row r="26" spans="1:14" x14ac:dyDescent="0.45">
      <c r="A26" s="475" t="s">
        <v>924</v>
      </c>
      <c r="B26" s="475" t="s">
        <v>552</v>
      </c>
      <c r="C26" s="475" t="s">
        <v>299</v>
      </c>
      <c r="D26" s="475" t="s">
        <v>922</v>
      </c>
      <c r="E26" s="475" t="s">
        <v>923</v>
      </c>
      <c r="F26" s="475">
        <v>1</v>
      </c>
      <c r="G26" s="517">
        <v>0</v>
      </c>
      <c r="H26" s="517">
        <v>0</v>
      </c>
      <c r="I26" s="517">
        <v>0</v>
      </c>
      <c r="J26" s="517">
        <v>0</v>
      </c>
      <c r="K26" s="517">
        <v>0</v>
      </c>
      <c r="L26" s="517">
        <v>0</v>
      </c>
      <c r="M26" s="517">
        <v>0</v>
      </c>
      <c r="N26" s="517">
        <v>0</v>
      </c>
    </row>
    <row r="27" spans="1:14" x14ac:dyDescent="0.45">
      <c r="A27" s="475" t="s">
        <v>924</v>
      </c>
      <c r="B27" s="475" t="s">
        <v>552</v>
      </c>
      <c r="C27" s="475" t="s">
        <v>300</v>
      </c>
      <c r="D27" s="475" t="s">
        <v>922</v>
      </c>
      <c r="E27" s="475" t="s">
        <v>923</v>
      </c>
      <c r="F27" s="475">
        <v>1</v>
      </c>
      <c r="G27" s="517">
        <v>1</v>
      </c>
      <c r="H27" s="517">
        <v>1</v>
      </c>
      <c r="I27" s="517">
        <v>1</v>
      </c>
      <c r="J27" s="517">
        <v>1</v>
      </c>
      <c r="K27" s="517">
        <v>1</v>
      </c>
      <c r="L27" s="517">
        <v>1</v>
      </c>
      <c r="M27" s="517">
        <v>1</v>
      </c>
      <c r="N27" s="517" t="e">
        <v>#N/A</v>
      </c>
    </row>
    <row r="28" spans="1:14" x14ac:dyDescent="0.45">
      <c r="A28" s="475" t="s">
        <v>924</v>
      </c>
      <c r="B28" s="475" t="s">
        <v>552</v>
      </c>
      <c r="C28" s="475" t="s">
        <v>301</v>
      </c>
      <c r="D28" s="475" t="s">
        <v>922</v>
      </c>
      <c r="E28" s="475" t="s">
        <v>923</v>
      </c>
      <c r="F28" s="475">
        <v>1</v>
      </c>
      <c r="G28" s="517">
        <v>1</v>
      </c>
      <c r="H28" s="517">
        <v>1</v>
      </c>
      <c r="I28" s="517">
        <v>1</v>
      </c>
      <c r="J28" s="517">
        <v>1</v>
      </c>
      <c r="K28" s="517">
        <v>2</v>
      </c>
      <c r="L28" s="517">
        <v>2</v>
      </c>
      <c r="M28" s="517" t="e">
        <v>#N/A</v>
      </c>
      <c r="N28" s="517">
        <v>1</v>
      </c>
    </row>
    <row r="29" spans="1:14" x14ac:dyDescent="0.45">
      <c r="A29" s="475" t="s">
        <v>924</v>
      </c>
      <c r="B29" s="475" t="s">
        <v>552</v>
      </c>
      <c r="C29" s="475" t="s">
        <v>302</v>
      </c>
      <c r="D29" s="475" t="s">
        <v>922</v>
      </c>
      <c r="E29" s="475" t="s">
        <v>923</v>
      </c>
      <c r="F29" s="475">
        <v>1</v>
      </c>
      <c r="G29" s="517">
        <v>133</v>
      </c>
      <c r="H29" s="517">
        <v>128</v>
      </c>
      <c r="I29" s="517">
        <v>123</v>
      </c>
      <c r="J29" s="517">
        <v>125</v>
      </c>
      <c r="K29" s="517">
        <v>119</v>
      </c>
      <c r="L29" s="517">
        <v>121</v>
      </c>
      <c r="M29" s="517">
        <v>125</v>
      </c>
      <c r="N29" s="517">
        <v>111</v>
      </c>
    </row>
    <row r="30" spans="1:14" x14ac:dyDescent="0.45">
      <c r="A30" s="475" t="s">
        <v>924</v>
      </c>
      <c r="B30" s="475" t="s">
        <v>552</v>
      </c>
      <c r="C30" s="475" t="s">
        <v>303</v>
      </c>
      <c r="D30" s="475" t="s">
        <v>922</v>
      </c>
      <c r="E30" s="475" t="s">
        <v>923</v>
      </c>
      <c r="F30" s="475">
        <v>1</v>
      </c>
      <c r="G30" s="517" t="e">
        <v>#N/A</v>
      </c>
      <c r="H30" s="517" t="e">
        <v>#N/A</v>
      </c>
      <c r="I30" s="517" t="e">
        <v>#N/A</v>
      </c>
      <c r="J30" s="517" t="e">
        <v>#N/A</v>
      </c>
      <c r="K30" s="517" t="e">
        <v>#N/A</v>
      </c>
      <c r="L30" s="517" t="e">
        <v>#N/A</v>
      </c>
      <c r="M30" s="517" t="e">
        <v>#N/A</v>
      </c>
      <c r="N30" s="517" t="e">
        <v>#N/A</v>
      </c>
    </row>
    <row r="31" spans="1:14" x14ac:dyDescent="0.45">
      <c r="A31" s="475" t="s">
        <v>924</v>
      </c>
      <c r="B31" s="475" t="s">
        <v>552</v>
      </c>
      <c r="C31" s="475" t="s">
        <v>107</v>
      </c>
      <c r="D31" s="475" t="s">
        <v>922</v>
      </c>
      <c r="E31" s="475" t="s">
        <v>923</v>
      </c>
      <c r="F31" s="475">
        <v>1</v>
      </c>
      <c r="G31" s="517">
        <v>2</v>
      </c>
      <c r="H31" s="517">
        <v>2</v>
      </c>
      <c r="I31" s="517">
        <v>3</v>
      </c>
      <c r="J31" s="517">
        <v>2</v>
      </c>
      <c r="K31" s="517">
        <v>1</v>
      </c>
      <c r="L31" s="517">
        <v>2</v>
      </c>
      <c r="M31" s="517">
        <v>1</v>
      </c>
      <c r="N31" s="517">
        <v>1</v>
      </c>
    </row>
    <row r="32" spans="1:14" x14ac:dyDescent="0.45">
      <c r="A32" s="475" t="s">
        <v>924</v>
      </c>
      <c r="B32" s="475" t="s">
        <v>552</v>
      </c>
      <c r="C32" s="475" t="s">
        <v>304</v>
      </c>
      <c r="D32" s="475" t="s">
        <v>922</v>
      </c>
      <c r="E32" s="475" t="s">
        <v>923</v>
      </c>
      <c r="F32" s="475">
        <v>1</v>
      </c>
      <c r="G32" s="517" t="e">
        <v>#N/A</v>
      </c>
      <c r="H32" s="517" t="e">
        <v>#N/A</v>
      </c>
      <c r="I32" s="517" t="e">
        <v>#N/A</v>
      </c>
      <c r="J32" s="517" t="e">
        <v>#N/A</v>
      </c>
      <c r="K32" s="517" t="e">
        <v>#N/A</v>
      </c>
      <c r="L32" s="517" t="e">
        <v>#N/A</v>
      </c>
      <c r="M32" s="517" t="e">
        <v>#N/A</v>
      </c>
      <c r="N32" s="517" t="e">
        <v>#N/A</v>
      </c>
    </row>
    <row r="33" spans="1:14" x14ac:dyDescent="0.45">
      <c r="A33" s="475" t="s">
        <v>924</v>
      </c>
      <c r="B33" s="475" t="s">
        <v>552</v>
      </c>
      <c r="C33" s="475" t="s">
        <v>109</v>
      </c>
      <c r="D33" s="475" t="s">
        <v>922</v>
      </c>
      <c r="E33" s="475" t="s">
        <v>923</v>
      </c>
      <c r="F33" s="475">
        <v>1</v>
      </c>
      <c r="G33" s="517">
        <v>0</v>
      </c>
      <c r="H33" s="517">
        <v>0</v>
      </c>
      <c r="I33" s="517">
        <v>0</v>
      </c>
      <c r="J33" s="517">
        <v>0</v>
      </c>
      <c r="K33" s="517">
        <v>0</v>
      </c>
      <c r="L33" s="517">
        <v>0</v>
      </c>
      <c r="M33" s="517">
        <v>0</v>
      </c>
      <c r="N33" s="517">
        <v>0</v>
      </c>
    </row>
    <row r="34" spans="1:14" x14ac:dyDescent="0.45">
      <c r="A34" s="475" t="s">
        <v>924</v>
      </c>
      <c r="B34" s="475" t="s">
        <v>552</v>
      </c>
      <c r="C34" s="475" t="s">
        <v>305</v>
      </c>
      <c r="D34" s="475" t="s">
        <v>922</v>
      </c>
      <c r="E34" s="475" t="s">
        <v>923</v>
      </c>
      <c r="F34" s="475">
        <v>1</v>
      </c>
      <c r="G34" s="517">
        <v>4</v>
      </c>
      <c r="H34" s="517">
        <v>2</v>
      </c>
      <c r="I34" s="517">
        <v>3</v>
      </c>
      <c r="J34" s="517">
        <v>3</v>
      </c>
      <c r="K34" s="517">
        <v>3</v>
      </c>
      <c r="L34" s="517">
        <v>4</v>
      </c>
      <c r="M34" s="517">
        <v>3</v>
      </c>
      <c r="N34" s="517">
        <v>3</v>
      </c>
    </row>
    <row r="35" spans="1:14" x14ac:dyDescent="0.45">
      <c r="A35" s="475" t="s">
        <v>924</v>
      </c>
      <c r="B35" s="475" t="s">
        <v>552</v>
      </c>
      <c r="C35" s="475" t="s">
        <v>306</v>
      </c>
      <c r="D35" s="475" t="s">
        <v>922</v>
      </c>
      <c r="E35" s="475" t="s">
        <v>923</v>
      </c>
      <c r="F35" s="475">
        <v>1</v>
      </c>
      <c r="G35" s="517">
        <v>3</v>
      </c>
      <c r="H35" s="517">
        <v>3</v>
      </c>
      <c r="I35" s="517">
        <v>3</v>
      </c>
      <c r="J35" s="517">
        <v>2</v>
      </c>
      <c r="K35" s="517">
        <v>2</v>
      </c>
      <c r="L35" s="517">
        <v>2</v>
      </c>
      <c r="M35" s="517">
        <v>3</v>
      </c>
      <c r="N35" s="517">
        <v>3</v>
      </c>
    </row>
    <row r="36" spans="1:14" x14ac:dyDescent="0.45">
      <c r="A36" s="475" t="s">
        <v>924</v>
      </c>
      <c r="B36" s="475" t="s">
        <v>552</v>
      </c>
      <c r="C36" s="475" t="s">
        <v>87</v>
      </c>
      <c r="D36" s="475" t="s">
        <v>922</v>
      </c>
      <c r="E36" s="475" t="s">
        <v>923</v>
      </c>
      <c r="F36" s="475">
        <v>1</v>
      </c>
      <c r="G36" s="517">
        <v>5</v>
      </c>
      <c r="H36" s="517">
        <v>5</v>
      </c>
      <c r="I36" s="517">
        <v>3</v>
      </c>
      <c r="J36" s="517">
        <v>6</v>
      </c>
      <c r="K36" s="517">
        <v>6</v>
      </c>
      <c r="L36" s="517">
        <v>7</v>
      </c>
      <c r="M36" s="517">
        <v>8</v>
      </c>
      <c r="N36" s="517">
        <v>9</v>
      </c>
    </row>
    <row r="37" spans="1:14" x14ac:dyDescent="0.45">
      <c r="A37" s="475" t="s">
        <v>924</v>
      </c>
      <c r="B37" s="475" t="s">
        <v>552</v>
      </c>
      <c r="C37" s="475" t="s">
        <v>289</v>
      </c>
      <c r="D37" s="475" t="s">
        <v>922</v>
      </c>
      <c r="E37" s="475" t="s">
        <v>923</v>
      </c>
      <c r="F37" s="475">
        <v>1</v>
      </c>
      <c r="G37" s="517">
        <v>220</v>
      </c>
      <c r="H37" s="517">
        <v>210</v>
      </c>
      <c r="I37" s="517">
        <v>206</v>
      </c>
      <c r="J37" s="517">
        <v>197</v>
      </c>
      <c r="K37" s="517">
        <v>194</v>
      </c>
      <c r="L37" s="517">
        <v>199</v>
      </c>
      <c r="M37" s="517">
        <v>199</v>
      </c>
      <c r="N37" s="517">
        <v>188</v>
      </c>
    </row>
    <row r="38" spans="1:14" x14ac:dyDescent="0.45">
      <c r="A38" s="475" t="s">
        <v>924</v>
      </c>
      <c r="B38" s="475" t="s">
        <v>553</v>
      </c>
      <c r="C38" s="475" t="s">
        <v>96</v>
      </c>
      <c r="D38" s="475" t="s">
        <v>922</v>
      </c>
      <c r="E38" s="475" t="s">
        <v>923</v>
      </c>
      <c r="F38" s="475">
        <v>1</v>
      </c>
      <c r="G38" s="517">
        <v>8</v>
      </c>
      <c r="H38" s="517">
        <v>8</v>
      </c>
      <c r="I38" s="517">
        <v>7</v>
      </c>
      <c r="J38" s="517" t="e">
        <v>#N/A</v>
      </c>
      <c r="K38" s="517">
        <v>4</v>
      </c>
      <c r="L38" s="517" t="e">
        <v>#N/A</v>
      </c>
      <c r="M38" s="517">
        <v>6</v>
      </c>
      <c r="N38" s="517">
        <v>8</v>
      </c>
    </row>
    <row r="39" spans="1:14" x14ac:dyDescent="0.45">
      <c r="A39" s="475" t="s">
        <v>924</v>
      </c>
      <c r="B39" s="475" t="s">
        <v>553</v>
      </c>
      <c r="C39" s="475" t="s">
        <v>97</v>
      </c>
      <c r="D39" s="475" t="s">
        <v>922</v>
      </c>
      <c r="E39" s="475" t="s">
        <v>923</v>
      </c>
      <c r="F39" s="475">
        <v>1</v>
      </c>
      <c r="G39" s="517">
        <v>619</v>
      </c>
      <c r="H39" s="517">
        <v>630</v>
      </c>
      <c r="I39" s="517">
        <v>622</v>
      </c>
      <c r="J39" s="517">
        <v>584</v>
      </c>
      <c r="K39" s="517">
        <v>593</v>
      </c>
      <c r="L39" s="517">
        <v>597</v>
      </c>
      <c r="M39" s="517">
        <v>590</v>
      </c>
      <c r="N39" s="517">
        <v>871</v>
      </c>
    </row>
    <row r="40" spans="1:14" x14ac:dyDescent="0.45">
      <c r="A40" s="475" t="s">
        <v>924</v>
      </c>
      <c r="B40" s="475" t="s">
        <v>553</v>
      </c>
      <c r="C40" s="475" t="s">
        <v>296</v>
      </c>
      <c r="D40" s="475" t="s">
        <v>922</v>
      </c>
      <c r="E40" s="475" t="s">
        <v>923</v>
      </c>
      <c r="F40" s="475">
        <v>1</v>
      </c>
      <c r="G40" s="517">
        <v>39</v>
      </c>
      <c r="H40" s="517">
        <v>40</v>
      </c>
      <c r="I40" s="517">
        <v>41</v>
      </c>
      <c r="J40" s="517">
        <v>46</v>
      </c>
      <c r="K40" s="517">
        <v>46</v>
      </c>
      <c r="L40" s="517">
        <v>39</v>
      </c>
      <c r="M40" s="517">
        <v>38</v>
      </c>
      <c r="N40" s="517">
        <v>31</v>
      </c>
    </row>
    <row r="41" spans="1:14" x14ac:dyDescent="0.45">
      <c r="A41" s="475" t="s">
        <v>924</v>
      </c>
      <c r="B41" s="475" t="s">
        <v>553</v>
      </c>
      <c r="C41" s="475" t="s">
        <v>99</v>
      </c>
      <c r="D41" s="475" t="s">
        <v>922</v>
      </c>
      <c r="E41" s="475" t="s">
        <v>923</v>
      </c>
      <c r="F41" s="475">
        <v>1</v>
      </c>
      <c r="G41" s="517">
        <v>65</v>
      </c>
      <c r="H41" s="517">
        <v>70</v>
      </c>
      <c r="I41" s="517">
        <v>76</v>
      </c>
      <c r="J41" s="517">
        <v>83</v>
      </c>
      <c r="K41" s="517">
        <v>88</v>
      </c>
      <c r="L41" s="517">
        <v>94</v>
      </c>
      <c r="M41" s="517">
        <v>97</v>
      </c>
      <c r="N41" s="517">
        <v>108</v>
      </c>
    </row>
    <row r="42" spans="1:14" x14ac:dyDescent="0.45">
      <c r="A42" s="475" t="s">
        <v>924</v>
      </c>
      <c r="B42" s="475" t="s">
        <v>553</v>
      </c>
      <c r="C42" s="475" t="s">
        <v>297</v>
      </c>
      <c r="D42" s="475" t="s">
        <v>922</v>
      </c>
      <c r="E42" s="475" t="s">
        <v>923</v>
      </c>
      <c r="F42" s="475">
        <v>1</v>
      </c>
      <c r="G42" s="517">
        <v>0</v>
      </c>
      <c r="H42" s="517" t="e">
        <v>#N/A</v>
      </c>
      <c r="I42" s="517" t="e">
        <v>#N/A</v>
      </c>
      <c r="J42" s="517" t="e">
        <v>#N/A</v>
      </c>
      <c r="K42" s="517" t="e">
        <v>#N/A</v>
      </c>
      <c r="L42" s="517">
        <v>0</v>
      </c>
      <c r="M42" s="517" t="e">
        <v>#N/A</v>
      </c>
      <c r="N42" s="517" t="e">
        <v>#N/A</v>
      </c>
    </row>
    <row r="43" spans="1:14" x14ac:dyDescent="0.45">
      <c r="A43" s="475" t="s">
        <v>924</v>
      </c>
      <c r="B43" s="475" t="s">
        <v>553</v>
      </c>
      <c r="C43" s="475" t="s">
        <v>298</v>
      </c>
      <c r="D43" s="475" t="s">
        <v>922</v>
      </c>
      <c r="E43" s="475" t="s">
        <v>923</v>
      </c>
      <c r="F43" s="475">
        <v>1</v>
      </c>
      <c r="G43" s="517" t="e">
        <v>#N/A</v>
      </c>
      <c r="H43" s="517">
        <v>21</v>
      </c>
      <c r="I43" s="517">
        <v>17</v>
      </c>
      <c r="J43" s="517">
        <v>18</v>
      </c>
      <c r="K43" s="517">
        <v>25</v>
      </c>
      <c r="L43" s="517" t="e">
        <v>#N/A</v>
      </c>
      <c r="M43" s="517">
        <v>24</v>
      </c>
      <c r="N43" s="517">
        <v>79</v>
      </c>
    </row>
    <row r="44" spans="1:14" x14ac:dyDescent="0.45">
      <c r="A44" s="475" t="s">
        <v>924</v>
      </c>
      <c r="B44" s="475" t="s">
        <v>553</v>
      </c>
      <c r="C44" s="475" t="s">
        <v>299</v>
      </c>
      <c r="D44" s="475" t="s">
        <v>922</v>
      </c>
      <c r="E44" s="475" t="s">
        <v>923</v>
      </c>
      <c r="F44" s="475">
        <v>1</v>
      </c>
      <c r="G44" s="517" t="e">
        <v>#N/A</v>
      </c>
      <c r="H44" s="517">
        <v>2</v>
      </c>
      <c r="I44" s="517">
        <v>0</v>
      </c>
      <c r="J44" s="517">
        <v>1</v>
      </c>
      <c r="K44" s="517">
        <v>1</v>
      </c>
      <c r="L44" s="517" t="e">
        <v>#N/A</v>
      </c>
      <c r="M44" s="517" t="e">
        <v>#N/A</v>
      </c>
      <c r="N44" s="517" t="e">
        <v>#N/A</v>
      </c>
    </row>
    <row r="45" spans="1:14" x14ac:dyDescent="0.45">
      <c r="A45" s="475" t="s">
        <v>924</v>
      </c>
      <c r="B45" s="475" t="s">
        <v>553</v>
      </c>
      <c r="C45" s="475" t="s">
        <v>300</v>
      </c>
      <c r="D45" s="475" t="s">
        <v>922</v>
      </c>
      <c r="E45" s="475" t="s">
        <v>923</v>
      </c>
      <c r="F45" s="475">
        <v>1</v>
      </c>
      <c r="G45" s="517">
        <v>5</v>
      </c>
      <c r="H45" s="517">
        <v>3</v>
      </c>
      <c r="I45" s="517">
        <v>4</v>
      </c>
      <c r="J45" s="517">
        <v>4</v>
      </c>
      <c r="K45" s="517">
        <v>5</v>
      </c>
      <c r="L45" s="517">
        <v>6</v>
      </c>
      <c r="M45" s="517">
        <v>8</v>
      </c>
      <c r="N45" s="517">
        <v>10</v>
      </c>
    </row>
    <row r="46" spans="1:14" x14ac:dyDescent="0.45">
      <c r="A46" s="475" t="s">
        <v>924</v>
      </c>
      <c r="B46" s="475" t="s">
        <v>553</v>
      </c>
      <c r="C46" s="475" t="s">
        <v>301</v>
      </c>
      <c r="D46" s="475" t="s">
        <v>922</v>
      </c>
      <c r="E46" s="475" t="s">
        <v>923</v>
      </c>
      <c r="F46" s="475">
        <v>1</v>
      </c>
      <c r="G46" s="517">
        <v>7</v>
      </c>
      <c r="H46" s="517">
        <v>8</v>
      </c>
      <c r="I46" s="517">
        <v>8</v>
      </c>
      <c r="J46" s="517">
        <v>7</v>
      </c>
      <c r="K46" s="517">
        <v>8</v>
      </c>
      <c r="L46" s="517">
        <v>8</v>
      </c>
      <c r="M46" s="517">
        <v>7</v>
      </c>
      <c r="N46" s="517">
        <v>9</v>
      </c>
    </row>
    <row r="47" spans="1:14" x14ac:dyDescent="0.45">
      <c r="A47" s="475" t="s">
        <v>924</v>
      </c>
      <c r="B47" s="475" t="s">
        <v>553</v>
      </c>
      <c r="C47" s="475" t="s">
        <v>302</v>
      </c>
      <c r="D47" s="475" t="s">
        <v>922</v>
      </c>
      <c r="E47" s="475" t="s">
        <v>923</v>
      </c>
      <c r="F47" s="475">
        <v>1</v>
      </c>
      <c r="G47" s="517">
        <v>1060</v>
      </c>
      <c r="H47" s="517">
        <v>1191</v>
      </c>
      <c r="I47" s="517">
        <v>1203</v>
      </c>
      <c r="J47" s="517">
        <v>1332</v>
      </c>
      <c r="K47" s="517">
        <v>1356</v>
      </c>
      <c r="L47" s="517">
        <v>1291</v>
      </c>
      <c r="M47" s="517">
        <v>1332</v>
      </c>
      <c r="N47" s="517">
        <v>1388</v>
      </c>
    </row>
    <row r="48" spans="1:14" x14ac:dyDescent="0.45">
      <c r="A48" s="475" t="s">
        <v>924</v>
      </c>
      <c r="B48" s="475" t="s">
        <v>553</v>
      </c>
      <c r="C48" s="475" t="s">
        <v>303</v>
      </c>
      <c r="D48" s="475" t="s">
        <v>922</v>
      </c>
      <c r="E48" s="475" t="s">
        <v>923</v>
      </c>
      <c r="F48" s="475">
        <v>1</v>
      </c>
      <c r="G48" s="517">
        <v>15</v>
      </c>
      <c r="H48" s="517">
        <v>20</v>
      </c>
      <c r="I48" s="517">
        <v>27</v>
      </c>
      <c r="J48" s="517">
        <v>33</v>
      </c>
      <c r="K48" s="517">
        <v>45</v>
      </c>
      <c r="L48" s="517">
        <v>65</v>
      </c>
      <c r="M48" s="517">
        <v>64</v>
      </c>
      <c r="N48" s="517">
        <v>124</v>
      </c>
    </row>
    <row r="49" spans="1:14" x14ac:dyDescent="0.45">
      <c r="A49" s="475" t="s">
        <v>924</v>
      </c>
      <c r="B49" s="475" t="s">
        <v>553</v>
      </c>
      <c r="C49" s="475" t="s">
        <v>107</v>
      </c>
      <c r="D49" s="475" t="s">
        <v>922</v>
      </c>
      <c r="E49" s="475" t="s">
        <v>923</v>
      </c>
      <c r="F49" s="475">
        <v>1</v>
      </c>
      <c r="G49" s="517">
        <v>17</v>
      </c>
      <c r="H49" s="517">
        <v>19</v>
      </c>
      <c r="I49" s="517">
        <v>13</v>
      </c>
      <c r="J49" s="517">
        <v>12</v>
      </c>
      <c r="K49" s="517">
        <v>24</v>
      </c>
      <c r="L49" s="517">
        <v>22</v>
      </c>
      <c r="M49" s="517">
        <v>22</v>
      </c>
      <c r="N49" s="517">
        <v>41</v>
      </c>
    </row>
    <row r="50" spans="1:14" x14ac:dyDescent="0.45">
      <c r="A50" s="475" t="s">
        <v>924</v>
      </c>
      <c r="B50" s="475" t="s">
        <v>553</v>
      </c>
      <c r="C50" s="475" t="s">
        <v>304</v>
      </c>
      <c r="D50" s="475" t="s">
        <v>922</v>
      </c>
      <c r="E50" s="475" t="s">
        <v>923</v>
      </c>
      <c r="F50" s="475">
        <v>1</v>
      </c>
      <c r="G50" s="517">
        <v>5</v>
      </c>
      <c r="H50" s="517" t="e">
        <v>#N/A</v>
      </c>
      <c r="I50" s="517" t="e">
        <v>#N/A</v>
      </c>
      <c r="J50" s="517" t="e">
        <v>#N/A</v>
      </c>
      <c r="K50" s="517" t="e">
        <v>#N/A</v>
      </c>
      <c r="L50" s="517" t="e">
        <v>#N/A</v>
      </c>
      <c r="M50" s="517" t="e">
        <v>#N/A</v>
      </c>
      <c r="N50" s="517">
        <v>4</v>
      </c>
    </row>
    <row r="51" spans="1:14" x14ac:dyDescent="0.45">
      <c r="A51" s="475" t="s">
        <v>924</v>
      </c>
      <c r="B51" s="475" t="s">
        <v>553</v>
      </c>
      <c r="C51" s="475" t="s">
        <v>109</v>
      </c>
      <c r="D51" s="475" t="s">
        <v>922</v>
      </c>
      <c r="E51" s="475" t="s">
        <v>923</v>
      </c>
      <c r="F51" s="475">
        <v>1</v>
      </c>
      <c r="G51" s="517">
        <v>31</v>
      </c>
      <c r="H51" s="517">
        <v>28</v>
      </c>
      <c r="I51" s="517" t="e">
        <v>#N/A</v>
      </c>
      <c r="J51" s="517" t="e">
        <v>#N/A</v>
      </c>
      <c r="K51" s="517" t="e">
        <v>#N/A</v>
      </c>
      <c r="L51" s="517" t="e">
        <v>#N/A</v>
      </c>
      <c r="M51" s="517" t="e">
        <v>#N/A</v>
      </c>
      <c r="N51" s="517" t="e">
        <v>#N/A</v>
      </c>
    </row>
    <row r="52" spans="1:14" x14ac:dyDescent="0.45">
      <c r="A52" s="475" t="s">
        <v>924</v>
      </c>
      <c r="B52" s="475" t="s">
        <v>553</v>
      </c>
      <c r="C52" s="475" t="s">
        <v>305</v>
      </c>
      <c r="D52" s="475" t="s">
        <v>922</v>
      </c>
      <c r="E52" s="475" t="s">
        <v>923</v>
      </c>
      <c r="F52" s="475">
        <v>1</v>
      </c>
      <c r="G52" s="517">
        <v>2</v>
      </c>
      <c r="H52" s="517">
        <v>2</v>
      </c>
      <c r="I52" s="517">
        <v>2</v>
      </c>
      <c r="J52" s="517">
        <v>2</v>
      </c>
      <c r="K52" s="517">
        <v>2</v>
      </c>
      <c r="L52" s="517">
        <v>2</v>
      </c>
      <c r="M52" s="517">
        <v>2</v>
      </c>
      <c r="N52" s="517">
        <v>2</v>
      </c>
    </row>
    <row r="53" spans="1:14" x14ac:dyDescent="0.45">
      <c r="A53" s="475" t="s">
        <v>924</v>
      </c>
      <c r="B53" s="475" t="s">
        <v>553</v>
      </c>
      <c r="C53" s="475" t="s">
        <v>306</v>
      </c>
      <c r="D53" s="475" t="s">
        <v>922</v>
      </c>
      <c r="E53" s="475" t="s">
        <v>923</v>
      </c>
      <c r="F53" s="475">
        <v>1</v>
      </c>
      <c r="G53" s="517">
        <v>7</v>
      </c>
      <c r="H53" s="517">
        <v>8</v>
      </c>
      <c r="I53" s="517">
        <v>8</v>
      </c>
      <c r="J53" s="517">
        <v>7</v>
      </c>
      <c r="K53" s="517">
        <v>8</v>
      </c>
      <c r="L53" s="517">
        <v>10</v>
      </c>
      <c r="M53" s="517">
        <v>11</v>
      </c>
      <c r="N53" s="517">
        <v>11</v>
      </c>
    </row>
    <row r="54" spans="1:14" x14ac:dyDescent="0.45">
      <c r="A54" s="475" t="s">
        <v>924</v>
      </c>
      <c r="B54" s="475" t="s">
        <v>553</v>
      </c>
      <c r="C54" s="475" t="s">
        <v>87</v>
      </c>
      <c r="D54" s="475" t="s">
        <v>922</v>
      </c>
      <c r="E54" s="475" t="s">
        <v>923</v>
      </c>
      <c r="F54" s="475">
        <v>1</v>
      </c>
      <c r="G54" s="517">
        <v>487</v>
      </c>
      <c r="H54" s="517">
        <v>610</v>
      </c>
      <c r="I54" s="517">
        <v>610</v>
      </c>
      <c r="J54" s="517">
        <v>690</v>
      </c>
      <c r="K54" s="517">
        <v>780</v>
      </c>
      <c r="L54" s="517">
        <v>868</v>
      </c>
      <c r="M54" s="517">
        <v>930</v>
      </c>
      <c r="N54" s="517">
        <v>960</v>
      </c>
    </row>
    <row r="55" spans="1:14" x14ac:dyDescent="0.45">
      <c r="A55" s="475" t="s">
        <v>924</v>
      </c>
      <c r="B55" s="475" t="s">
        <v>553</v>
      </c>
      <c r="C55" s="475" t="s">
        <v>289</v>
      </c>
      <c r="D55" s="475" t="s">
        <v>922</v>
      </c>
      <c r="E55" s="475" t="s">
        <v>923</v>
      </c>
      <c r="F55" s="475">
        <v>1</v>
      </c>
      <c r="G55" s="517">
        <v>2390</v>
      </c>
      <c r="H55" s="517">
        <v>2665</v>
      </c>
      <c r="I55" s="517">
        <v>2667</v>
      </c>
      <c r="J55" s="517">
        <v>2857</v>
      </c>
      <c r="K55" s="517">
        <v>3019</v>
      </c>
      <c r="L55" s="517">
        <v>3063</v>
      </c>
      <c r="M55" s="517">
        <v>3161</v>
      </c>
      <c r="N55" s="517">
        <v>3704</v>
      </c>
    </row>
    <row r="56" spans="1:14" x14ac:dyDescent="0.45">
      <c r="A56" s="475" t="s">
        <v>924</v>
      </c>
      <c r="B56" s="475" t="s">
        <v>562</v>
      </c>
      <c r="C56" s="475" t="s">
        <v>96</v>
      </c>
      <c r="D56" s="475" t="s">
        <v>922</v>
      </c>
      <c r="E56" s="475" t="s">
        <v>923</v>
      </c>
      <c r="F56" s="475">
        <v>1</v>
      </c>
      <c r="G56" s="517">
        <v>5</v>
      </c>
      <c r="H56" s="517">
        <v>5</v>
      </c>
      <c r="I56" s="517">
        <v>5</v>
      </c>
      <c r="J56" s="517">
        <v>5</v>
      </c>
      <c r="K56" s="517">
        <v>3</v>
      </c>
      <c r="L56" s="517">
        <v>4</v>
      </c>
      <c r="M56" s="517">
        <v>4</v>
      </c>
      <c r="N56" s="517">
        <v>3</v>
      </c>
    </row>
    <row r="57" spans="1:14" x14ac:dyDescent="0.45">
      <c r="A57" s="475" t="s">
        <v>924</v>
      </c>
      <c r="B57" s="475" t="s">
        <v>562</v>
      </c>
      <c r="C57" s="475" t="s">
        <v>97</v>
      </c>
      <c r="D57" s="475" t="s">
        <v>922</v>
      </c>
      <c r="E57" s="475" t="s">
        <v>923</v>
      </c>
      <c r="F57" s="475">
        <v>1</v>
      </c>
      <c r="G57" s="517">
        <v>398</v>
      </c>
      <c r="H57" s="517">
        <v>391</v>
      </c>
      <c r="I57" s="517">
        <v>381</v>
      </c>
      <c r="J57" s="517">
        <v>432</v>
      </c>
      <c r="K57" s="517">
        <v>412</v>
      </c>
      <c r="L57" s="517">
        <v>399</v>
      </c>
      <c r="M57" s="517">
        <v>466</v>
      </c>
      <c r="N57" s="517">
        <v>319</v>
      </c>
    </row>
    <row r="58" spans="1:14" x14ac:dyDescent="0.45">
      <c r="A58" s="475" t="s">
        <v>924</v>
      </c>
      <c r="B58" s="475" t="s">
        <v>562</v>
      </c>
      <c r="C58" s="475" t="s">
        <v>296</v>
      </c>
      <c r="D58" s="475" t="s">
        <v>922</v>
      </c>
      <c r="E58" s="475" t="s">
        <v>923</v>
      </c>
      <c r="F58" s="475">
        <v>1</v>
      </c>
      <c r="G58" s="517">
        <v>9</v>
      </c>
      <c r="H58" s="517">
        <v>9</v>
      </c>
      <c r="I58" s="517">
        <v>10</v>
      </c>
      <c r="J58" s="517">
        <v>10</v>
      </c>
      <c r="K58" s="517">
        <v>9</v>
      </c>
      <c r="L58" s="517">
        <v>7</v>
      </c>
      <c r="M58" s="517">
        <v>11</v>
      </c>
      <c r="N58" s="517">
        <v>13</v>
      </c>
    </row>
    <row r="59" spans="1:14" x14ac:dyDescent="0.45">
      <c r="A59" s="475" t="s">
        <v>924</v>
      </c>
      <c r="B59" s="475" t="s">
        <v>562</v>
      </c>
      <c r="C59" s="475" t="s">
        <v>99</v>
      </c>
      <c r="D59" s="475" t="s">
        <v>922</v>
      </c>
      <c r="E59" s="475" t="s">
        <v>923</v>
      </c>
      <c r="F59" s="475">
        <v>1</v>
      </c>
      <c r="G59" s="517">
        <v>39</v>
      </c>
      <c r="H59" s="517">
        <v>48</v>
      </c>
      <c r="I59" s="517">
        <v>45</v>
      </c>
      <c r="J59" s="517">
        <v>46</v>
      </c>
      <c r="K59" s="517">
        <v>41</v>
      </c>
      <c r="L59" s="517">
        <v>57</v>
      </c>
      <c r="M59" s="517">
        <v>59</v>
      </c>
      <c r="N59" s="517">
        <v>55</v>
      </c>
    </row>
    <row r="60" spans="1:14" x14ac:dyDescent="0.45">
      <c r="A60" s="475" t="s">
        <v>924</v>
      </c>
      <c r="B60" s="475" t="s">
        <v>562</v>
      </c>
      <c r="C60" s="475" t="s">
        <v>297</v>
      </c>
      <c r="D60" s="475" t="s">
        <v>922</v>
      </c>
      <c r="E60" s="475" t="s">
        <v>923</v>
      </c>
      <c r="F60" s="475">
        <v>1</v>
      </c>
      <c r="G60" s="517" t="e">
        <v>#N/A</v>
      </c>
      <c r="H60" s="517" t="e">
        <v>#N/A</v>
      </c>
      <c r="I60" s="517" t="e">
        <v>#N/A</v>
      </c>
      <c r="J60" s="517" t="e">
        <v>#N/A</v>
      </c>
      <c r="K60" s="517" t="e">
        <v>#N/A</v>
      </c>
      <c r="L60" s="517" t="e">
        <v>#N/A</v>
      </c>
      <c r="M60" s="517" t="e">
        <v>#N/A</v>
      </c>
      <c r="N60" s="517">
        <v>0</v>
      </c>
    </row>
    <row r="61" spans="1:14" x14ac:dyDescent="0.45">
      <c r="A61" s="475" t="s">
        <v>924</v>
      </c>
      <c r="B61" s="475" t="s">
        <v>562</v>
      </c>
      <c r="C61" s="475" t="s">
        <v>298</v>
      </c>
      <c r="D61" s="475" t="s">
        <v>922</v>
      </c>
      <c r="E61" s="475" t="s">
        <v>923</v>
      </c>
      <c r="F61" s="475">
        <v>1</v>
      </c>
      <c r="G61" s="517">
        <v>32</v>
      </c>
      <c r="H61" s="517" t="e">
        <v>#N/A</v>
      </c>
      <c r="I61" s="517">
        <v>47</v>
      </c>
      <c r="J61" s="517">
        <v>52</v>
      </c>
      <c r="K61" s="517">
        <v>55</v>
      </c>
      <c r="L61" s="517">
        <v>39</v>
      </c>
      <c r="M61" s="517" t="e">
        <v>#N/A</v>
      </c>
      <c r="N61" s="517" t="e">
        <v>#N/A</v>
      </c>
    </row>
    <row r="62" spans="1:14" x14ac:dyDescent="0.45">
      <c r="A62" s="475" t="s">
        <v>924</v>
      </c>
      <c r="B62" s="475" t="s">
        <v>562</v>
      </c>
      <c r="C62" s="475" t="s">
        <v>299</v>
      </c>
      <c r="D62" s="475" t="s">
        <v>922</v>
      </c>
      <c r="E62" s="475" t="s">
        <v>923</v>
      </c>
      <c r="F62" s="475">
        <v>1</v>
      </c>
      <c r="G62" s="517">
        <v>4</v>
      </c>
      <c r="H62" s="517">
        <v>5</v>
      </c>
      <c r="I62" s="517">
        <v>5</v>
      </c>
      <c r="J62" s="517">
        <v>4</v>
      </c>
      <c r="K62" s="517">
        <v>5</v>
      </c>
      <c r="L62" s="517">
        <v>7</v>
      </c>
      <c r="M62" s="517">
        <v>7</v>
      </c>
      <c r="N62" s="517" t="e">
        <v>#N/A</v>
      </c>
    </row>
    <row r="63" spans="1:14" x14ac:dyDescent="0.45">
      <c r="A63" s="475" t="s">
        <v>924</v>
      </c>
      <c r="B63" s="475" t="s">
        <v>562</v>
      </c>
      <c r="C63" s="475" t="s">
        <v>300</v>
      </c>
      <c r="D63" s="475" t="s">
        <v>922</v>
      </c>
      <c r="E63" s="475" t="s">
        <v>923</v>
      </c>
      <c r="F63" s="475">
        <v>1</v>
      </c>
      <c r="G63" s="517">
        <v>2</v>
      </c>
      <c r="H63" s="517">
        <v>2</v>
      </c>
      <c r="I63" s="517">
        <v>1</v>
      </c>
      <c r="J63" s="517">
        <v>1</v>
      </c>
      <c r="K63" s="517">
        <v>1</v>
      </c>
      <c r="L63" s="517">
        <v>1</v>
      </c>
      <c r="M63" s="517">
        <v>2</v>
      </c>
      <c r="N63" s="517">
        <v>3</v>
      </c>
    </row>
    <row r="64" spans="1:14" x14ac:dyDescent="0.45">
      <c r="A64" s="475" t="s">
        <v>924</v>
      </c>
      <c r="B64" s="475" t="s">
        <v>562</v>
      </c>
      <c r="C64" s="475" t="s">
        <v>301</v>
      </c>
      <c r="D64" s="475" t="s">
        <v>922</v>
      </c>
      <c r="E64" s="475" t="s">
        <v>923</v>
      </c>
      <c r="F64" s="475">
        <v>1</v>
      </c>
      <c r="G64" s="517">
        <v>2</v>
      </c>
      <c r="H64" s="517">
        <v>3</v>
      </c>
      <c r="I64" s="517">
        <v>3</v>
      </c>
      <c r="J64" s="517">
        <v>3</v>
      </c>
      <c r="K64" s="517">
        <v>2</v>
      </c>
      <c r="L64" s="517" t="e">
        <v>#N/A</v>
      </c>
      <c r="M64" s="517">
        <v>2</v>
      </c>
      <c r="N64" s="517">
        <v>2</v>
      </c>
    </row>
    <row r="65" spans="1:14" x14ac:dyDescent="0.45">
      <c r="A65" s="475" t="s">
        <v>924</v>
      </c>
      <c r="B65" s="475" t="s">
        <v>562</v>
      </c>
      <c r="C65" s="475" t="s">
        <v>302</v>
      </c>
      <c r="D65" s="475" t="s">
        <v>922</v>
      </c>
      <c r="E65" s="475" t="s">
        <v>923</v>
      </c>
      <c r="F65" s="475">
        <v>1</v>
      </c>
      <c r="G65" s="517">
        <v>645</v>
      </c>
      <c r="H65" s="517">
        <v>641</v>
      </c>
      <c r="I65" s="517">
        <v>731</v>
      </c>
      <c r="J65" s="517">
        <v>934</v>
      </c>
      <c r="K65" s="517">
        <v>825</v>
      </c>
      <c r="L65" s="517">
        <v>714</v>
      </c>
      <c r="M65" s="517">
        <v>829</v>
      </c>
      <c r="N65" s="517">
        <v>756</v>
      </c>
    </row>
    <row r="66" spans="1:14" x14ac:dyDescent="0.45">
      <c r="A66" s="475" t="s">
        <v>924</v>
      </c>
      <c r="B66" s="475" t="s">
        <v>562</v>
      </c>
      <c r="C66" s="475" t="s">
        <v>303</v>
      </c>
      <c r="D66" s="475" t="s">
        <v>922</v>
      </c>
      <c r="E66" s="475" t="s">
        <v>923</v>
      </c>
      <c r="F66" s="475">
        <v>1</v>
      </c>
      <c r="G66" s="517">
        <v>13</v>
      </c>
      <c r="H66" s="517">
        <v>14</v>
      </c>
      <c r="I66" s="517">
        <v>21</v>
      </c>
      <c r="J66" s="517">
        <v>26</v>
      </c>
      <c r="K66" s="517">
        <v>18</v>
      </c>
      <c r="L66" s="517">
        <v>17</v>
      </c>
      <c r="M66" s="517">
        <v>12</v>
      </c>
      <c r="N66" s="517" t="e">
        <v>#N/A</v>
      </c>
    </row>
    <row r="67" spans="1:14" x14ac:dyDescent="0.45">
      <c r="A67" s="475" t="s">
        <v>924</v>
      </c>
      <c r="B67" s="475" t="s">
        <v>562</v>
      </c>
      <c r="C67" s="475" t="s">
        <v>107</v>
      </c>
      <c r="D67" s="475" t="s">
        <v>922</v>
      </c>
      <c r="E67" s="475" t="s">
        <v>923</v>
      </c>
      <c r="F67" s="475">
        <v>1</v>
      </c>
      <c r="G67" s="517">
        <v>6</v>
      </c>
      <c r="H67" s="517">
        <v>5</v>
      </c>
      <c r="I67" s="517">
        <v>7</v>
      </c>
      <c r="J67" s="517">
        <v>6</v>
      </c>
      <c r="K67" s="517">
        <v>4</v>
      </c>
      <c r="L67" s="517">
        <v>5</v>
      </c>
      <c r="M67" s="517">
        <v>6</v>
      </c>
      <c r="N67" s="517">
        <v>5</v>
      </c>
    </row>
    <row r="68" spans="1:14" x14ac:dyDescent="0.45">
      <c r="A68" s="475" t="s">
        <v>924</v>
      </c>
      <c r="B68" s="475" t="s">
        <v>562</v>
      </c>
      <c r="C68" s="475" t="s">
        <v>304</v>
      </c>
      <c r="D68" s="475" t="s">
        <v>922</v>
      </c>
      <c r="E68" s="475" t="s">
        <v>923</v>
      </c>
      <c r="F68" s="475">
        <v>1</v>
      </c>
      <c r="G68" s="517" t="e">
        <v>#N/A</v>
      </c>
      <c r="H68" s="517" t="e">
        <v>#N/A</v>
      </c>
      <c r="I68" s="517" t="e">
        <v>#N/A</v>
      </c>
      <c r="J68" s="517" t="e">
        <v>#N/A</v>
      </c>
      <c r="K68" s="517" t="e">
        <v>#N/A</v>
      </c>
      <c r="L68" s="517" t="e">
        <v>#N/A</v>
      </c>
      <c r="M68" s="517" t="e">
        <v>#N/A</v>
      </c>
      <c r="N68" s="517" t="e">
        <v>#N/A</v>
      </c>
    </row>
    <row r="69" spans="1:14" x14ac:dyDescent="0.45">
      <c r="A69" s="475" t="s">
        <v>924</v>
      </c>
      <c r="B69" s="475" t="s">
        <v>562</v>
      </c>
      <c r="C69" s="475" t="s">
        <v>109</v>
      </c>
      <c r="D69" s="475" t="s">
        <v>922</v>
      </c>
      <c r="E69" s="475" t="s">
        <v>923</v>
      </c>
      <c r="F69" s="475">
        <v>1</v>
      </c>
      <c r="G69" s="517">
        <v>4</v>
      </c>
      <c r="H69" s="517">
        <v>5</v>
      </c>
      <c r="I69" s="517" t="e">
        <v>#N/A</v>
      </c>
      <c r="J69" s="517" t="e">
        <v>#N/A</v>
      </c>
      <c r="K69" s="517" t="e">
        <v>#N/A</v>
      </c>
      <c r="L69" s="517" t="e">
        <v>#N/A</v>
      </c>
      <c r="M69" s="517" t="e">
        <v>#N/A</v>
      </c>
      <c r="N69" s="517" t="e">
        <v>#N/A</v>
      </c>
    </row>
    <row r="70" spans="1:14" x14ac:dyDescent="0.45">
      <c r="A70" s="475" t="s">
        <v>924</v>
      </c>
      <c r="B70" s="475" t="s">
        <v>562</v>
      </c>
      <c r="C70" s="475" t="s">
        <v>305</v>
      </c>
      <c r="D70" s="475" t="s">
        <v>922</v>
      </c>
      <c r="E70" s="475" t="s">
        <v>923</v>
      </c>
      <c r="F70" s="475">
        <v>1</v>
      </c>
      <c r="G70" s="517">
        <v>3</v>
      </c>
      <c r="H70" s="517">
        <v>4</v>
      </c>
      <c r="I70" s="517">
        <v>3</v>
      </c>
      <c r="J70" s="517">
        <v>3</v>
      </c>
      <c r="K70" s="517">
        <v>3</v>
      </c>
      <c r="L70" s="517">
        <v>3</v>
      </c>
      <c r="M70" s="517">
        <v>3</v>
      </c>
      <c r="N70" s="517">
        <v>2</v>
      </c>
    </row>
    <row r="71" spans="1:14" x14ac:dyDescent="0.45">
      <c r="A71" s="475" t="s">
        <v>924</v>
      </c>
      <c r="B71" s="475" t="s">
        <v>562</v>
      </c>
      <c r="C71" s="475" t="s">
        <v>306</v>
      </c>
      <c r="D71" s="475" t="s">
        <v>922</v>
      </c>
      <c r="E71" s="475" t="s">
        <v>923</v>
      </c>
      <c r="F71" s="475">
        <v>1</v>
      </c>
      <c r="G71" s="517">
        <v>3</v>
      </c>
      <c r="H71" s="517">
        <v>3</v>
      </c>
      <c r="I71" s="517">
        <v>3</v>
      </c>
      <c r="J71" s="517">
        <v>3</v>
      </c>
      <c r="K71" s="517">
        <v>3</v>
      </c>
      <c r="L71" s="517">
        <v>3</v>
      </c>
      <c r="M71" s="517">
        <v>3</v>
      </c>
      <c r="N71" s="517">
        <v>2</v>
      </c>
    </row>
    <row r="72" spans="1:14" x14ac:dyDescent="0.45">
      <c r="A72" s="475" t="s">
        <v>924</v>
      </c>
      <c r="B72" s="475" t="s">
        <v>562</v>
      </c>
      <c r="C72" s="475" t="s">
        <v>87</v>
      </c>
      <c r="D72" s="475" t="s">
        <v>922</v>
      </c>
      <c r="E72" s="475" t="s">
        <v>923</v>
      </c>
      <c r="F72" s="475">
        <v>1</v>
      </c>
      <c r="G72" s="517">
        <v>32</v>
      </c>
      <c r="H72" s="517">
        <v>27</v>
      </c>
      <c r="I72" s="517">
        <v>47</v>
      </c>
      <c r="J72" s="517">
        <v>25</v>
      </c>
      <c r="K72" s="517">
        <v>46</v>
      </c>
      <c r="L72" s="517">
        <v>59</v>
      </c>
      <c r="M72" s="517">
        <v>27</v>
      </c>
      <c r="N72" s="517">
        <v>19</v>
      </c>
    </row>
    <row r="73" spans="1:14" x14ac:dyDescent="0.45">
      <c r="A73" s="475" t="s">
        <v>924</v>
      </c>
      <c r="B73" s="475" t="s">
        <v>562</v>
      </c>
      <c r="C73" s="475" t="s">
        <v>289</v>
      </c>
      <c r="D73" s="475" t="s">
        <v>922</v>
      </c>
      <c r="E73" s="475" t="s">
        <v>923</v>
      </c>
      <c r="F73" s="475">
        <v>1</v>
      </c>
      <c r="G73" s="517">
        <v>1198</v>
      </c>
      <c r="H73" s="517">
        <v>1212</v>
      </c>
      <c r="I73" s="517">
        <v>1315</v>
      </c>
      <c r="J73" s="517">
        <v>1555</v>
      </c>
      <c r="K73" s="517">
        <v>1437</v>
      </c>
      <c r="L73" s="517">
        <v>1322</v>
      </c>
      <c r="M73" s="517">
        <v>1481</v>
      </c>
      <c r="N73" s="517">
        <v>1214</v>
      </c>
    </row>
    <row r="74" spans="1:14" x14ac:dyDescent="0.45">
      <c r="A74" s="475" t="s">
        <v>924</v>
      </c>
      <c r="B74" s="475" t="s">
        <v>555</v>
      </c>
      <c r="C74" s="475" t="s">
        <v>96</v>
      </c>
      <c r="D74" s="475" t="s">
        <v>922</v>
      </c>
      <c r="E74" s="475" t="s">
        <v>923</v>
      </c>
      <c r="F74" s="475">
        <v>1</v>
      </c>
      <c r="G74" s="517">
        <v>20</v>
      </c>
      <c r="H74" s="517">
        <v>17</v>
      </c>
      <c r="I74" s="517" t="e">
        <v>#N/A</v>
      </c>
      <c r="J74" s="517">
        <v>15</v>
      </c>
      <c r="K74" s="517">
        <v>14</v>
      </c>
      <c r="L74" s="517" t="e">
        <v>#N/A</v>
      </c>
      <c r="M74" s="517" t="e">
        <v>#N/A</v>
      </c>
      <c r="N74" s="517" t="e">
        <v>#N/A</v>
      </c>
    </row>
    <row r="75" spans="1:14" x14ac:dyDescent="0.45">
      <c r="A75" s="475" t="s">
        <v>924</v>
      </c>
      <c r="B75" s="475" t="s">
        <v>555</v>
      </c>
      <c r="C75" s="475" t="s">
        <v>97</v>
      </c>
      <c r="D75" s="475" t="s">
        <v>922</v>
      </c>
      <c r="E75" s="475" t="s">
        <v>923</v>
      </c>
      <c r="F75" s="475">
        <v>1</v>
      </c>
      <c r="G75" s="517">
        <v>1840</v>
      </c>
      <c r="H75" s="517">
        <v>1850</v>
      </c>
      <c r="I75" s="517">
        <v>1674</v>
      </c>
      <c r="J75" s="517">
        <v>1739</v>
      </c>
      <c r="K75" s="517">
        <v>2165</v>
      </c>
      <c r="L75" s="517">
        <v>1916</v>
      </c>
      <c r="M75" s="517">
        <v>1847</v>
      </c>
      <c r="N75" s="517">
        <v>1714</v>
      </c>
    </row>
    <row r="76" spans="1:14" x14ac:dyDescent="0.45">
      <c r="A76" s="475" t="s">
        <v>924</v>
      </c>
      <c r="B76" s="475" t="s">
        <v>555</v>
      </c>
      <c r="C76" s="475" t="s">
        <v>296</v>
      </c>
      <c r="D76" s="475" t="s">
        <v>922</v>
      </c>
      <c r="E76" s="475" t="s">
        <v>923</v>
      </c>
      <c r="F76" s="475">
        <v>1</v>
      </c>
      <c r="G76" s="517">
        <v>3</v>
      </c>
      <c r="H76" s="517">
        <v>2</v>
      </c>
      <c r="I76" s="517">
        <v>15</v>
      </c>
      <c r="J76" s="517">
        <v>2</v>
      </c>
      <c r="K76" s="517">
        <v>2</v>
      </c>
      <c r="L76" s="517">
        <v>2</v>
      </c>
      <c r="M76" s="517" t="e">
        <v>#N/A</v>
      </c>
      <c r="N76" s="517" t="e">
        <v>#N/A</v>
      </c>
    </row>
    <row r="77" spans="1:14" x14ac:dyDescent="0.45">
      <c r="A77" s="475" t="s">
        <v>924</v>
      </c>
      <c r="B77" s="475" t="s">
        <v>555</v>
      </c>
      <c r="C77" s="475" t="s">
        <v>99</v>
      </c>
      <c r="D77" s="475" t="s">
        <v>922</v>
      </c>
      <c r="E77" s="475" t="s">
        <v>923</v>
      </c>
      <c r="F77" s="475">
        <v>1</v>
      </c>
      <c r="G77" s="517">
        <v>20</v>
      </c>
      <c r="H77" s="517">
        <v>18</v>
      </c>
      <c r="I77" s="517">
        <v>19</v>
      </c>
      <c r="J77" s="517">
        <v>19</v>
      </c>
      <c r="K77" s="517">
        <v>47</v>
      </c>
      <c r="L77" s="517">
        <v>49</v>
      </c>
      <c r="M77" s="517">
        <v>51</v>
      </c>
      <c r="N77" s="517">
        <v>53</v>
      </c>
    </row>
    <row r="78" spans="1:14" x14ac:dyDescent="0.45">
      <c r="A78" s="475" t="s">
        <v>924</v>
      </c>
      <c r="B78" s="475" t="s">
        <v>555</v>
      </c>
      <c r="C78" s="475" t="s">
        <v>297</v>
      </c>
      <c r="D78" s="475" t="s">
        <v>922</v>
      </c>
      <c r="E78" s="475" t="s">
        <v>923</v>
      </c>
      <c r="F78" s="475">
        <v>1</v>
      </c>
      <c r="G78" s="517" t="e">
        <v>#N/A</v>
      </c>
      <c r="H78" s="517" t="e">
        <v>#N/A</v>
      </c>
      <c r="I78" s="517" t="e">
        <v>#N/A</v>
      </c>
      <c r="J78" s="517" t="e">
        <v>#N/A</v>
      </c>
      <c r="K78" s="517" t="e">
        <v>#N/A</v>
      </c>
      <c r="L78" s="517" t="e">
        <v>#N/A</v>
      </c>
      <c r="M78" s="517" t="e">
        <v>#N/A</v>
      </c>
      <c r="N78" s="517" t="e">
        <v>#N/A</v>
      </c>
    </row>
    <row r="79" spans="1:14" x14ac:dyDescent="0.45">
      <c r="A79" s="475" t="s">
        <v>924</v>
      </c>
      <c r="B79" s="475" t="s">
        <v>555</v>
      </c>
      <c r="C79" s="475" t="s">
        <v>298</v>
      </c>
      <c r="D79" s="475" t="s">
        <v>922</v>
      </c>
      <c r="E79" s="475" t="s">
        <v>923</v>
      </c>
      <c r="F79" s="475">
        <v>1</v>
      </c>
      <c r="G79" s="517">
        <v>404</v>
      </c>
      <c r="H79" s="517">
        <v>357</v>
      </c>
      <c r="I79" s="517">
        <v>568</v>
      </c>
      <c r="J79" s="517">
        <v>401</v>
      </c>
      <c r="K79" s="517">
        <v>394</v>
      </c>
      <c r="L79" s="517">
        <v>395</v>
      </c>
      <c r="M79" s="517">
        <v>354</v>
      </c>
      <c r="N79" s="517">
        <v>354</v>
      </c>
    </row>
    <row r="80" spans="1:14" x14ac:dyDescent="0.45">
      <c r="A80" s="475" t="s">
        <v>924</v>
      </c>
      <c r="B80" s="475" t="s">
        <v>555</v>
      </c>
      <c r="C80" s="475" t="s">
        <v>299</v>
      </c>
      <c r="D80" s="475" t="s">
        <v>922</v>
      </c>
      <c r="E80" s="475" t="s">
        <v>923</v>
      </c>
      <c r="F80" s="475">
        <v>1</v>
      </c>
      <c r="G80" s="517" t="e">
        <v>#N/A</v>
      </c>
      <c r="H80" s="517">
        <v>7</v>
      </c>
      <c r="I80" s="517">
        <v>6</v>
      </c>
      <c r="J80" s="517">
        <v>9</v>
      </c>
      <c r="K80" s="517">
        <v>0</v>
      </c>
      <c r="L80" s="517">
        <v>0</v>
      </c>
      <c r="M80" s="517" t="e">
        <v>#N/A</v>
      </c>
      <c r="N80" s="517">
        <v>0</v>
      </c>
    </row>
    <row r="81" spans="1:14" x14ac:dyDescent="0.45">
      <c r="A81" s="475" t="s">
        <v>924</v>
      </c>
      <c r="B81" s="475" t="s">
        <v>555</v>
      </c>
      <c r="C81" s="475" t="s">
        <v>300</v>
      </c>
      <c r="D81" s="475" t="s">
        <v>922</v>
      </c>
      <c r="E81" s="475" t="s">
        <v>923</v>
      </c>
      <c r="F81" s="475">
        <v>1</v>
      </c>
      <c r="G81" s="517">
        <v>1</v>
      </c>
      <c r="H81" s="517">
        <v>1</v>
      </c>
      <c r="I81" s="517">
        <v>1</v>
      </c>
      <c r="J81" s="517">
        <v>1</v>
      </c>
      <c r="K81" s="517">
        <v>0</v>
      </c>
      <c r="L81" s="517" t="e">
        <v>#N/A</v>
      </c>
      <c r="M81" s="517" t="e">
        <v>#N/A</v>
      </c>
      <c r="N81" s="517" t="e">
        <v>#N/A</v>
      </c>
    </row>
    <row r="82" spans="1:14" x14ac:dyDescent="0.45">
      <c r="A82" s="475" t="s">
        <v>924</v>
      </c>
      <c r="B82" s="475" t="s">
        <v>555</v>
      </c>
      <c r="C82" s="475" t="s">
        <v>301</v>
      </c>
      <c r="D82" s="475" t="s">
        <v>922</v>
      </c>
      <c r="E82" s="475" t="s">
        <v>923</v>
      </c>
      <c r="F82" s="475">
        <v>1</v>
      </c>
      <c r="G82" s="517">
        <v>0</v>
      </c>
      <c r="H82" s="517">
        <v>0</v>
      </c>
      <c r="I82" s="517">
        <v>0</v>
      </c>
      <c r="J82" s="517">
        <v>0</v>
      </c>
      <c r="K82" s="517">
        <v>0</v>
      </c>
      <c r="L82" s="517">
        <v>0</v>
      </c>
      <c r="M82" s="517" t="e">
        <v>#N/A</v>
      </c>
      <c r="N82" s="517">
        <v>0</v>
      </c>
    </row>
    <row r="83" spans="1:14" x14ac:dyDescent="0.45">
      <c r="A83" s="475" t="s">
        <v>924</v>
      </c>
      <c r="B83" s="475" t="s">
        <v>555</v>
      </c>
      <c r="C83" s="475" t="s">
        <v>302</v>
      </c>
      <c r="D83" s="475" t="s">
        <v>922</v>
      </c>
      <c r="E83" s="475" t="s">
        <v>923</v>
      </c>
      <c r="F83" s="475">
        <v>1</v>
      </c>
      <c r="G83" s="517">
        <v>36</v>
      </c>
      <c r="H83" s="517">
        <v>42</v>
      </c>
      <c r="I83" s="517">
        <v>357</v>
      </c>
      <c r="J83" s="517">
        <v>76</v>
      </c>
      <c r="K83" s="517">
        <v>140</v>
      </c>
      <c r="L83" s="517">
        <v>124</v>
      </c>
      <c r="M83" s="517">
        <v>418</v>
      </c>
      <c r="N83" s="517">
        <v>366</v>
      </c>
    </row>
    <row r="84" spans="1:14" x14ac:dyDescent="0.45">
      <c r="A84" s="475" t="s">
        <v>924</v>
      </c>
      <c r="B84" s="475" t="s">
        <v>555</v>
      </c>
      <c r="C84" s="475" t="s">
        <v>303</v>
      </c>
      <c r="D84" s="475" t="s">
        <v>922</v>
      </c>
      <c r="E84" s="475" t="s">
        <v>923</v>
      </c>
      <c r="F84" s="475">
        <v>1</v>
      </c>
      <c r="G84" s="517" t="e">
        <v>#N/A</v>
      </c>
      <c r="H84" s="517" t="e">
        <v>#N/A</v>
      </c>
      <c r="I84" s="517" t="e">
        <v>#N/A</v>
      </c>
      <c r="J84" s="517" t="e">
        <v>#N/A</v>
      </c>
      <c r="K84" s="517" t="e">
        <v>#N/A</v>
      </c>
      <c r="L84" s="517" t="e">
        <v>#N/A</v>
      </c>
      <c r="M84" s="517" t="e">
        <v>#N/A</v>
      </c>
      <c r="N84" s="517">
        <v>0</v>
      </c>
    </row>
    <row r="85" spans="1:14" x14ac:dyDescent="0.45">
      <c r="A85" s="475" t="s">
        <v>924</v>
      </c>
      <c r="B85" s="475" t="s">
        <v>555</v>
      </c>
      <c r="C85" s="475" t="s">
        <v>107</v>
      </c>
      <c r="D85" s="475" t="s">
        <v>922</v>
      </c>
      <c r="E85" s="475" t="s">
        <v>923</v>
      </c>
      <c r="F85" s="475">
        <v>1</v>
      </c>
      <c r="G85" s="517">
        <v>3</v>
      </c>
      <c r="H85" s="517">
        <v>4</v>
      </c>
      <c r="I85" s="517" t="e">
        <v>#N/A</v>
      </c>
      <c r="J85" s="517">
        <v>4</v>
      </c>
      <c r="K85" s="517">
        <v>3</v>
      </c>
      <c r="L85" s="517">
        <v>1</v>
      </c>
      <c r="M85" s="517">
        <v>1</v>
      </c>
      <c r="N85" s="517">
        <v>1</v>
      </c>
    </row>
    <row r="86" spans="1:14" x14ac:dyDescent="0.45">
      <c r="A86" s="475" t="s">
        <v>924</v>
      </c>
      <c r="B86" s="475" t="s">
        <v>555</v>
      </c>
      <c r="C86" s="475" t="s">
        <v>304</v>
      </c>
      <c r="D86" s="475" t="s">
        <v>922</v>
      </c>
      <c r="E86" s="475" t="s">
        <v>923</v>
      </c>
      <c r="F86" s="475">
        <v>1</v>
      </c>
      <c r="G86" s="517" t="e">
        <v>#N/A</v>
      </c>
      <c r="H86" s="517" t="e">
        <v>#N/A</v>
      </c>
      <c r="I86" s="517" t="e">
        <v>#N/A</v>
      </c>
      <c r="J86" s="517" t="e">
        <v>#N/A</v>
      </c>
      <c r="K86" s="517" t="e">
        <v>#N/A</v>
      </c>
      <c r="L86" s="517" t="e">
        <v>#N/A</v>
      </c>
      <c r="M86" s="517">
        <v>10</v>
      </c>
      <c r="N86" s="517">
        <v>5</v>
      </c>
    </row>
    <row r="87" spans="1:14" x14ac:dyDescent="0.45">
      <c r="A87" s="475" t="s">
        <v>924</v>
      </c>
      <c r="B87" s="475" t="s">
        <v>555</v>
      </c>
      <c r="C87" s="475" t="s">
        <v>109</v>
      </c>
      <c r="D87" s="475" t="s">
        <v>922</v>
      </c>
      <c r="E87" s="475" t="s">
        <v>923</v>
      </c>
      <c r="F87" s="475">
        <v>1</v>
      </c>
      <c r="G87" s="517">
        <v>30</v>
      </c>
      <c r="H87" s="517">
        <v>31</v>
      </c>
      <c r="I87" s="517">
        <v>32</v>
      </c>
      <c r="J87" s="517">
        <v>42</v>
      </c>
      <c r="K87" s="517">
        <v>48</v>
      </c>
      <c r="L87" s="517">
        <v>49</v>
      </c>
      <c r="M87" s="517">
        <v>48</v>
      </c>
      <c r="N87" s="517">
        <v>52</v>
      </c>
    </row>
    <row r="88" spans="1:14" x14ac:dyDescent="0.45">
      <c r="A88" s="475" t="s">
        <v>924</v>
      </c>
      <c r="B88" s="475" t="s">
        <v>555</v>
      </c>
      <c r="C88" s="475" t="s">
        <v>305</v>
      </c>
      <c r="D88" s="475" t="s">
        <v>922</v>
      </c>
      <c r="E88" s="475" t="s">
        <v>923</v>
      </c>
      <c r="F88" s="475">
        <v>1</v>
      </c>
      <c r="G88" s="517">
        <v>9</v>
      </c>
      <c r="H88" s="517">
        <v>8</v>
      </c>
      <c r="I88" s="517">
        <v>8</v>
      </c>
      <c r="J88" s="517">
        <v>8</v>
      </c>
      <c r="K88" s="517">
        <v>8</v>
      </c>
      <c r="L88" s="517">
        <v>9</v>
      </c>
      <c r="M88" s="517">
        <v>8</v>
      </c>
      <c r="N88" s="517">
        <v>7</v>
      </c>
    </row>
    <row r="89" spans="1:14" x14ac:dyDescent="0.45">
      <c r="A89" s="475" t="s">
        <v>924</v>
      </c>
      <c r="B89" s="475" t="s">
        <v>555</v>
      </c>
      <c r="C89" s="475" t="s">
        <v>306</v>
      </c>
      <c r="D89" s="475" t="s">
        <v>922</v>
      </c>
      <c r="E89" s="475" t="s">
        <v>923</v>
      </c>
      <c r="F89" s="475">
        <v>1</v>
      </c>
      <c r="G89" s="517">
        <v>22</v>
      </c>
      <c r="H89" s="517">
        <v>20</v>
      </c>
      <c r="I89" s="517">
        <v>22</v>
      </c>
      <c r="J89" s="517">
        <v>7</v>
      </c>
      <c r="K89" s="517">
        <v>7</v>
      </c>
      <c r="L89" s="517">
        <v>9</v>
      </c>
      <c r="M89" s="517">
        <v>9</v>
      </c>
      <c r="N89" s="517">
        <v>8</v>
      </c>
    </row>
    <row r="90" spans="1:14" x14ac:dyDescent="0.45">
      <c r="A90" s="475" t="s">
        <v>924</v>
      </c>
      <c r="B90" s="475" t="s">
        <v>555</v>
      </c>
      <c r="C90" s="475" t="s">
        <v>87</v>
      </c>
      <c r="D90" s="475" t="s">
        <v>922</v>
      </c>
      <c r="E90" s="475" t="s">
        <v>923</v>
      </c>
      <c r="F90" s="475">
        <v>1</v>
      </c>
      <c r="G90" s="517">
        <v>230</v>
      </c>
      <c r="H90" s="517">
        <v>255</v>
      </c>
      <c r="I90" s="517">
        <v>275</v>
      </c>
      <c r="J90" s="517">
        <v>312</v>
      </c>
      <c r="K90" s="517">
        <v>151</v>
      </c>
      <c r="L90" s="517">
        <v>180</v>
      </c>
      <c r="M90" s="517">
        <v>199</v>
      </c>
      <c r="N90" s="517">
        <v>213</v>
      </c>
    </row>
    <row r="91" spans="1:14" x14ac:dyDescent="0.45">
      <c r="A91" s="475" t="s">
        <v>924</v>
      </c>
      <c r="B91" s="475" t="s">
        <v>555</v>
      </c>
      <c r="C91" s="475" t="s">
        <v>289</v>
      </c>
      <c r="D91" s="475" t="s">
        <v>922</v>
      </c>
      <c r="E91" s="475" t="s">
        <v>923</v>
      </c>
      <c r="F91" s="475">
        <v>1</v>
      </c>
      <c r="G91" s="517">
        <v>2941</v>
      </c>
      <c r="H91" s="517">
        <v>2807</v>
      </c>
      <c r="I91" s="517">
        <v>3232</v>
      </c>
      <c r="J91" s="517">
        <v>2865</v>
      </c>
      <c r="K91" s="517">
        <v>3011</v>
      </c>
      <c r="L91" s="517">
        <v>2763</v>
      </c>
      <c r="M91" s="517">
        <v>2978</v>
      </c>
      <c r="N91" s="517">
        <v>2818</v>
      </c>
    </row>
  </sheetData>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K57"/>
  <sheetViews>
    <sheetView showGridLines="0" workbookViewId="0">
      <selection sqref="A1:J1"/>
    </sheetView>
  </sheetViews>
  <sheetFormatPr defaultColWidth="9.1328125" defaultRowHeight="10.5" x14ac:dyDescent="0.35"/>
  <cols>
    <col min="1" max="1" width="48" style="44" customWidth="1"/>
    <col min="2" max="2" width="13.06640625" style="44" hidden="1" customWidth="1"/>
    <col min="3" max="8" width="14.59765625" style="44" customWidth="1"/>
    <col min="9" max="9" width="14.59765625" style="179" customWidth="1"/>
    <col min="10" max="10" width="14.59765625" style="4" customWidth="1"/>
    <col min="11" max="16384" width="9.1328125" style="4"/>
  </cols>
  <sheetData>
    <row r="1" spans="1:11" ht="20.85" customHeight="1" x14ac:dyDescent="0.45">
      <c r="A1" s="602" t="s">
        <v>598</v>
      </c>
      <c r="B1" s="602"/>
      <c r="C1" s="602"/>
      <c r="D1" s="602"/>
      <c r="E1" s="602"/>
      <c r="F1" s="602"/>
      <c r="G1" s="602"/>
      <c r="H1" s="602"/>
      <c r="I1" s="602"/>
      <c r="J1" s="602"/>
      <c r="K1"/>
    </row>
    <row r="2" spans="1:11" s="45" customFormat="1" ht="15.4" x14ac:dyDescent="0.35">
      <c r="A2" s="31"/>
      <c r="B2" s="31"/>
      <c r="C2" s="31"/>
      <c r="D2" s="31"/>
      <c r="E2" s="31"/>
      <c r="F2" s="31"/>
      <c r="G2" s="31"/>
      <c r="H2" s="31"/>
      <c r="I2" s="177"/>
    </row>
    <row r="3" spans="1:11" s="45" customFormat="1" ht="15.4" x14ac:dyDescent="0.35">
      <c r="A3" s="31"/>
      <c r="B3" s="31"/>
      <c r="C3" s="606" t="s">
        <v>243</v>
      </c>
      <c r="D3" s="606"/>
      <c r="E3" s="606"/>
      <c r="F3" s="606"/>
      <c r="G3" s="606"/>
      <c r="H3" s="606"/>
      <c r="I3" s="606"/>
      <c r="J3" s="606"/>
    </row>
    <row r="4" spans="1:11" s="48" customFormat="1" ht="30" customHeight="1" x14ac:dyDescent="0.45">
      <c r="A4" s="298"/>
      <c r="B4" s="531"/>
      <c r="C4" s="311" t="s">
        <v>0</v>
      </c>
      <c r="D4" s="311" t="s">
        <v>1</v>
      </c>
      <c r="E4" s="311" t="s">
        <v>2</v>
      </c>
      <c r="F4" s="311" t="s">
        <v>3</v>
      </c>
      <c r="G4" s="311" t="s">
        <v>4</v>
      </c>
      <c r="H4" s="311" t="s">
        <v>307</v>
      </c>
      <c r="I4" s="311" t="s">
        <v>650</v>
      </c>
      <c r="J4" s="311" t="s">
        <v>651</v>
      </c>
    </row>
    <row r="5" spans="1:11" s="275" customFormat="1" ht="14.25" hidden="1" customHeight="1" x14ac:dyDescent="0.45">
      <c r="B5" s="276" t="s">
        <v>560</v>
      </c>
      <c r="C5" s="276" t="s">
        <v>0</v>
      </c>
      <c r="D5" s="276" t="s">
        <v>1</v>
      </c>
      <c r="E5" s="276" t="s">
        <v>2</v>
      </c>
      <c r="F5" s="276" t="s">
        <v>3</v>
      </c>
      <c r="G5" s="276" t="s">
        <v>4</v>
      </c>
      <c r="H5" s="276" t="s">
        <v>307</v>
      </c>
      <c r="I5" s="276" t="s">
        <v>650</v>
      </c>
      <c r="J5" s="276" t="s">
        <v>651</v>
      </c>
    </row>
    <row r="6" spans="1:11" s="9" customFormat="1" ht="16.5" customHeight="1" x14ac:dyDescent="0.45">
      <c r="A6" s="46" t="s">
        <v>599</v>
      </c>
      <c r="B6" s="275" t="s">
        <v>925</v>
      </c>
      <c r="C6" s="260">
        <v>1985.7</v>
      </c>
      <c r="D6" s="260">
        <v>2064.6999999999998</v>
      </c>
      <c r="E6" s="260">
        <v>2462.1</v>
      </c>
      <c r="F6" s="260">
        <v>2651.6</v>
      </c>
      <c r="G6" s="260">
        <v>2849</v>
      </c>
      <c r="H6" s="260">
        <v>2859.5</v>
      </c>
      <c r="I6" s="260">
        <v>3345.1</v>
      </c>
      <c r="J6" s="260">
        <v>3344.6</v>
      </c>
    </row>
    <row r="7" spans="1:11" s="9" customFormat="1" ht="16.5" customHeight="1" x14ac:dyDescent="0.45">
      <c r="A7" s="46" t="s">
        <v>120</v>
      </c>
      <c r="B7" s="275" t="s">
        <v>926</v>
      </c>
      <c r="C7" s="260">
        <v>1622.8</v>
      </c>
      <c r="D7" s="260">
        <v>1657.6</v>
      </c>
      <c r="E7" s="260">
        <v>1758.4</v>
      </c>
      <c r="F7" s="260">
        <v>1842</v>
      </c>
      <c r="G7" s="260">
        <v>1945.3</v>
      </c>
      <c r="H7" s="260">
        <v>1978</v>
      </c>
      <c r="I7" s="260">
        <v>2080.1999999999998</v>
      </c>
      <c r="J7" s="260">
        <v>2308.6</v>
      </c>
    </row>
    <row r="8" spans="1:11" s="55" customFormat="1" ht="16.5" customHeight="1" x14ac:dyDescent="0.45">
      <c r="A8" s="46" t="s">
        <v>121</v>
      </c>
      <c r="B8" s="275" t="s">
        <v>927</v>
      </c>
      <c r="C8" s="504">
        <v>1.1879999999999999</v>
      </c>
      <c r="D8" s="504">
        <v>1.2130000000000001</v>
      </c>
      <c r="E8" s="504">
        <v>1.369</v>
      </c>
      <c r="F8" s="504">
        <v>1.411</v>
      </c>
      <c r="G8" s="504">
        <v>1.4350000000000001</v>
      </c>
      <c r="H8" s="504">
        <v>1.415</v>
      </c>
      <c r="I8" s="504">
        <v>1.5740000000000001</v>
      </c>
      <c r="J8" s="504">
        <v>1.421</v>
      </c>
    </row>
    <row r="9" spans="1:11" s="6" customFormat="1" ht="16.5" customHeight="1" x14ac:dyDescent="0.45">
      <c r="A9" s="228"/>
      <c r="B9" s="228"/>
      <c r="C9" s="260"/>
      <c r="D9" s="260"/>
      <c r="E9" s="260"/>
      <c r="F9" s="263"/>
      <c r="G9" s="263"/>
      <c r="H9" s="263"/>
      <c r="I9" s="263"/>
      <c r="J9" s="277"/>
    </row>
    <row r="10" spans="1:11" s="6" customFormat="1" ht="16.5" customHeight="1" x14ac:dyDescent="0.45">
      <c r="A10" s="112" t="s">
        <v>1099</v>
      </c>
      <c r="B10" s="112"/>
      <c r="C10" s="264"/>
      <c r="D10" s="264"/>
      <c r="E10" s="264"/>
      <c r="F10" s="260"/>
      <c r="G10" s="260"/>
      <c r="H10" s="260"/>
      <c r="I10" s="260"/>
      <c r="J10" s="278"/>
    </row>
    <row r="11" spans="1:11" s="275" customFormat="1" ht="12.75" hidden="1" customHeight="1" x14ac:dyDescent="0.45">
      <c r="B11" s="276" t="s">
        <v>560</v>
      </c>
      <c r="C11" s="279" t="s">
        <v>0</v>
      </c>
      <c r="D11" s="279" t="s">
        <v>1</v>
      </c>
      <c r="E11" s="279" t="s">
        <v>2</v>
      </c>
      <c r="F11" s="279" t="s">
        <v>3</v>
      </c>
      <c r="G11" s="279" t="s">
        <v>4</v>
      </c>
      <c r="H11" s="279" t="s">
        <v>307</v>
      </c>
      <c r="I11" s="279" t="s">
        <v>650</v>
      </c>
      <c r="J11" s="279" t="s">
        <v>651</v>
      </c>
    </row>
    <row r="12" spans="1:11" s="48" customFormat="1" ht="16.5" customHeight="1" x14ac:dyDescent="0.45">
      <c r="A12" s="257" t="s">
        <v>117</v>
      </c>
      <c r="B12" s="275" t="s">
        <v>1078</v>
      </c>
      <c r="C12" s="281">
        <v>1324.1</v>
      </c>
      <c r="D12" s="281">
        <v>1378.7</v>
      </c>
      <c r="E12" s="281">
        <v>1536.6</v>
      </c>
      <c r="F12" s="281">
        <v>1693.1</v>
      </c>
      <c r="G12" s="281">
        <v>1836.7</v>
      </c>
      <c r="H12" s="281">
        <v>1817.5</v>
      </c>
      <c r="I12" s="274">
        <v>2170.4</v>
      </c>
      <c r="J12" s="274">
        <v>2103.1</v>
      </c>
    </row>
    <row r="13" spans="1:11" s="48" customFormat="1" ht="16.5" customHeight="1" x14ac:dyDescent="0.45">
      <c r="A13" s="257" t="s">
        <v>119</v>
      </c>
      <c r="B13" s="275" t="s">
        <v>1079</v>
      </c>
      <c r="C13" s="281">
        <v>42.1</v>
      </c>
      <c r="D13" s="281">
        <v>43.7</v>
      </c>
      <c r="E13" s="281">
        <v>214.3</v>
      </c>
      <c r="F13" s="281">
        <v>221</v>
      </c>
      <c r="G13" s="281">
        <v>234.5</v>
      </c>
      <c r="H13" s="281">
        <v>258.3</v>
      </c>
      <c r="I13" s="274">
        <v>258</v>
      </c>
      <c r="J13" s="274">
        <v>307.89999999999998</v>
      </c>
    </row>
    <row r="14" spans="1:11" s="48" customFormat="1" ht="16.5" customHeight="1" x14ac:dyDescent="0.45">
      <c r="A14" s="181" t="s">
        <v>244</v>
      </c>
      <c r="B14" s="275" t="s">
        <v>1080</v>
      </c>
      <c r="C14" s="280">
        <v>1366.1</v>
      </c>
      <c r="D14" s="280">
        <v>1422.4</v>
      </c>
      <c r="E14" s="280">
        <v>1750.9</v>
      </c>
      <c r="F14" s="280">
        <v>1914.1</v>
      </c>
      <c r="G14" s="280">
        <v>2071.1</v>
      </c>
      <c r="H14" s="280">
        <v>2075.8000000000002</v>
      </c>
      <c r="I14" s="266">
        <v>2428.4</v>
      </c>
      <c r="J14" s="266">
        <v>2411.1</v>
      </c>
    </row>
    <row r="15" spans="1:11" s="282" customFormat="1" ht="16.5" customHeight="1" x14ac:dyDescent="0.45">
      <c r="A15" s="182" t="s">
        <v>123</v>
      </c>
      <c r="B15" s="275" t="s">
        <v>1081</v>
      </c>
      <c r="C15" s="280">
        <v>46.1</v>
      </c>
      <c r="D15" s="280">
        <v>43.8</v>
      </c>
      <c r="E15" s="280">
        <v>36.299999999999997</v>
      </c>
      <c r="F15" s="280">
        <v>42.4</v>
      </c>
      <c r="G15" s="280">
        <v>50.7</v>
      </c>
      <c r="H15" s="280">
        <v>56.3</v>
      </c>
      <c r="I15" s="266">
        <v>72.599999999999994</v>
      </c>
      <c r="J15" s="266">
        <v>88</v>
      </c>
    </row>
    <row r="16" spans="1:11" ht="16.5" customHeight="1" x14ac:dyDescent="0.45">
      <c r="A16" s="181" t="s">
        <v>124</v>
      </c>
      <c r="B16" s="372" t="s">
        <v>1083</v>
      </c>
      <c r="C16" s="280">
        <v>1475.7</v>
      </c>
      <c r="D16" s="280">
        <v>1537.9</v>
      </c>
      <c r="E16" s="280">
        <v>1729.7</v>
      </c>
      <c r="F16" s="280">
        <v>1881.6</v>
      </c>
      <c r="G16" s="280">
        <v>2027</v>
      </c>
      <c r="H16" s="280">
        <v>2033.2</v>
      </c>
      <c r="I16" s="266">
        <v>2357.6</v>
      </c>
      <c r="J16" s="266">
        <v>2336.6</v>
      </c>
    </row>
    <row r="17" spans="1:10" ht="16.5" customHeight="1" x14ac:dyDescent="0.45">
      <c r="A17" s="183" t="s">
        <v>125</v>
      </c>
      <c r="B17" s="275" t="s">
        <v>1084</v>
      </c>
      <c r="C17" s="281">
        <v>1133.5999999999999</v>
      </c>
      <c r="D17" s="281">
        <v>1191.4000000000001</v>
      </c>
      <c r="E17" s="281">
        <v>1337.8</v>
      </c>
      <c r="F17" s="281">
        <v>1478.2</v>
      </c>
      <c r="G17" s="281">
        <v>1613</v>
      </c>
      <c r="H17" s="281">
        <v>1615.5</v>
      </c>
      <c r="I17" s="267">
        <v>1921.5</v>
      </c>
      <c r="J17" s="267">
        <v>1893.4</v>
      </c>
    </row>
    <row r="18" spans="1:10" ht="16.5" customHeight="1" x14ac:dyDescent="0.45">
      <c r="A18" s="183" t="s">
        <v>126</v>
      </c>
      <c r="B18" s="275" t="s">
        <v>1085</v>
      </c>
      <c r="C18" s="281">
        <v>341.5</v>
      </c>
      <c r="D18" s="281">
        <v>345.8</v>
      </c>
      <c r="E18" s="281">
        <v>391.3</v>
      </c>
      <c r="F18" s="281">
        <v>402.9</v>
      </c>
      <c r="G18" s="281">
        <v>413.4</v>
      </c>
      <c r="H18" s="281">
        <v>417.4</v>
      </c>
      <c r="I18" s="267">
        <v>435.6</v>
      </c>
      <c r="J18" s="267">
        <v>442.6</v>
      </c>
    </row>
    <row r="19" spans="1:10" ht="16.5" customHeight="1" x14ac:dyDescent="0.45">
      <c r="A19" s="183" t="s">
        <v>127</v>
      </c>
      <c r="B19" s="275" t="s">
        <v>1086</v>
      </c>
      <c r="C19" s="281">
        <v>0.6</v>
      </c>
      <c r="D19" s="281">
        <v>0.7</v>
      </c>
      <c r="E19" s="281">
        <v>0.6</v>
      </c>
      <c r="F19" s="281">
        <v>0.5</v>
      </c>
      <c r="G19" s="281">
        <v>0.6</v>
      </c>
      <c r="H19" s="281">
        <v>0.3</v>
      </c>
      <c r="I19" s="267">
        <v>0.5</v>
      </c>
      <c r="J19" s="267">
        <v>0.6</v>
      </c>
    </row>
    <row r="20" spans="1:10" ht="16.5" customHeight="1" x14ac:dyDescent="0.45">
      <c r="A20" s="257" t="s">
        <v>128</v>
      </c>
      <c r="B20" s="275" t="s">
        <v>1087</v>
      </c>
      <c r="C20" s="281">
        <v>5.2</v>
      </c>
      <c r="D20" s="281">
        <v>6</v>
      </c>
      <c r="E20" s="281">
        <v>7.2</v>
      </c>
      <c r="F20" s="281">
        <v>8.1</v>
      </c>
      <c r="G20" s="281">
        <v>8.5</v>
      </c>
      <c r="H20" s="281">
        <v>8.1999999999999993</v>
      </c>
      <c r="I20" s="267">
        <v>10.199999999999999</v>
      </c>
      <c r="J20" s="267">
        <v>8.5</v>
      </c>
    </row>
    <row r="21" spans="1:10" ht="16.5" customHeight="1" x14ac:dyDescent="0.45">
      <c r="A21" s="257" t="s">
        <v>129</v>
      </c>
      <c r="B21" s="275" t="s">
        <v>1088</v>
      </c>
      <c r="C21" s="281">
        <v>-160.9</v>
      </c>
      <c r="D21" s="281">
        <v>-165.3</v>
      </c>
      <c r="E21" s="281">
        <v>-22.4</v>
      </c>
      <c r="F21" s="281">
        <v>-18</v>
      </c>
      <c r="G21" s="281">
        <v>-15.1</v>
      </c>
      <c r="H21" s="281">
        <v>-21.9</v>
      </c>
      <c r="I21" s="267">
        <v>-12</v>
      </c>
      <c r="J21" s="267">
        <v>-22</v>
      </c>
    </row>
    <row r="22" spans="1:10" ht="16.5" customHeight="1" x14ac:dyDescent="0.45">
      <c r="A22" s="184" t="s">
        <v>130</v>
      </c>
      <c r="B22" s="275" t="s">
        <v>1089</v>
      </c>
      <c r="C22" s="280">
        <v>1320</v>
      </c>
      <c r="D22" s="280">
        <v>1378.6</v>
      </c>
      <c r="E22" s="280">
        <v>1714.6</v>
      </c>
      <c r="F22" s="280">
        <v>1871.7</v>
      </c>
      <c r="G22" s="280">
        <v>2020.4</v>
      </c>
      <c r="H22" s="280">
        <v>2019.5</v>
      </c>
      <c r="I22" s="266">
        <v>2355.8000000000002</v>
      </c>
      <c r="J22" s="266">
        <v>2323</v>
      </c>
    </row>
    <row r="23" spans="1:10" s="8" customFormat="1" ht="16.5" customHeight="1" x14ac:dyDescent="0.45">
      <c r="C23" s="281"/>
      <c r="D23" s="281"/>
      <c r="E23" s="281"/>
      <c r="F23" s="281"/>
      <c r="G23" s="281"/>
      <c r="H23" s="281"/>
      <c r="I23" s="281"/>
      <c r="J23" s="281"/>
    </row>
    <row r="24" spans="1:10" s="6" customFormat="1" ht="16.5" customHeight="1" x14ac:dyDescent="0.45">
      <c r="A24" s="21" t="s">
        <v>13</v>
      </c>
      <c r="B24" s="21"/>
      <c r="C24" s="281"/>
      <c r="D24" s="281"/>
      <c r="E24" s="281"/>
      <c r="F24" s="281"/>
      <c r="G24" s="281"/>
      <c r="H24" s="281"/>
      <c r="I24" s="268"/>
      <c r="J24" s="283"/>
    </row>
    <row r="25" spans="1:10" s="275" customFormat="1" ht="12" hidden="1" customHeight="1" x14ac:dyDescent="0.45">
      <c r="B25" s="276" t="s">
        <v>560</v>
      </c>
      <c r="C25" s="284" t="s">
        <v>0</v>
      </c>
      <c r="D25" s="284" t="s">
        <v>1</v>
      </c>
      <c r="E25" s="284" t="s">
        <v>2</v>
      </c>
      <c r="F25" s="284" t="s">
        <v>3</v>
      </c>
      <c r="G25" s="284" t="s">
        <v>4</v>
      </c>
      <c r="H25" s="284" t="s">
        <v>307</v>
      </c>
      <c r="I25" s="284" t="s">
        <v>650</v>
      </c>
      <c r="J25" s="284" t="s">
        <v>651</v>
      </c>
    </row>
    <row r="26" spans="1:10" s="48" customFormat="1" ht="16.5" customHeight="1" x14ac:dyDescent="0.45">
      <c r="A26" s="257" t="s">
        <v>117</v>
      </c>
      <c r="B26" s="275" t="s">
        <v>928</v>
      </c>
      <c r="C26" s="281">
        <v>2.1</v>
      </c>
      <c r="D26" s="281">
        <v>2</v>
      </c>
      <c r="E26" s="281">
        <v>2.1</v>
      </c>
      <c r="F26" s="281">
        <v>2.1</v>
      </c>
      <c r="G26" s="281">
        <v>2.1</v>
      </c>
      <c r="H26" s="281">
        <v>1.9</v>
      </c>
      <c r="I26" s="274">
        <v>2.1</v>
      </c>
      <c r="J26" s="274">
        <v>1.8</v>
      </c>
    </row>
    <row r="27" spans="1:10" s="48" customFormat="1" ht="16.5" customHeight="1" x14ac:dyDescent="0.45">
      <c r="A27" s="257" t="s">
        <v>119</v>
      </c>
      <c r="B27" s="275" t="s">
        <v>929</v>
      </c>
      <c r="C27" s="281">
        <v>0</v>
      </c>
      <c r="D27" s="281">
        <v>0</v>
      </c>
      <c r="E27" s="281">
        <v>0</v>
      </c>
      <c r="F27" s="281">
        <v>0</v>
      </c>
      <c r="G27" s="281">
        <v>0</v>
      </c>
      <c r="H27" s="281">
        <v>0</v>
      </c>
      <c r="I27" s="274">
        <v>0</v>
      </c>
      <c r="J27" s="274">
        <v>0</v>
      </c>
    </row>
    <row r="28" spans="1:10" s="48" customFormat="1" ht="16.5" customHeight="1" x14ac:dyDescent="0.45">
      <c r="A28" s="181" t="s">
        <v>244</v>
      </c>
      <c r="B28" s="275" t="s">
        <v>930</v>
      </c>
      <c r="C28" s="280">
        <v>2.1</v>
      </c>
      <c r="D28" s="280">
        <v>2</v>
      </c>
      <c r="E28" s="280">
        <v>2.1</v>
      </c>
      <c r="F28" s="280">
        <v>2.1</v>
      </c>
      <c r="G28" s="280">
        <v>2.1</v>
      </c>
      <c r="H28" s="280">
        <v>1.9</v>
      </c>
      <c r="I28" s="266">
        <v>2.1</v>
      </c>
      <c r="J28" s="266">
        <v>1.9</v>
      </c>
    </row>
    <row r="29" spans="1:10" ht="16.5" customHeight="1" x14ac:dyDescent="0.45">
      <c r="A29" s="185" t="s">
        <v>123</v>
      </c>
      <c r="B29" s="275" t="s">
        <v>931</v>
      </c>
      <c r="C29" s="280">
        <v>0</v>
      </c>
      <c r="D29" s="280">
        <v>0</v>
      </c>
      <c r="E29" s="280">
        <v>0</v>
      </c>
      <c r="F29" s="280">
        <v>0</v>
      </c>
      <c r="G29" s="280">
        <v>0</v>
      </c>
      <c r="H29" s="280">
        <v>0</v>
      </c>
      <c r="I29" s="269">
        <v>0</v>
      </c>
      <c r="J29" s="269">
        <v>0</v>
      </c>
    </row>
    <row r="30" spans="1:10" ht="16.5" customHeight="1" x14ac:dyDescent="0.45">
      <c r="A30" s="257" t="s">
        <v>124</v>
      </c>
      <c r="B30" s="275" t="s">
        <v>932</v>
      </c>
      <c r="C30" s="281">
        <v>2.1</v>
      </c>
      <c r="D30" s="281">
        <v>2</v>
      </c>
      <c r="E30" s="281">
        <v>2.1</v>
      </c>
      <c r="F30" s="281">
        <v>2.1</v>
      </c>
      <c r="G30" s="281">
        <v>2.1</v>
      </c>
      <c r="H30" s="281">
        <v>1.9</v>
      </c>
      <c r="I30" s="270">
        <v>2.1</v>
      </c>
      <c r="J30" s="270">
        <v>1.9</v>
      </c>
    </row>
    <row r="31" spans="1:10" ht="16.5" customHeight="1" x14ac:dyDescent="0.45">
      <c r="A31" s="183" t="s">
        <v>125</v>
      </c>
      <c r="B31" s="275" t="s">
        <v>933</v>
      </c>
      <c r="C31" s="281">
        <v>2.1</v>
      </c>
      <c r="D31" s="281">
        <v>2</v>
      </c>
      <c r="E31" s="281">
        <v>2</v>
      </c>
      <c r="F31" s="281">
        <v>2.1</v>
      </c>
      <c r="G31" s="281">
        <v>2.1</v>
      </c>
      <c r="H31" s="281">
        <v>1.9</v>
      </c>
      <c r="I31" s="270">
        <v>2.1</v>
      </c>
      <c r="J31" s="270">
        <v>1.9</v>
      </c>
    </row>
    <row r="32" spans="1:10" ht="16.5" customHeight="1" x14ac:dyDescent="0.45">
      <c r="A32" s="183" t="s">
        <v>126</v>
      </c>
      <c r="B32" s="275" t="s">
        <v>934</v>
      </c>
      <c r="C32" s="281">
        <v>0</v>
      </c>
      <c r="D32" s="281">
        <v>0</v>
      </c>
      <c r="E32" s="281">
        <v>0</v>
      </c>
      <c r="F32" s="281">
        <v>0</v>
      </c>
      <c r="G32" s="281">
        <v>0</v>
      </c>
      <c r="H32" s="281">
        <v>0</v>
      </c>
      <c r="I32" s="270">
        <v>0</v>
      </c>
      <c r="J32" s="270">
        <v>0</v>
      </c>
    </row>
    <row r="33" spans="1:10" ht="16.5" customHeight="1" x14ac:dyDescent="0.45">
      <c r="A33" s="183" t="s">
        <v>127</v>
      </c>
      <c r="B33" s="275" t="s">
        <v>935</v>
      </c>
      <c r="C33" s="281">
        <v>0</v>
      </c>
      <c r="D33" s="281">
        <v>0</v>
      </c>
      <c r="E33" s="281">
        <v>0</v>
      </c>
      <c r="F33" s="281">
        <v>0</v>
      </c>
      <c r="G33" s="281">
        <v>0</v>
      </c>
      <c r="H33" s="281">
        <v>0</v>
      </c>
      <c r="I33" s="270">
        <v>0</v>
      </c>
      <c r="J33" s="270">
        <v>0</v>
      </c>
    </row>
    <row r="34" spans="1:10" ht="16.5" customHeight="1" x14ac:dyDescent="0.45">
      <c r="A34" s="257" t="s">
        <v>128</v>
      </c>
      <c r="B34" s="275" t="s">
        <v>936</v>
      </c>
      <c r="C34" s="281">
        <v>0</v>
      </c>
      <c r="D34" s="281">
        <v>0</v>
      </c>
      <c r="E34" s="281">
        <v>0</v>
      </c>
      <c r="F34" s="281">
        <v>0</v>
      </c>
      <c r="G34" s="281">
        <v>0</v>
      </c>
      <c r="H34" s="281">
        <v>0</v>
      </c>
      <c r="I34" s="270">
        <v>0</v>
      </c>
      <c r="J34" s="270">
        <v>0</v>
      </c>
    </row>
    <row r="35" spans="1:10" ht="16.5" customHeight="1" x14ac:dyDescent="0.45">
      <c r="A35" s="257" t="s">
        <v>129</v>
      </c>
      <c r="B35" s="275" t="s">
        <v>937</v>
      </c>
      <c r="C35" s="281">
        <v>0</v>
      </c>
      <c r="D35" s="281">
        <v>0</v>
      </c>
      <c r="E35" s="281">
        <v>0.1</v>
      </c>
      <c r="F35" s="281">
        <v>0</v>
      </c>
      <c r="G35" s="281">
        <v>0</v>
      </c>
      <c r="H35" s="281">
        <v>0</v>
      </c>
      <c r="I35" s="270">
        <v>0</v>
      </c>
      <c r="J35" s="270">
        <v>0</v>
      </c>
    </row>
    <row r="36" spans="1:10" ht="16.5" customHeight="1" x14ac:dyDescent="0.45">
      <c r="A36" s="184" t="s">
        <v>130</v>
      </c>
      <c r="B36" s="275" t="s">
        <v>938</v>
      </c>
      <c r="C36" s="280">
        <v>2.1</v>
      </c>
      <c r="D36" s="280">
        <v>2</v>
      </c>
      <c r="E36" s="280">
        <v>2.1</v>
      </c>
      <c r="F36" s="280">
        <v>2.1</v>
      </c>
      <c r="G36" s="280">
        <v>2.1</v>
      </c>
      <c r="H36" s="280">
        <v>1.9</v>
      </c>
      <c r="I36" s="269">
        <v>2.1</v>
      </c>
      <c r="J36" s="269">
        <v>1.9</v>
      </c>
    </row>
    <row r="37" spans="1:10" ht="16.5" customHeight="1" x14ac:dyDescent="0.45">
      <c r="A37" s="37"/>
      <c r="B37" s="37"/>
      <c r="C37" s="269"/>
      <c r="D37" s="269"/>
      <c r="E37" s="269"/>
      <c r="F37" s="271"/>
      <c r="G37" s="271"/>
      <c r="H37" s="271"/>
      <c r="I37" s="271"/>
      <c r="J37" s="272"/>
    </row>
    <row r="38" spans="1:10" s="6" customFormat="1" ht="16.5" customHeight="1" x14ac:dyDescent="0.45">
      <c r="A38" s="21" t="s">
        <v>17</v>
      </c>
      <c r="B38" s="21"/>
      <c r="C38" s="268"/>
      <c r="D38" s="268"/>
      <c r="E38" s="268"/>
      <c r="F38" s="268"/>
      <c r="G38" s="268"/>
      <c r="H38" s="268"/>
      <c r="I38" s="268"/>
      <c r="J38" s="283"/>
    </row>
    <row r="39" spans="1:10" s="275" customFormat="1" ht="20.25" hidden="1" customHeight="1" x14ac:dyDescent="0.45">
      <c r="B39" s="276" t="s">
        <v>560</v>
      </c>
      <c r="C39" s="284" t="s">
        <v>0</v>
      </c>
      <c r="D39" s="284" t="s">
        <v>1</v>
      </c>
      <c r="E39" s="284" t="s">
        <v>2</v>
      </c>
      <c r="F39" s="284" t="s">
        <v>3</v>
      </c>
      <c r="G39" s="284" t="s">
        <v>4</v>
      </c>
      <c r="H39" s="284" t="s">
        <v>307</v>
      </c>
      <c r="I39" s="284" t="s">
        <v>650</v>
      </c>
      <c r="J39" s="284" t="s">
        <v>651</v>
      </c>
    </row>
    <row r="40" spans="1:10" s="48" customFormat="1" ht="16.5" customHeight="1" x14ac:dyDescent="0.45">
      <c r="A40" s="257" t="s">
        <v>117</v>
      </c>
      <c r="B40" s="275" t="s">
        <v>939</v>
      </c>
      <c r="C40" s="273"/>
      <c r="D40" s="281"/>
      <c r="E40" s="281"/>
      <c r="F40" s="281"/>
      <c r="G40" s="281"/>
      <c r="H40" s="281"/>
      <c r="I40" s="265"/>
      <c r="J40" s="273"/>
    </row>
    <row r="41" spans="1:10" s="48" customFormat="1" ht="16.5" customHeight="1" x14ac:dyDescent="0.45">
      <c r="A41" s="257" t="s">
        <v>119</v>
      </c>
      <c r="B41" s="275" t="s">
        <v>940</v>
      </c>
      <c r="C41" s="281"/>
      <c r="D41" s="281"/>
      <c r="E41" s="281"/>
      <c r="F41" s="281"/>
      <c r="G41" s="281"/>
      <c r="H41" s="281"/>
      <c r="I41" s="265"/>
      <c r="J41" s="273"/>
    </row>
    <row r="42" spans="1:10" s="48" customFormat="1" ht="16.5" customHeight="1" x14ac:dyDescent="0.45">
      <c r="A42" s="181" t="s">
        <v>244</v>
      </c>
      <c r="B42" s="275" t="s">
        <v>941</v>
      </c>
      <c r="C42" s="280">
        <v>558.79999999999995</v>
      </c>
      <c r="D42" s="280">
        <v>585.70000000000005</v>
      </c>
      <c r="E42" s="280">
        <v>654.79999999999995</v>
      </c>
      <c r="F42" s="280">
        <v>683.1</v>
      </c>
      <c r="G42" s="280">
        <v>717.9</v>
      </c>
      <c r="H42" s="280">
        <v>720.5</v>
      </c>
      <c r="I42" s="266">
        <v>843.7</v>
      </c>
      <c r="J42" s="266">
        <v>868.7</v>
      </c>
    </row>
    <row r="43" spans="1:10" ht="16.5" customHeight="1" x14ac:dyDescent="0.45">
      <c r="A43" s="185" t="s">
        <v>123</v>
      </c>
      <c r="B43" s="275" t="s">
        <v>942</v>
      </c>
      <c r="C43" s="280">
        <v>23</v>
      </c>
      <c r="D43" s="280">
        <v>26</v>
      </c>
      <c r="E43" s="280">
        <v>28.8</v>
      </c>
      <c r="F43" s="280">
        <v>30.5</v>
      </c>
      <c r="G43" s="280">
        <v>31.1</v>
      </c>
      <c r="H43" s="280">
        <v>31.1</v>
      </c>
      <c r="I43" s="266">
        <v>30.1</v>
      </c>
      <c r="J43" s="266">
        <v>30.9</v>
      </c>
    </row>
    <row r="44" spans="1:10" ht="16.5" customHeight="1" x14ac:dyDescent="0.45">
      <c r="A44" s="257" t="s">
        <v>124</v>
      </c>
      <c r="B44" s="275" t="s">
        <v>943</v>
      </c>
      <c r="C44" s="281"/>
      <c r="D44" s="281"/>
      <c r="E44" s="281"/>
      <c r="F44" s="281"/>
      <c r="G44" s="281"/>
      <c r="H44" s="281"/>
      <c r="I44" s="267"/>
      <c r="J44" s="267"/>
    </row>
    <row r="45" spans="1:10" ht="16.5" customHeight="1" x14ac:dyDescent="0.45">
      <c r="A45" s="183" t="s">
        <v>125</v>
      </c>
      <c r="B45" s="275" t="s">
        <v>944</v>
      </c>
      <c r="C45" s="281"/>
      <c r="D45" s="281"/>
      <c r="E45" s="281"/>
      <c r="F45" s="281"/>
      <c r="G45" s="281"/>
      <c r="H45" s="281"/>
      <c r="I45" s="267"/>
      <c r="J45" s="267"/>
    </row>
    <row r="46" spans="1:10" ht="16.5" customHeight="1" x14ac:dyDescent="0.45">
      <c r="A46" s="183" t="s">
        <v>126</v>
      </c>
      <c r="B46" s="275" t="s">
        <v>945</v>
      </c>
      <c r="C46" s="281"/>
      <c r="D46" s="281"/>
      <c r="E46" s="281"/>
      <c r="F46" s="281"/>
      <c r="G46" s="281"/>
      <c r="H46" s="281"/>
      <c r="I46" s="267"/>
      <c r="J46" s="267"/>
    </row>
    <row r="47" spans="1:10" ht="16.5" customHeight="1" x14ac:dyDescent="0.45">
      <c r="A47" s="183" t="s">
        <v>127</v>
      </c>
      <c r="B47" s="275" t="s">
        <v>946</v>
      </c>
      <c r="C47" s="281"/>
      <c r="D47" s="281"/>
      <c r="E47" s="281"/>
      <c r="F47" s="281"/>
      <c r="G47" s="281"/>
      <c r="H47" s="281"/>
      <c r="I47" s="267"/>
      <c r="J47" s="267"/>
    </row>
    <row r="48" spans="1:10" ht="16.5" customHeight="1" x14ac:dyDescent="0.45">
      <c r="A48" s="257" t="s">
        <v>128</v>
      </c>
      <c r="B48" s="275" t="s">
        <v>947</v>
      </c>
      <c r="C48" s="281"/>
      <c r="D48" s="281"/>
      <c r="E48" s="281"/>
      <c r="F48" s="281"/>
      <c r="G48" s="281"/>
      <c r="H48" s="281"/>
      <c r="I48" s="267"/>
      <c r="J48" s="267"/>
    </row>
    <row r="49" spans="1:10" ht="16.5" customHeight="1" x14ac:dyDescent="0.45">
      <c r="A49" s="257" t="s">
        <v>129</v>
      </c>
      <c r="B49" s="275" t="s">
        <v>948</v>
      </c>
      <c r="C49" s="281"/>
      <c r="D49" s="281"/>
      <c r="E49" s="281"/>
      <c r="F49" s="281"/>
      <c r="G49" s="281"/>
      <c r="H49" s="281"/>
      <c r="I49" s="267"/>
      <c r="J49" s="267"/>
    </row>
    <row r="50" spans="1:10" ht="16.5" customHeight="1" x14ac:dyDescent="0.45">
      <c r="A50" s="184" t="s">
        <v>130</v>
      </c>
      <c r="B50" s="275" t="s">
        <v>949</v>
      </c>
      <c r="C50" s="280">
        <v>535.79999999999995</v>
      </c>
      <c r="D50" s="280">
        <v>559.70000000000005</v>
      </c>
      <c r="E50" s="280">
        <v>626</v>
      </c>
      <c r="F50" s="280">
        <v>652.6</v>
      </c>
      <c r="G50" s="280">
        <v>686.8</v>
      </c>
      <c r="H50" s="280">
        <v>689.4</v>
      </c>
      <c r="I50" s="266">
        <v>813.7</v>
      </c>
      <c r="J50" s="266">
        <v>837.8</v>
      </c>
    </row>
    <row r="51" spans="1:10" s="45" customFormat="1" ht="16.5" customHeight="1" x14ac:dyDescent="0.45">
      <c r="A51" s="70"/>
      <c r="B51" s="70"/>
      <c r="C51" s="71"/>
      <c r="D51" s="71"/>
      <c r="E51" s="71"/>
      <c r="F51" s="72"/>
      <c r="G51" s="72"/>
      <c r="H51" s="72"/>
      <c r="I51" s="178"/>
      <c r="J51" s="72"/>
    </row>
    <row r="52" spans="1:10" s="45" customFormat="1" ht="13.9" x14ac:dyDescent="0.45">
      <c r="A52" s="395"/>
      <c r="B52" s="395"/>
      <c r="C52" s="442"/>
      <c r="D52" s="442"/>
      <c r="E52" s="442"/>
      <c r="F52" s="172"/>
      <c r="G52" s="172"/>
      <c r="H52" s="172"/>
      <c r="I52" s="443"/>
      <c r="J52" s="172"/>
    </row>
    <row r="53" spans="1:10" s="6" customFormat="1" ht="15" x14ac:dyDescent="0.45">
      <c r="A53" s="257" t="s">
        <v>245</v>
      </c>
      <c r="B53" s="257"/>
      <c r="I53" s="126"/>
    </row>
    <row r="54" spans="1:10" s="6" customFormat="1" ht="15" x14ac:dyDescent="0.45">
      <c r="A54" s="257" t="s">
        <v>131</v>
      </c>
      <c r="B54" s="257"/>
      <c r="I54" s="126"/>
    </row>
    <row r="56" spans="1:10" s="29" customFormat="1" ht="17.55" customHeight="1" x14ac:dyDescent="0.35">
      <c r="A56" s="346" t="s">
        <v>1101</v>
      </c>
      <c r="B56" s="5"/>
      <c r="C56" s="5"/>
      <c r="D56" s="5"/>
      <c r="E56" s="5"/>
      <c r="F56" s="5"/>
      <c r="G56" s="5"/>
      <c r="H56" s="5"/>
      <c r="I56" s="5"/>
      <c r="J56" s="5"/>
    </row>
    <row r="57" spans="1:10" x14ac:dyDescent="0.35">
      <c r="C57" s="73"/>
      <c r="D57" s="73"/>
      <c r="E57" s="73"/>
      <c r="F57" s="73"/>
      <c r="G57" s="73"/>
      <c r="H57" s="73"/>
      <c r="I57" s="180"/>
    </row>
  </sheetData>
  <mergeCells count="2">
    <mergeCell ref="A1:J1"/>
    <mergeCell ref="C3:J3"/>
  </mergeCells>
  <phoneticPr fontId="64" type="noConversion"/>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K32"/>
  <sheetViews>
    <sheetView showGridLines="0" zoomScaleNormal="100" zoomScaleSheetLayoutView="85" workbookViewId="0">
      <selection sqref="A1:J1"/>
    </sheetView>
  </sheetViews>
  <sheetFormatPr defaultColWidth="18.6640625" defaultRowHeight="13.05" customHeight="1" x14ac:dyDescent="0.35"/>
  <cols>
    <col min="1" max="1" width="48.265625" style="44" customWidth="1"/>
    <col min="2" max="2" width="14.3984375" style="44" hidden="1" customWidth="1"/>
    <col min="3" max="9" width="14.59765625" style="44" customWidth="1"/>
    <col min="10" max="10" width="14.59765625" style="4" customWidth="1"/>
    <col min="11" max="16384" width="18.6640625" style="4"/>
  </cols>
  <sheetData>
    <row r="1" spans="1:11" ht="20.85" customHeight="1" x14ac:dyDescent="0.45">
      <c r="A1" s="602" t="s">
        <v>256</v>
      </c>
      <c r="B1" s="602"/>
      <c r="C1" s="602"/>
      <c r="D1" s="602"/>
      <c r="E1" s="602"/>
      <c r="F1" s="602"/>
      <c r="G1" s="602"/>
      <c r="H1" s="602"/>
      <c r="I1" s="602"/>
      <c r="J1" s="602"/>
      <c r="K1"/>
    </row>
    <row r="2" spans="1:11" s="45" customFormat="1" ht="15.4" x14ac:dyDescent="0.35">
      <c r="A2" s="31"/>
      <c r="B2" s="31"/>
      <c r="C2" s="31"/>
      <c r="D2" s="31"/>
      <c r="E2" s="31"/>
      <c r="F2" s="31"/>
      <c r="G2" s="31"/>
      <c r="H2" s="31"/>
      <c r="I2" s="177"/>
    </row>
    <row r="3" spans="1:11" s="45" customFormat="1" ht="15.4" x14ac:dyDescent="0.35">
      <c r="A3" s="31"/>
      <c r="B3" s="31"/>
      <c r="C3" s="606" t="s">
        <v>543</v>
      </c>
      <c r="D3" s="606"/>
      <c r="E3" s="606"/>
      <c r="F3" s="606"/>
      <c r="G3" s="606"/>
      <c r="H3" s="606"/>
      <c r="I3" s="606"/>
      <c r="J3" s="606"/>
    </row>
    <row r="4" spans="1:11" s="48" customFormat="1" ht="30" customHeight="1" x14ac:dyDescent="0.45">
      <c r="A4" s="47"/>
      <c r="C4" s="311" t="s">
        <v>0</v>
      </c>
      <c r="D4" s="311" t="s">
        <v>1</v>
      </c>
      <c r="E4" s="311" t="s">
        <v>2</v>
      </c>
      <c r="F4" s="311" t="s">
        <v>3</v>
      </c>
      <c r="G4" s="311" t="s">
        <v>4</v>
      </c>
      <c r="H4" s="311" t="s">
        <v>307</v>
      </c>
      <c r="I4" s="311" t="s">
        <v>650</v>
      </c>
      <c r="J4" s="311" t="s">
        <v>651</v>
      </c>
    </row>
    <row r="5" spans="1:11" s="6" customFormat="1" ht="15" hidden="1" customHeight="1" x14ac:dyDescent="0.45">
      <c r="A5" s="49"/>
      <c r="B5" s="69" t="s">
        <v>560</v>
      </c>
      <c r="C5" s="69" t="s">
        <v>0</v>
      </c>
      <c r="D5" s="69" t="s">
        <v>1</v>
      </c>
      <c r="E5" s="69" t="s">
        <v>2</v>
      </c>
      <c r="F5" s="69" t="s">
        <v>3</v>
      </c>
      <c r="G5" s="69" t="s">
        <v>4</v>
      </c>
      <c r="H5" s="69" t="s">
        <v>307</v>
      </c>
      <c r="I5" s="69" t="s">
        <v>650</v>
      </c>
      <c r="J5" s="69" t="s">
        <v>651</v>
      </c>
    </row>
    <row r="6" spans="1:11" s="8" customFormat="1" ht="30" customHeight="1" x14ac:dyDescent="0.45">
      <c r="A6" s="103" t="s">
        <v>20</v>
      </c>
      <c r="B6" s="104" t="s">
        <v>950</v>
      </c>
      <c r="C6" s="104"/>
      <c r="D6" s="104"/>
      <c r="E6" s="104"/>
      <c r="F6" s="104"/>
      <c r="G6" s="104"/>
      <c r="H6" s="104"/>
      <c r="I6" s="104"/>
      <c r="J6" s="104"/>
    </row>
    <row r="7" spans="1:11" s="8" customFormat="1" ht="16.5" customHeight="1" x14ac:dyDescent="0.45">
      <c r="A7" s="334" t="s">
        <v>552</v>
      </c>
      <c r="B7" s="105" t="s">
        <v>951</v>
      </c>
      <c r="C7" s="373">
        <v>346</v>
      </c>
      <c r="D7" s="373">
        <v>340</v>
      </c>
      <c r="E7" s="373">
        <v>329</v>
      </c>
      <c r="F7" s="373">
        <v>294</v>
      </c>
      <c r="G7" s="373">
        <v>286</v>
      </c>
      <c r="H7" s="373">
        <v>276</v>
      </c>
      <c r="I7" s="373">
        <v>251</v>
      </c>
      <c r="J7" s="373">
        <v>244</v>
      </c>
    </row>
    <row r="8" spans="1:11" s="8" customFormat="1" ht="16.5" customHeight="1" x14ac:dyDescent="0.45">
      <c r="A8" s="334" t="s">
        <v>553</v>
      </c>
      <c r="B8" s="105" t="s">
        <v>952</v>
      </c>
      <c r="C8" s="373">
        <v>11303</v>
      </c>
      <c r="D8" s="373">
        <v>11082</v>
      </c>
      <c r="E8" s="373">
        <v>11148</v>
      </c>
      <c r="F8" s="373">
        <v>11430</v>
      </c>
      <c r="G8" s="373">
        <v>11348</v>
      </c>
      <c r="H8" s="373">
        <v>11326</v>
      </c>
      <c r="I8" s="373">
        <v>11360</v>
      </c>
      <c r="J8" s="373">
        <v>12491</v>
      </c>
    </row>
    <row r="9" spans="1:11" s="8" customFormat="1" ht="16.5" customHeight="1" x14ac:dyDescent="0.45">
      <c r="A9" s="334" t="s">
        <v>562</v>
      </c>
      <c r="B9" s="105" t="s">
        <v>953</v>
      </c>
      <c r="C9" s="373">
        <v>3524</v>
      </c>
      <c r="D9" s="373">
        <v>3533</v>
      </c>
      <c r="E9" s="373">
        <v>3570</v>
      </c>
      <c r="F9" s="373">
        <v>3537</v>
      </c>
      <c r="G9" s="373">
        <v>3601</v>
      </c>
      <c r="H9" s="373">
        <v>3538</v>
      </c>
      <c r="I9" s="373">
        <v>3545</v>
      </c>
      <c r="J9" s="373">
        <v>2929</v>
      </c>
    </row>
    <row r="10" spans="1:11" s="8" customFormat="1" ht="16.5" customHeight="1" x14ac:dyDescent="0.45">
      <c r="A10" s="334" t="s">
        <v>555</v>
      </c>
      <c r="B10" s="105" t="s">
        <v>954</v>
      </c>
      <c r="C10" s="373">
        <v>13751</v>
      </c>
      <c r="D10" s="373">
        <v>12978</v>
      </c>
      <c r="E10" s="373">
        <v>12311</v>
      </c>
      <c r="F10" s="373">
        <v>11398</v>
      </c>
      <c r="G10" s="373">
        <v>11125</v>
      </c>
      <c r="H10" s="373">
        <v>8149</v>
      </c>
      <c r="I10" s="373">
        <v>6965</v>
      </c>
      <c r="J10" s="373">
        <v>6610</v>
      </c>
    </row>
    <row r="11" spans="1:11" s="8" customFormat="1" ht="16.5" customHeight="1" x14ac:dyDescent="0.45">
      <c r="A11" s="334" t="s">
        <v>623</v>
      </c>
      <c r="B11" s="105" t="s">
        <v>955</v>
      </c>
      <c r="C11" s="373">
        <v>995</v>
      </c>
      <c r="D11" s="373">
        <v>1030</v>
      </c>
      <c r="E11" s="373">
        <v>1059</v>
      </c>
      <c r="F11" s="373">
        <v>1054</v>
      </c>
      <c r="G11" s="373">
        <v>1059</v>
      </c>
      <c r="H11" s="373">
        <v>1067</v>
      </c>
      <c r="I11" s="373">
        <v>1079</v>
      </c>
      <c r="J11" s="373">
        <v>1126</v>
      </c>
    </row>
    <row r="12" spans="1:11" s="8" customFormat="1" ht="16.5" customHeight="1" x14ac:dyDescent="0.45">
      <c r="A12" s="21" t="s">
        <v>556</v>
      </c>
      <c r="B12" s="104" t="s">
        <v>956</v>
      </c>
      <c r="C12" s="374">
        <v>29919</v>
      </c>
      <c r="D12" s="374">
        <v>28963</v>
      </c>
      <c r="E12" s="374">
        <v>28417</v>
      </c>
      <c r="F12" s="374">
        <v>27714</v>
      </c>
      <c r="G12" s="374">
        <v>27419</v>
      </c>
      <c r="H12" s="374">
        <v>24356</v>
      </c>
      <c r="I12" s="374">
        <v>23200</v>
      </c>
      <c r="J12" s="374">
        <v>23400</v>
      </c>
    </row>
    <row r="13" spans="1:11" s="8" customFormat="1" ht="45" customHeight="1" x14ac:dyDescent="0.45">
      <c r="A13" s="106" t="s">
        <v>170</v>
      </c>
      <c r="B13" s="104" t="s">
        <v>773</v>
      </c>
      <c r="C13" s="374"/>
      <c r="D13" s="374"/>
      <c r="E13" s="374"/>
      <c r="F13" s="374"/>
      <c r="G13" s="374"/>
      <c r="H13" s="374"/>
      <c r="I13" s="374"/>
      <c r="J13" s="374"/>
    </row>
    <row r="14" spans="1:11" s="8" customFormat="1" ht="16.5" customHeight="1" x14ac:dyDescent="0.45">
      <c r="A14" s="20" t="s">
        <v>122</v>
      </c>
      <c r="B14" s="105" t="s">
        <v>957</v>
      </c>
      <c r="C14" s="373">
        <v>22224</v>
      </c>
      <c r="D14" s="373">
        <v>21637</v>
      </c>
      <c r="E14" s="373">
        <v>21962</v>
      </c>
      <c r="F14" s="373">
        <v>22506</v>
      </c>
      <c r="G14" s="373">
        <v>22183</v>
      </c>
      <c r="H14" s="373">
        <v>20759</v>
      </c>
      <c r="I14" s="373">
        <v>20348</v>
      </c>
      <c r="J14" s="373">
        <v>20656</v>
      </c>
    </row>
    <row r="15" spans="1:11" s="8" customFormat="1" ht="16.5" customHeight="1" x14ac:dyDescent="0.45">
      <c r="A15" s="20" t="s">
        <v>171</v>
      </c>
      <c r="B15" s="105" t="s">
        <v>958</v>
      </c>
      <c r="C15" s="373">
        <v>2278</v>
      </c>
      <c r="D15" s="373">
        <v>2231</v>
      </c>
      <c r="E15" s="373">
        <v>1728</v>
      </c>
      <c r="F15" s="373">
        <v>1010</v>
      </c>
      <c r="G15" s="373">
        <v>961</v>
      </c>
      <c r="H15" s="373">
        <v>921</v>
      </c>
      <c r="I15" s="373">
        <v>897</v>
      </c>
      <c r="J15" s="373">
        <v>859</v>
      </c>
    </row>
    <row r="16" spans="1:11" s="8" customFormat="1" ht="16.5" customHeight="1" x14ac:dyDescent="0.45">
      <c r="A16" s="20" t="s">
        <v>11</v>
      </c>
      <c r="B16" s="105" t="s">
        <v>959</v>
      </c>
      <c r="C16" s="373">
        <v>3496</v>
      </c>
      <c r="D16" s="373">
        <v>3135</v>
      </c>
      <c r="E16" s="373">
        <v>2751</v>
      </c>
      <c r="F16" s="373">
        <v>2291</v>
      </c>
      <c r="G16" s="373">
        <v>2377</v>
      </c>
      <c r="H16" s="373">
        <v>784</v>
      </c>
      <c r="I16" s="373">
        <v>59</v>
      </c>
      <c r="J16" s="373">
        <v>0</v>
      </c>
    </row>
    <row r="17" spans="1:10" s="8" customFormat="1" ht="16.5" customHeight="1" x14ac:dyDescent="0.45">
      <c r="A17" s="20" t="s">
        <v>12</v>
      </c>
      <c r="B17" s="105" t="s">
        <v>960</v>
      </c>
      <c r="C17" s="373">
        <v>5</v>
      </c>
      <c r="D17" s="373">
        <v>4</v>
      </c>
      <c r="E17" s="373">
        <v>3</v>
      </c>
      <c r="F17" s="373">
        <v>3</v>
      </c>
      <c r="G17" s="373">
        <v>2</v>
      </c>
      <c r="H17" s="373">
        <v>0</v>
      </c>
      <c r="I17" s="373">
        <v>0</v>
      </c>
      <c r="J17" s="373"/>
    </row>
    <row r="18" spans="1:10" s="8" customFormat="1" ht="16.5" customHeight="1" x14ac:dyDescent="0.45">
      <c r="A18" s="107" t="s">
        <v>13</v>
      </c>
      <c r="B18" s="105" t="s">
        <v>961</v>
      </c>
      <c r="C18" s="373">
        <v>4</v>
      </c>
      <c r="D18" s="373">
        <v>4</v>
      </c>
      <c r="E18" s="373">
        <v>4</v>
      </c>
      <c r="F18" s="373">
        <v>4</v>
      </c>
      <c r="G18" s="373">
        <v>3</v>
      </c>
      <c r="H18" s="373">
        <v>3</v>
      </c>
      <c r="I18" s="373">
        <v>3</v>
      </c>
      <c r="J18" s="373">
        <v>3</v>
      </c>
    </row>
    <row r="19" spans="1:10" s="8" customFormat="1" ht="16.5" customHeight="1" x14ac:dyDescent="0.45">
      <c r="A19" s="22" t="s">
        <v>14</v>
      </c>
      <c r="B19" s="105" t="s">
        <v>962</v>
      </c>
      <c r="C19" s="373"/>
      <c r="D19" s="373"/>
      <c r="E19" s="373"/>
      <c r="F19" s="373"/>
      <c r="G19" s="373"/>
      <c r="H19" s="373"/>
      <c r="I19" s="373"/>
      <c r="J19" s="373"/>
    </row>
    <row r="20" spans="1:10" s="8" customFormat="1" ht="16.5" customHeight="1" x14ac:dyDescent="0.45">
      <c r="A20" s="228" t="s">
        <v>588</v>
      </c>
      <c r="B20" s="104" t="s">
        <v>963</v>
      </c>
      <c r="C20" s="374">
        <v>28007</v>
      </c>
      <c r="D20" s="374">
        <v>27011</v>
      </c>
      <c r="E20" s="374">
        <v>26448</v>
      </c>
      <c r="F20" s="374">
        <v>25813</v>
      </c>
      <c r="G20" s="374">
        <v>25527</v>
      </c>
      <c r="H20" s="374">
        <v>22468</v>
      </c>
      <c r="I20" s="374">
        <v>21307</v>
      </c>
      <c r="J20" s="374">
        <v>21517</v>
      </c>
    </row>
    <row r="21" spans="1:10" s="55" customFormat="1" ht="30" customHeight="1" x14ac:dyDescent="0.45">
      <c r="A21" s="106" t="s">
        <v>16</v>
      </c>
      <c r="B21" s="104" t="s">
        <v>964</v>
      </c>
      <c r="C21" s="374"/>
      <c r="D21" s="374"/>
      <c r="E21" s="374"/>
      <c r="F21" s="374"/>
      <c r="G21" s="374"/>
      <c r="H21" s="374"/>
      <c r="I21" s="374"/>
      <c r="J21" s="374"/>
    </row>
    <row r="22" spans="1:10" s="55" customFormat="1" ht="16.5" customHeight="1" x14ac:dyDescent="0.45">
      <c r="A22" s="20" t="s">
        <v>17</v>
      </c>
      <c r="B22" s="105" t="s">
        <v>965</v>
      </c>
      <c r="C22" s="373">
        <v>991</v>
      </c>
      <c r="D22" s="373">
        <v>1026</v>
      </c>
      <c r="E22" s="373">
        <v>1055</v>
      </c>
      <c r="F22" s="373">
        <v>1050</v>
      </c>
      <c r="G22" s="373">
        <v>1056</v>
      </c>
      <c r="H22" s="373">
        <v>1063</v>
      </c>
      <c r="I22" s="373">
        <v>1076</v>
      </c>
      <c r="J22" s="373">
        <v>1123</v>
      </c>
    </row>
    <row r="23" spans="1:10" s="55" customFormat="1" ht="30" customHeight="1" x14ac:dyDescent="0.45">
      <c r="A23" s="106" t="s">
        <v>18</v>
      </c>
      <c r="B23" s="104" t="s">
        <v>18</v>
      </c>
      <c r="C23" s="374"/>
      <c r="D23" s="374"/>
      <c r="E23" s="374"/>
      <c r="F23" s="374"/>
      <c r="G23" s="374"/>
      <c r="H23" s="374"/>
      <c r="I23" s="374"/>
      <c r="J23" s="374"/>
    </row>
    <row r="24" spans="1:10" s="55" customFormat="1" ht="16.5" customHeight="1" x14ac:dyDescent="0.45">
      <c r="A24" s="20" t="s">
        <v>19</v>
      </c>
      <c r="B24" s="105" t="s">
        <v>966</v>
      </c>
      <c r="C24" s="373">
        <v>921</v>
      </c>
      <c r="D24" s="373">
        <v>925</v>
      </c>
      <c r="E24" s="373">
        <v>913</v>
      </c>
      <c r="F24" s="373">
        <v>850</v>
      </c>
      <c r="G24" s="373">
        <v>837</v>
      </c>
      <c r="H24" s="373">
        <v>825</v>
      </c>
      <c r="I24" s="373">
        <v>817</v>
      </c>
      <c r="J24" s="373">
        <v>759</v>
      </c>
    </row>
    <row r="25" spans="1:10" s="55" customFormat="1" ht="30" customHeight="1" x14ac:dyDescent="0.45">
      <c r="A25" s="228" t="s">
        <v>556</v>
      </c>
      <c r="B25" s="104" t="s">
        <v>956</v>
      </c>
      <c r="C25" s="374">
        <v>29919</v>
      </c>
      <c r="D25" s="374">
        <v>28963</v>
      </c>
      <c r="E25" s="374">
        <v>28417</v>
      </c>
      <c r="F25" s="374">
        <v>27714</v>
      </c>
      <c r="G25" s="374">
        <v>27419</v>
      </c>
      <c r="H25" s="374">
        <v>24356</v>
      </c>
      <c r="I25" s="374">
        <v>23200</v>
      </c>
      <c r="J25" s="374">
        <v>23400</v>
      </c>
    </row>
    <row r="26" spans="1:10" s="8" customFormat="1" ht="13.5" customHeight="1" x14ac:dyDescent="0.45">
      <c r="A26" s="108"/>
      <c r="B26" s="109"/>
      <c r="C26" s="109"/>
      <c r="D26" s="109"/>
      <c r="E26" s="109"/>
      <c r="F26" s="109"/>
      <c r="G26" s="109"/>
      <c r="H26" s="109"/>
      <c r="I26" s="109"/>
      <c r="J26" s="109"/>
    </row>
    <row r="27" spans="1:10" s="45" customFormat="1" ht="9.75" customHeight="1" x14ac:dyDescent="0.45">
      <c r="A27" s="223"/>
      <c r="B27" s="102"/>
      <c r="C27" s="102"/>
      <c r="D27" s="102"/>
      <c r="E27" s="102"/>
      <c r="F27" s="102"/>
      <c r="G27" s="102"/>
      <c r="H27" s="102"/>
      <c r="I27" s="102"/>
      <c r="J27" s="102"/>
    </row>
    <row r="28" spans="1:10" s="8" customFormat="1" ht="16.5" customHeight="1" x14ac:dyDescent="0.45">
      <c r="A28" s="257" t="s">
        <v>172</v>
      </c>
    </row>
    <row r="29" spans="1:10" s="6" customFormat="1" ht="13.05" customHeight="1" x14ac:dyDescent="0.45">
      <c r="A29" s="9"/>
      <c r="B29" s="9"/>
      <c r="C29" s="9"/>
      <c r="D29" s="9"/>
      <c r="E29" s="9"/>
      <c r="F29" s="9"/>
      <c r="G29" s="9"/>
      <c r="H29" s="9"/>
      <c r="I29" s="9"/>
    </row>
    <row r="30" spans="1:10" s="6" customFormat="1" ht="13.05" customHeight="1" x14ac:dyDescent="0.45">
      <c r="A30" s="9"/>
      <c r="B30" s="9"/>
      <c r="C30" s="9"/>
      <c r="D30" s="9"/>
      <c r="E30" s="9"/>
      <c r="F30" s="9"/>
      <c r="G30" s="9"/>
      <c r="H30" s="9"/>
      <c r="I30" s="9"/>
    </row>
    <row r="31" spans="1:10" s="6" customFormat="1" ht="13.05" customHeight="1" x14ac:dyDescent="0.45">
      <c r="A31" s="9"/>
      <c r="B31" s="9"/>
      <c r="C31" s="9"/>
      <c r="D31" s="9"/>
      <c r="E31" s="9"/>
      <c r="F31" s="9"/>
      <c r="G31" s="9"/>
      <c r="H31" s="9"/>
      <c r="I31" s="9"/>
    </row>
    <row r="32" spans="1:10" s="6" customFormat="1" ht="13.05" customHeight="1" x14ac:dyDescent="0.45">
      <c r="A32" s="9"/>
      <c r="B32" s="9"/>
      <c r="C32" s="9"/>
      <c r="D32" s="9"/>
      <c r="E32" s="9"/>
      <c r="F32" s="9"/>
      <c r="G32" s="9"/>
      <c r="H32" s="9"/>
      <c r="I32" s="9"/>
    </row>
  </sheetData>
  <mergeCells count="2">
    <mergeCell ref="A1:J1"/>
    <mergeCell ref="C3:J3"/>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38"/>
  <sheetViews>
    <sheetView showGridLines="0" workbookViewId="0">
      <selection sqref="A1:B1"/>
    </sheetView>
  </sheetViews>
  <sheetFormatPr defaultColWidth="9.1328125" defaultRowHeight="13.05" customHeight="1" x14ac:dyDescent="0.45"/>
  <cols>
    <col min="1" max="1" width="10.6640625" style="490" customWidth="1"/>
    <col min="2" max="2" width="82.59765625" style="488" customWidth="1"/>
    <col min="3" max="17" width="9.1328125" style="490" customWidth="1"/>
    <col min="18" max="16384" width="9.1328125" style="490"/>
  </cols>
  <sheetData>
    <row r="1" spans="1:2" ht="15.4" x14ac:dyDescent="0.45">
      <c r="A1" s="582" t="s">
        <v>563</v>
      </c>
      <c r="B1" s="582"/>
    </row>
    <row r="2" spans="1:2" ht="13.9" x14ac:dyDescent="0.45">
      <c r="A2" s="583" t="s">
        <v>564</v>
      </c>
      <c r="B2" s="583"/>
    </row>
    <row r="3" spans="1:2" ht="13.9" x14ac:dyDescent="0.45">
      <c r="A3" s="583" t="s">
        <v>565</v>
      </c>
      <c r="B3" s="583"/>
    </row>
    <row r="4" spans="1:2" ht="25.9" customHeight="1" x14ac:dyDescent="0.45">
      <c r="A4" s="584"/>
      <c r="B4" s="584"/>
    </row>
    <row r="5" spans="1:2" ht="27.4" customHeight="1" x14ac:dyDescent="0.45">
      <c r="A5" s="583" t="s">
        <v>566</v>
      </c>
      <c r="B5" s="583"/>
    </row>
    <row r="6" spans="1:2" ht="13.9" x14ac:dyDescent="0.45">
      <c r="A6" s="585" t="s">
        <v>567</v>
      </c>
      <c r="B6" s="585"/>
    </row>
    <row r="7" spans="1:2" ht="13.9" x14ac:dyDescent="0.45">
      <c r="A7" s="491"/>
      <c r="B7" s="491"/>
    </row>
    <row r="8" spans="1:2" ht="15.4" x14ac:dyDescent="0.45">
      <c r="A8" s="586" t="s">
        <v>568</v>
      </c>
      <c r="B8" s="586"/>
    </row>
    <row r="9" spans="1:2" ht="49.9" customHeight="1" x14ac:dyDescent="0.45">
      <c r="A9" s="577" t="s">
        <v>569</v>
      </c>
      <c r="B9" s="577"/>
    </row>
    <row r="10" spans="1:2" ht="13.9" x14ac:dyDescent="0.45">
      <c r="A10" s="483"/>
      <c r="B10" s="483"/>
    </row>
    <row r="11" spans="1:2" ht="15.4" x14ac:dyDescent="0.45">
      <c r="A11" s="586" t="s">
        <v>570</v>
      </c>
      <c r="B11" s="586"/>
    </row>
    <row r="12" spans="1:2" ht="13.9" x14ac:dyDescent="0.45">
      <c r="A12" s="577" t="s">
        <v>571</v>
      </c>
      <c r="B12" s="577"/>
    </row>
    <row r="13" spans="1:2" ht="13.9" x14ac:dyDescent="0.45">
      <c r="A13" s="484"/>
      <c r="B13" s="484"/>
    </row>
    <row r="14" spans="1:2" s="492" customFormat="1" ht="15.4" x14ac:dyDescent="0.45">
      <c r="A14" s="587" t="s">
        <v>214</v>
      </c>
      <c r="B14" s="587"/>
    </row>
    <row r="15" spans="1:2" s="492" customFormat="1" ht="13.9" x14ac:dyDescent="0.45">
      <c r="A15" s="581" t="s">
        <v>572</v>
      </c>
      <c r="B15" s="581"/>
    </row>
    <row r="16" spans="1:2" s="492" customFormat="1" ht="13.9" x14ac:dyDescent="0.45">
      <c r="A16" s="578" t="s">
        <v>573</v>
      </c>
      <c r="B16" s="578"/>
    </row>
    <row r="17" spans="1:2" ht="13.9" x14ac:dyDescent="0.45">
      <c r="A17" s="485"/>
      <c r="B17" s="485"/>
    </row>
    <row r="18" spans="1:2" ht="15.4" x14ac:dyDescent="0.45">
      <c r="A18" s="575" t="s">
        <v>574</v>
      </c>
      <c r="B18" s="575"/>
    </row>
    <row r="19" spans="1:2" ht="39" customHeight="1" x14ac:dyDescent="0.45">
      <c r="A19" s="579" t="s">
        <v>575</v>
      </c>
      <c r="B19" s="579"/>
    </row>
    <row r="20" spans="1:2" ht="13.9" x14ac:dyDescent="0.45">
      <c r="A20" s="493"/>
      <c r="B20" s="493"/>
    </row>
    <row r="21" spans="1:2" ht="13.9" x14ac:dyDescent="0.45">
      <c r="A21" s="579" t="s">
        <v>1095</v>
      </c>
      <c r="B21" s="579"/>
    </row>
    <row r="22" spans="1:2" ht="13.9" x14ac:dyDescent="0.45">
      <c r="A22" s="494"/>
      <c r="B22" s="494"/>
    </row>
    <row r="23" spans="1:2" ht="15.4" x14ac:dyDescent="0.45">
      <c r="A23" s="575" t="s">
        <v>576</v>
      </c>
      <c r="B23" s="575"/>
    </row>
    <row r="24" spans="1:2" ht="13.9" x14ac:dyDescent="0.45">
      <c r="A24" s="577" t="s">
        <v>577</v>
      </c>
      <c r="B24" s="577"/>
    </row>
    <row r="25" spans="1:2" ht="13.9" x14ac:dyDescent="0.45">
      <c r="A25" s="485"/>
      <c r="B25" s="485"/>
    </row>
    <row r="26" spans="1:2" ht="15.4" x14ac:dyDescent="0.45">
      <c r="A26" s="575" t="s">
        <v>578</v>
      </c>
      <c r="B26" s="575"/>
    </row>
    <row r="27" spans="1:2" ht="13.9" customHeight="1" x14ac:dyDescent="0.45">
      <c r="A27" s="580" t="s">
        <v>589</v>
      </c>
      <c r="B27" s="580"/>
    </row>
    <row r="28" spans="1:2" ht="47.65" customHeight="1" x14ac:dyDescent="0.45">
      <c r="A28" s="580"/>
      <c r="B28" s="580"/>
    </row>
    <row r="29" spans="1:2" ht="13.9" customHeight="1" x14ac:dyDescent="0.45">
      <c r="A29" s="576" t="s">
        <v>590</v>
      </c>
      <c r="B29" s="576"/>
    </row>
    <row r="30" spans="1:2" ht="13.9" customHeight="1" x14ac:dyDescent="0.45">
      <c r="A30" s="499"/>
      <c r="B30" s="499"/>
    </row>
    <row r="31" spans="1:2" ht="13.9" x14ac:dyDescent="0.45">
      <c r="A31" s="577" t="s">
        <v>579</v>
      </c>
      <c r="B31" s="577"/>
    </row>
    <row r="32" spans="1:2" ht="13.9" x14ac:dyDescent="0.45">
      <c r="A32" s="486"/>
      <c r="B32" s="486"/>
    </row>
    <row r="33" spans="1:2" ht="13.9" x14ac:dyDescent="0.45">
      <c r="A33" s="487" t="s">
        <v>580</v>
      </c>
      <c r="B33" s="554" t="s">
        <v>581</v>
      </c>
    </row>
    <row r="34" spans="1:2" ht="13.9" x14ac:dyDescent="0.45">
      <c r="A34" s="488"/>
    </row>
    <row r="35" spans="1:2" ht="13.9" x14ac:dyDescent="0.45">
      <c r="A35" s="485" t="s">
        <v>582</v>
      </c>
      <c r="B35" s="488" t="s">
        <v>583</v>
      </c>
    </row>
    <row r="36" spans="1:2" ht="13.9" x14ac:dyDescent="0.45">
      <c r="A36" s="488"/>
      <c r="B36" s="485" t="s">
        <v>584</v>
      </c>
    </row>
    <row r="37" spans="1:2" ht="13.9" x14ac:dyDescent="0.45">
      <c r="A37" s="488"/>
      <c r="B37" s="489" t="s">
        <v>585</v>
      </c>
    </row>
    <row r="38" spans="1:2" ht="13.9" x14ac:dyDescent="0.45">
      <c r="A38" s="488"/>
      <c r="B38" s="489" t="s">
        <v>586</v>
      </c>
    </row>
  </sheetData>
  <mergeCells count="22">
    <mergeCell ref="A15:B15"/>
    <mergeCell ref="A1:B1"/>
    <mergeCell ref="A2:B2"/>
    <mergeCell ref="A3:B3"/>
    <mergeCell ref="A4:B4"/>
    <mergeCell ref="A5:B5"/>
    <mergeCell ref="A6:B6"/>
    <mergeCell ref="A8:B8"/>
    <mergeCell ref="A9:B9"/>
    <mergeCell ref="A11:B11"/>
    <mergeCell ref="A12:B12"/>
    <mergeCell ref="A14:B14"/>
    <mergeCell ref="A26:B26"/>
    <mergeCell ref="A29:B29"/>
    <mergeCell ref="A31:B31"/>
    <mergeCell ref="A16:B16"/>
    <mergeCell ref="A18:B18"/>
    <mergeCell ref="A19:B19"/>
    <mergeCell ref="A21:B21"/>
    <mergeCell ref="A23:B23"/>
    <mergeCell ref="A24:B24"/>
    <mergeCell ref="A27:B28"/>
  </mergeCells>
  <hyperlinks>
    <hyperlink ref="B33" r:id="rId1" xr:uid="{00000000-0004-0000-0100-000000000000}"/>
    <hyperlink ref="A6:B6" r:id="rId2" display="http://www.creativecommons.org/licenses/by/3.0/au/" xr:uid="{00000000-0004-0000-0100-000001000000}"/>
    <hyperlink ref="A14:B14" r:id="rId3" display="http://www.creativecommons.org/licenses/by/3.0/au/" xr:uid="{00000000-0004-0000-0100-000002000000}"/>
    <hyperlink ref="A29:B29" r:id="rId4" display="https://www.apra.gov.au/annual-superannuation-bulletin" xr:uid="{00000000-0004-0000-0100-000003000000}"/>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fitToPage="1"/>
  </sheetPr>
  <dimension ref="A1:K39"/>
  <sheetViews>
    <sheetView showGridLines="0" zoomScaleNormal="100" zoomScaleSheetLayoutView="85" workbookViewId="0">
      <selection sqref="A1:J1"/>
    </sheetView>
  </sheetViews>
  <sheetFormatPr defaultColWidth="18.6640625" defaultRowHeight="13.05" customHeight="1" x14ac:dyDescent="0.35"/>
  <cols>
    <col min="1" max="1" width="62.59765625" style="4" customWidth="1"/>
    <col min="2" max="2" width="11.3984375" style="4" hidden="1" customWidth="1"/>
    <col min="3" max="10" width="14.59765625" style="4" customWidth="1"/>
    <col min="11" max="11" width="15.6640625" style="5" customWidth="1"/>
    <col min="12" max="16384" width="18.6640625" style="44"/>
  </cols>
  <sheetData>
    <row r="1" spans="1:11" s="4" customFormat="1" ht="20.85" customHeight="1" x14ac:dyDescent="0.45">
      <c r="A1" s="602" t="s">
        <v>257</v>
      </c>
      <c r="B1" s="602"/>
      <c r="C1" s="602"/>
      <c r="D1" s="602"/>
      <c r="E1" s="602"/>
      <c r="F1" s="602"/>
      <c r="G1" s="602"/>
      <c r="H1" s="602"/>
      <c r="I1" s="602"/>
      <c r="J1" s="602"/>
      <c r="K1"/>
    </row>
    <row r="2" spans="1:11" s="9" customFormat="1" ht="14.25" customHeight="1" x14ac:dyDescent="0.45">
      <c r="A2" s="192"/>
      <c r="B2" s="192"/>
      <c r="C2" s="192"/>
      <c r="D2" s="192"/>
      <c r="E2" s="192"/>
      <c r="F2" s="192"/>
      <c r="G2" s="192"/>
      <c r="H2" s="192"/>
      <c r="I2" s="192"/>
      <c r="J2" s="192"/>
      <c r="K2" s="5"/>
    </row>
    <row r="3" spans="1:11" s="9" customFormat="1" ht="15.3" customHeight="1" x14ac:dyDescent="0.45">
      <c r="A3" s="192"/>
      <c r="B3" s="192"/>
      <c r="C3" s="618" t="s">
        <v>464</v>
      </c>
      <c r="D3" s="619"/>
      <c r="E3" s="620"/>
      <c r="F3" s="192"/>
      <c r="G3" s="192"/>
      <c r="H3" s="192"/>
      <c r="I3" s="192"/>
      <c r="J3" s="192"/>
      <c r="K3" s="5"/>
    </row>
    <row r="4" spans="1:11" s="172" customFormat="1" ht="15.3" customHeight="1" x14ac:dyDescent="0.55000000000000004">
      <c r="A4" s="197"/>
      <c r="B4" s="200"/>
      <c r="C4" s="614" t="s">
        <v>1099</v>
      </c>
      <c r="D4" s="615"/>
      <c r="E4" s="616"/>
      <c r="F4" s="171"/>
      <c r="G4" s="171"/>
      <c r="H4" s="171"/>
      <c r="I4" s="171"/>
      <c r="J4" s="171"/>
      <c r="K4" s="29"/>
    </row>
    <row r="5" spans="1:11" s="9" customFormat="1" ht="18.75" customHeight="1" x14ac:dyDescent="0.45">
      <c r="A5" s="192"/>
      <c r="B5" s="192"/>
      <c r="C5" s="190"/>
      <c r="D5" s="190"/>
      <c r="E5" s="190"/>
      <c r="F5" s="190"/>
      <c r="G5" s="533"/>
      <c r="H5" s="533"/>
      <c r="I5" s="210"/>
      <c r="J5" s="190"/>
      <c r="K5" s="5"/>
    </row>
    <row r="6" spans="1:11" s="48" customFormat="1" ht="30" customHeight="1" x14ac:dyDescent="0.45">
      <c r="A6" s="298"/>
      <c r="B6" s="48" t="str">
        <f>C4</f>
        <v>Entities with more than four/six members ^</v>
      </c>
      <c r="C6" s="311" t="s">
        <v>0</v>
      </c>
      <c r="D6" s="311" t="s">
        <v>1</v>
      </c>
      <c r="E6" s="311" t="s">
        <v>2</v>
      </c>
      <c r="F6" s="311" t="s">
        <v>3</v>
      </c>
      <c r="G6" s="311" t="s">
        <v>4</v>
      </c>
      <c r="H6" s="311" t="s">
        <v>307</v>
      </c>
      <c r="I6" s="311" t="s">
        <v>650</v>
      </c>
      <c r="J6" s="311" t="s">
        <v>651</v>
      </c>
    </row>
    <row r="7" spans="1:11" s="5" customFormat="1" ht="20.65" customHeight="1" x14ac:dyDescent="0.35">
      <c r="A7" s="4"/>
      <c r="B7" s="4"/>
      <c r="C7" s="627"/>
      <c r="D7" s="627"/>
      <c r="E7" s="627"/>
      <c r="F7" s="627"/>
      <c r="G7" s="627"/>
      <c r="H7" s="627"/>
      <c r="I7" s="627"/>
      <c r="J7" s="627"/>
    </row>
    <row r="8" spans="1:11" s="5" customFormat="1" ht="16.5" customHeight="1" x14ac:dyDescent="0.35">
      <c r="A8" s="4"/>
      <c r="B8" s="4"/>
      <c r="C8" s="628" t="s">
        <v>536</v>
      </c>
      <c r="D8" s="628"/>
      <c r="E8" s="628"/>
      <c r="F8" s="628"/>
      <c r="G8" s="628"/>
      <c r="H8" s="628"/>
      <c r="I8" s="628"/>
      <c r="J8" s="628"/>
    </row>
    <row r="9" spans="1:11" s="5" customFormat="1" ht="16.5" customHeight="1" x14ac:dyDescent="0.45">
      <c r="A9" s="94" t="s">
        <v>605</v>
      </c>
      <c r="B9" s="211" t="s">
        <v>158</v>
      </c>
      <c r="C9" s="322">
        <f>SUMIFS(Table_RSE7A_Data!F:F,Table_RSE7A_Data!$C:$C,'Table 7a'!$B$9,Table_RSE7A_Data!$B:$B,'Table 7a'!$B$6)</f>
        <v>29572</v>
      </c>
      <c r="D9" s="322">
        <f>SUMIFS(Table_RSE7A_Data!G:G,Table_RSE7A_Data!$C:$C,'Table 7a'!$B$9,Table_RSE7A_Data!$B:$B,'Table 7a'!$B$6)</f>
        <v>28924</v>
      </c>
      <c r="E9" s="322">
        <f>SUMIFS(Table_RSE7A_Data!H:H,Table_RSE7A_Data!$C:$C,'Table 7a'!$B$9,Table_RSE7A_Data!$B:$B,'Table 7a'!$B$6)</f>
        <v>27937</v>
      </c>
      <c r="F9" s="322">
        <f>SUMIFS(Table_RSE7A_Data!I:I,Table_RSE7A_Data!$C:$C,'Table 7a'!$B$9,Table_RSE7A_Data!$B:$B,'Table 7a'!$B$6)</f>
        <v>27307</v>
      </c>
      <c r="G9" s="322">
        <f>SUMIFS(Table_RSE7A_Data!J:J,Table_RSE7A_Data!$C:$C,'Table 7a'!$B$9,Table_RSE7A_Data!$B:$B,'Table 7a'!$B$6)</f>
        <v>26660</v>
      </c>
      <c r="H9" s="322">
        <f>SUMIFS(Table_RSE7A_Data!K:K,Table_RSE7A_Data!$C:$C,'Table 7a'!$B$9,Table_RSE7A_Data!$B:$B,'Table 7a'!$B$6)</f>
        <v>26360</v>
      </c>
      <c r="I9" s="322">
        <f>SUMIFS(Table_RSE7A_Data!L:L,Table_RSE7A_Data!$C:$C,'Table 7a'!$B$9,Table_RSE7A_Data!$B:$B,'Table 7a'!$B$6)</f>
        <v>23289</v>
      </c>
      <c r="J9" s="322">
        <f>SUMIFS(Table_RSE7A_Data!M:M,Table_RSE7A_Data!$C:$C,'Table 7a'!$B$9,Table_RSE7A_Data!$B:$B,'Table 7a'!$B$6)</f>
        <v>22017</v>
      </c>
    </row>
    <row r="10" spans="1:11" s="5" customFormat="1" ht="16.5" customHeight="1" x14ac:dyDescent="0.45">
      <c r="A10" s="46" t="s">
        <v>159</v>
      </c>
      <c r="B10" s="211" t="s">
        <v>159</v>
      </c>
      <c r="C10" s="322">
        <f>SUMIFS(Table_RSE7A_Data!F:F,Table_RSE7A_Data!$C:$C,'Table 7a'!$B$10,Table_RSE7A_Data!$B:$B,'Table 7a'!$B$6)</f>
        <v>3172</v>
      </c>
      <c r="D10" s="322">
        <f>SUMIFS(Table_RSE7A_Data!G:G,Table_RSE7A_Data!$C:$C,'Table 7a'!$B$10,Table_RSE7A_Data!$B:$B,'Table 7a'!$B$6)</f>
        <v>3324</v>
      </c>
      <c r="E10" s="322">
        <f>SUMIFS(Table_RSE7A_Data!H:H,Table_RSE7A_Data!$C:$C,'Table 7a'!$B$10,Table_RSE7A_Data!$B:$B,'Table 7a'!$B$6)</f>
        <v>4518</v>
      </c>
      <c r="F10" s="322">
        <f>SUMIFS(Table_RSE7A_Data!I:I,Table_RSE7A_Data!$C:$C,'Table 7a'!$B$10,Table_RSE7A_Data!$B:$B,'Table 7a'!$B$6)</f>
        <v>3434</v>
      </c>
      <c r="G10" s="322">
        <f>SUMIFS(Table_RSE7A_Data!J:J,Table_RSE7A_Data!$C:$C,'Table 7a'!$B$10,Table_RSE7A_Data!$B:$B,'Table 7a'!$B$6)</f>
        <v>4713</v>
      </c>
      <c r="H10" s="322">
        <f>SUMIFS(Table_RSE7A_Data!K:K,Table_RSE7A_Data!$C:$C,'Table 7a'!$B$10,Table_RSE7A_Data!$B:$B,'Table 7a'!$B$6)</f>
        <v>4692</v>
      </c>
      <c r="I10" s="322">
        <f>SUMIFS(Table_RSE7A_Data!L:L,Table_RSE7A_Data!$C:$C,'Table 7a'!$B$10,Table_RSE7A_Data!$B:$B,'Table 7a'!$B$6)</f>
        <v>3040</v>
      </c>
      <c r="J10" s="322">
        <f>SUMIFS(Table_RSE7A_Data!M:M,Table_RSE7A_Data!$C:$C,'Table 7a'!$B$10,Table_RSE7A_Data!$B:$B,'Table 7a'!$B$6)</f>
        <v>5015</v>
      </c>
    </row>
    <row r="11" spans="1:11" s="5" customFormat="1" ht="16.5" customHeight="1" x14ac:dyDescent="0.45">
      <c r="A11" s="95" t="s">
        <v>133</v>
      </c>
      <c r="B11" s="95"/>
      <c r="C11" s="322"/>
      <c r="D11" s="322"/>
      <c r="E11" s="322"/>
      <c r="F11" s="322"/>
      <c r="G11" s="322"/>
      <c r="H11" s="322"/>
      <c r="I11" s="322"/>
      <c r="J11" s="322"/>
    </row>
    <row r="12" spans="1:11" s="5" customFormat="1" ht="16.5" customHeight="1" x14ac:dyDescent="0.45">
      <c r="A12" s="19" t="s">
        <v>160</v>
      </c>
      <c r="B12" s="211" t="s">
        <v>308</v>
      </c>
      <c r="C12" s="186">
        <f>SUMIFS(Table_RSE7A_Data!F:F,Table_RSE7A_Data!$C:$C,'Table 7a'!$B$12,Table_RSE7A_Data!$B:$B,'Table 7a'!$B$6)</f>
        <v>439</v>
      </c>
      <c r="D12" s="186">
        <f>SUMIFS(Table_RSE7A_Data!G:G,Table_RSE7A_Data!$C:$C,'Table 7a'!$B$12,Table_RSE7A_Data!$B:$B,'Table 7a'!$B$6)</f>
        <v>378</v>
      </c>
      <c r="E12" s="186">
        <f>SUMIFS(Table_RSE7A_Data!H:H,Table_RSE7A_Data!$C:$C,'Table 7a'!$B$12,Table_RSE7A_Data!$B:$B,'Table 7a'!$B$6)</f>
        <v>554</v>
      </c>
      <c r="F12" s="186">
        <f>SUMIFS(Table_RSE7A_Data!I:I,Table_RSE7A_Data!$C:$C,'Table 7a'!$B$12,Table_RSE7A_Data!$B:$B,'Table 7a'!$B$6)</f>
        <v>545</v>
      </c>
      <c r="G12" s="186">
        <f>SUMIFS(Table_RSE7A_Data!J:J,Table_RSE7A_Data!$C:$C,'Table 7a'!$B$12,Table_RSE7A_Data!$B:$B,'Table 7a'!$B$6)</f>
        <v>935</v>
      </c>
      <c r="H12" s="186">
        <f>SUMIFS(Table_RSE7A_Data!K:K,Table_RSE7A_Data!$C:$C,'Table 7a'!$B$12,Table_RSE7A_Data!$B:$B,'Table 7a'!$B$6)</f>
        <v>769</v>
      </c>
      <c r="I12" s="186">
        <f>SUMIFS(Table_RSE7A_Data!L:L,Table_RSE7A_Data!$C:$C,'Table 7a'!$B$12,Table_RSE7A_Data!$B:$B,'Table 7a'!$B$6)</f>
        <v>437</v>
      </c>
      <c r="J12" s="186">
        <f>SUMIFS(Table_RSE7A_Data!M:M,Table_RSE7A_Data!$C:$C,'Table 7a'!$B$12,Table_RSE7A_Data!$B:$B,'Table 7a'!$B$6)</f>
        <v>448</v>
      </c>
    </row>
    <row r="13" spans="1:11" s="5" customFormat="1" ht="28.5" customHeight="1" x14ac:dyDescent="0.45">
      <c r="A13" s="19" t="s">
        <v>161</v>
      </c>
      <c r="B13" s="211" t="s">
        <v>309</v>
      </c>
      <c r="C13" s="186">
        <f>SUMIFS(Table_RSE7A_Data!F:F,Table_RSE7A_Data!$C:$C,'Table 7a'!$B$13,Table_RSE7A_Data!$B:$B,'Table 7a'!$B$6)</f>
        <v>23</v>
      </c>
      <c r="D13" s="186">
        <f>SUMIFS(Table_RSE7A_Data!G:G,Table_RSE7A_Data!$C:$C,'Table 7a'!$B$13,Table_RSE7A_Data!$B:$B,'Table 7a'!$B$6)</f>
        <v>186</v>
      </c>
      <c r="E13" s="186">
        <f>SUMIFS(Table_RSE7A_Data!H:H,Table_RSE7A_Data!$C:$C,'Table 7a'!$B$13,Table_RSE7A_Data!$B:$B,'Table 7a'!$B$6)</f>
        <v>1405</v>
      </c>
      <c r="F13" s="186">
        <f>SUMIFS(Table_RSE7A_Data!I:I,Table_RSE7A_Data!$C:$C,'Table 7a'!$B$13,Table_RSE7A_Data!$B:$B,'Table 7a'!$B$6)</f>
        <v>392</v>
      </c>
      <c r="G13" s="186">
        <f>SUMIFS(Table_RSE7A_Data!J:J,Table_RSE7A_Data!$C:$C,'Table 7a'!$B$13,Table_RSE7A_Data!$B:$B,'Table 7a'!$B$6)</f>
        <v>1250</v>
      </c>
      <c r="H13" s="186">
        <f>SUMIFS(Table_RSE7A_Data!K:K,Table_RSE7A_Data!$C:$C,'Table 7a'!$B$13,Table_RSE7A_Data!$B:$B,'Table 7a'!$B$6)</f>
        <v>1342</v>
      </c>
      <c r="I13" s="186">
        <f>SUMIFS(Table_RSE7A_Data!L:L,Table_RSE7A_Data!$C:$C,'Table 7a'!$B$13,Table_RSE7A_Data!$B:$B,'Table 7a'!$B$6)</f>
        <v>446</v>
      </c>
      <c r="J13" s="186">
        <f>SUMIFS(Table_RSE7A_Data!M:M,Table_RSE7A_Data!$C:$C,'Table 7a'!$B$13,Table_RSE7A_Data!$B:$B,'Table 7a'!$B$6)</f>
        <v>2080</v>
      </c>
    </row>
    <row r="14" spans="1:11" s="5" customFormat="1" ht="44.1" customHeight="1" x14ac:dyDescent="0.45">
      <c r="A14" s="46" t="s">
        <v>162</v>
      </c>
      <c r="B14" s="211" t="s">
        <v>310</v>
      </c>
      <c r="C14" s="322">
        <f>SUMIFS(Table_RSE7A_Data!F:F,Table_RSE7A_Data!$C:$C,'Table 7a'!$B$14,Table_RSE7A_Data!$B:$B,'Table 7a'!$B$6)</f>
        <v>3820</v>
      </c>
      <c r="D14" s="322">
        <f>SUMIFS(Table_RSE7A_Data!G:G,Table_RSE7A_Data!$C:$C,'Table 7a'!$B$14,Table_RSE7A_Data!$B:$B,'Table 7a'!$B$6)</f>
        <v>4315</v>
      </c>
      <c r="E14" s="322">
        <f>SUMIFS(Table_RSE7A_Data!H:H,Table_RSE7A_Data!$C:$C,'Table 7a'!$B$14,Table_RSE7A_Data!$B:$B,'Table 7a'!$B$6)</f>
        <v>5097</v>
      </c>
      <c r="F14" s="322">
        <f>SUMIFS(Table_RSE7A_Data!I:I,Table_RSE7A_Data!$C:$C,'Table 7a'!$B$14,Table_RSE7A_Data!$B:$B,'Table 7a'!$B$6)</f>
        <v>4082</v>
      </c>
      <c r="G14" s="322">
        <f>SUMIFS(Table_RSE7A_Data!J:J,Table_RSE7A_Data!$C:$C,'Table 7a'!$B$14,Table_RSE7A_Data!$B:$B,'Table 7a'!$B$6)</f>
        <v>5012</v>
      </c>
      <c r="H14" s="322">
        <f>SUMIFS(Table_RSE7A_Data!K:K,Table_RSE7A_Data!$C:$C,'Table 7a'!$B$14,Table_RSE7A_Data!$B:$B,'Table 7a'!$B$6)</f>
        <v>7763</v>
      </c>
      <c r="I14" s="322">
        <f>SUMIFS(Table_RSE7A_Data!L:L,Table_RSE7A_Data!$C:$C,'Table 7a'!$B$14,Table_RSE7A_Data!$B:$B,'Table 7a'!$B$6)</f>
        <v>4208</v>
      </c>
      <c r="J14" s="322">
        <f>SUMIFS(Table_RSE7A_Data!M:M,Table_RSE7A_Data!$C:$C,'Table 7a'!$B$14,Table_RSE7A_Data!$B:$B,'Table 7a'!$B$6)</f>
        <v>4758</v>
      </c>
    </row>
    <row r="15" spans="1:11" s="5" customFormat="1" ht="16.5" customHeight="1" x14ac:dyDescent="0.45">
      <c r="A15" s="96" t="s">
        <v>163</v>
      </c>
      <c r="B15" s="211" t="s">
        <v>311</v>
      </c>
      <c r="C15" s="186">
        <f>SUMIFS(Table_RSE7A_Data!F:F,Table_RSE7A_Data!$C:$C,'Table 7a'!$B$15,Table_RSE7A_Data!$B:$B,'Table 7a'!$B$6)</f>
        <v>464</v>
      </c>
      <c r="D15" s="186">
        <f>SUMIFS(Table_RSE7A_Data!G:G,Table_RSE7A_Data!$C:$C,'Table 7a'!$B$15,Table_RSE7A_Data!$B:$B,'Table 7a'!$B$6)</f>
        <v>219</v>
      </c>
      <c r="E15" s="186">
        <f>SUMIFS(Table_RSE7A_Data!H:H,Table_RSE7A_Data!$C:$C,'Table 7a'!$B$15,Table_RSE7A_Data!$B:$B,'Table 7a'!$B$6)</f>
        <v>223</v>
      </c>
      <c r="F15" s="186">
        <f>SUMIFS(Table_RSE7A_Data!I:I,Table_RSE7A_Data!$C:$C,'Table 7a'!$B$15,Table_RSE7A_Data!$B:$B,'Table 7a'!$B$6)</f>
        <v>76</v>
      </c>
      <c r="G15" s="186">
        <f>SUMIFS(Table_RSE7A_Data!J:J,Table_RSE7A_Data!$C:$C,'Table 7a'!$B$15,Table_RSE7A_Data!$B:$B,'Table 7a'!$B$6)</f>
        <v>78</v>
      </c>
      <c r="H15" s="186">
        <f>SUMIFS(Table_RSE7A_Data!K:K,Table_RSE7A_Data!$C:$C,'Table 7a'!$B$15,Table_RSE7A_Data!$B:$B,'Table 7a'!$B$6)</f>
        <v>72</v>
      </c>
      <c r="I15" s="186">
        <f>SUMIFS(Table_RSE7A_Data!L:L,Table_RSE7A_Data!$C:$C,'Table 7a'!$B$15,Table_RSE7A_Data!$B:$B,'Table 7a'!$B$6)</f>
        <v>65</v>
      </c>
      <c r="J15" s="186">
        <f>SUMIFS(Table_RSE7A_Data!M:M,Table_RSE7A_Data!$C:$C,'Table 7a'!$B$15,Table_RSE7A_Data!$B:$B,'Table 7a'!$B$6)</f>
        <v>50</v>
      </c>
    </row>
    <row r="16" spans="1:11" s="5" customFormat="1" ht="16.5" customHeight="1" x14ac:dyDescent="0.45">
      <c r="A16" s="96" t="s">
        <v>164</v>
      </c>
      <c r="B16" s="211" t="s">
        <v>312</v>
      </c>
      <c r="C16" s="186">
        <f>SUMIFS(Table_RSE7A_Data!F:F,Table_RSE7A_Data!$C:$C,'Table 7a'!$B$16,Table_RSE7A_Data!$B:$B,'Table 7a'!$B$6)</f>
        <v>1784</v>
      </c>
      <c r="D16" s="186">
        <f>SUMIFS(Table_RSE7A_Data!G:G,Table_RSE7A_Data!$C:$C,'Table 7a'!$B$16,Table_RSE7A_Data!$B:$B,'Table 7a'!$B$6)</f>
        <v>1623</v>
      </c>
      <c r="E16" s="186">
        <f>SUMIFS(Table_RSE7A_Data!H:H,Table_RSE7A_Data!$C:$C,'Table 7a'!$B$16,Table_RSE7A_Data!$B:$B,'Table 7a'!$B$6)</f>
        <v>1975</v>
      </c>
      <c r="F16" s="186">
        <f>SUMIFS(Table_RSE7A_Data!I:I,Table_RSE7A_Data!$C:$C,'Table 7a'!$B$16,Table_RSE7A_Data!$B:$B,'Table 7a'!$B$6)</f>
        <v>2043</v>
      </c>
      <c r="G16" s="186">
        <f>SUMIFS(Table_RSE7A_Data!J:J,Table_RSE7A_Data!$C:$C,'Table 7a'!$B$16,Table_RSE7A_Data!$B:$B,'Table 7a'!$B$6)</f>
        <v>2505</v>
      </c>
      <c r="H16" s="186">
        <f>SUMIFS(Table_RSE7A_Data!K:K,Table_RSE7A_Data!$C:$C,'Table 7a'!$B$16,Table_RSE7A_Data!$B:$B,'Table 7a'!$B$6)</f>
        <v>2559</v>
      </c>
      <c r="I16" s="186">
        <f>SUMIFS(Table_RSE7A_Data!L:L,Table_RSE7A_Data!$C:$C,'Table 7a'!$B$16,Table_RSE7A_Data!$B:$B,'Table 7a'!$B$6)</f>
        <v>1460</v>
      </c>
      <c r="J16" s="186">
        <f>SUMIFS(Table_RSE7A_Data!M:M,Table_RSE7A_Data!$C:$C,'Table 7a'!$B$16,Table_RSE7A_Data!$B:$B,'Table 7a'!$B$6)</f>
        <v>1345</v>
      </c>
    </row>
    <row r="17" spans="1:10" s="5" customFormat="1" ht="16.5" customHeight="1" x14ac:dyDescent="0.45">
      <c r="A17" s="96" t="s">
        <v>161</v>
      </c>
      <c r="B17" s="211" t="s">
        <v>313</v>
      </c>
      <c r="C17" s="186">
        <f>SUMIFS(Table_RSE7A_Data!F:F,Table_RSE7A_Data!$C:$C,'Table 7a'!$B$17,Table_RSE7A_Data!$B:$B,'Table 7a'!$B$6)</f>
        <v>75</v>
      </c>
      <c r="D17" s="186">
        <f>SUMIFS(Table_RSE7A_Data!G:G,Table_RSE7A_Data!$C:$C,'Table 7a'!$B$17,Table_RSE7A_Data!$B:$B,'Table 7a'!$B$6)</f>
        <v>197</v>
      </c>
      <c r="E17" s="186">
        <f>SUMIFS(Table_RSE7A_Data!H:H,Table_RSE7A_Data!$C:$C,'Table 7a'!$B$17,Table_RSE7A_Data!$B:$B,'Table 7a'!$B$6)</f>
        <v>1334</v>
      </c>
      <c r="F17" s="186">
        <f>SUMIFS(Table_RSE7A_Data!I:I,Table_RSE7A_Data!$C:$C,'Table 7a'!$B$17,Table_RSE7A_Data!$B:$B,'Table 7a'!$B$6)</f>
        <v>439</v>
      </c>
      <c r="G17" s="186">
        <f>SUMIFS(Table_RSE7A_Data!J:J,Table_RSE7A_Data!$C:$C,'Table 7a'!$B$17,Table_RSE7A_Data!$B:$B,'Table 7a'!$B$6)</f>
        <v>1278</v>
      </c>
      <c r="H17" s="186">
        <f>SUMIFS(Table_RSE7A_Data!K:K,Table_RSE7A_Data!$C:$C,'Table 7a'!$B$17,Table_RSE7A_Data!$B:$B,'Table 7a'!$B$6)</f>
        <v>1830</v>
      </c>
      <c r="I17" s="186">
        <f>SUMIFS(Table_RSE7A_Data!L:L,Table_RSE7A_Data!$C:$C,'Table 7a'!$B$17,Table_RSE7A_Data!$B:$B,'Table 7a'!$B$6)</f>
        <v>366</v>
      </c>
      <c r="J17" s="186">
        <f>SUMIFS(Table_RSE7A_Data!M:M,Table_RSE7A_Data!$C:$C,'Table 7a'!$B$17,Table_RSE7A_Data!$B:$B,'Table 7a'!$B$6)</f>
        <v>2094</v>
      </c>
    </row>
    <row r="18" spans="1:10" s="5" customFormat="1" ht="16.5" customHeight="1" x14ac:dyDescent="0.45">
      <c r="A18" s="96" t="s">
        <v>165</v>
      </c>
      <c r="B18" s="211" t="s">
        <v>314</v>
      </c>
      <c r="C18" s="186">
        <f>SUMIFS(Table_RSE7A_Data!F:F,Table_RSE7A_Data!$C:$C,'Table 7a'!$B$18,Table_RSE7A_Data!$B:$B,'Table 7a'!$B$6)</f>
        <v>669</v>
      </c>
      <c r="D18" s="186">
        <f>SUMIFS(Table_RSE7A_Data!G:G,Table_RSE7A_Data!$C:$C,'Table 7a'!$B$18,Table_RSE7A_Data!$B:$B,'Table 7a'!$B$6)</f>
        <v>885</v>
      </c>
      <c r="E18" s="186">
        <f>SUMIFS(Table_RSE7A_Data!H:H,Table_RSE7A_Data!$C:$C,'Table 7a'!$B$18,Table_RSE7A_Data!$B:$B,'Table 7a'!$B$6)</f>
        <v>972</v>
      </c>
      <c r="F18" s="186">
        <f>SUMIFS(Table_RSE7A_Data!I:I,Table_RSE7A_Data!$C:$C,'Table 7a'!$B$18,Table_RSE7A_Data!$B:$B,'Table 7a'!$B$6)</f>
        <v>680</v>
      </c>
      <c r="G18" s="186">
        <f>SUMIFS(Table_RSE7A_Data!J:J,Table_RSE7A_Data!$C:$C,'Table 7a'!$B$18,Table_RSE7A_Data!$B:$B,'Table 7a'!$B$6)</f>
        <v>561</v>
      </c>
      <c r="H18" s="186">
        <f>SUMIFS(Table_RSE7A_Data!K:K,Table_RSE7A_Data!$C:$C,'Table 7a'!$B$18,Table_RSE7A_Data!$B:$B,'Table 7a'!$B$6)</f>
        <v>2806</v>
      </c>
      <c r="I18" s="186">
        <f>SUMIFS(Table_RSE7A_Data!L:L,Table_RSE7A_Data!$C:$C,'Table 7a'!$B$18,Table_RSE7A_Data!$B:$B,'Table 7a'!$B$6)</f>
        <v>1907</v>
      </c>
      <c r="J18" s="186">
        <f>SUMIFS(Table_RSE7A_Data!M:M,Table_RSE7A_Data!$C:$C,'Table 7a'!$B$18,Table_RSE7A_Data!$B:$B,'Table 7a'!$B$6)</f>
        <v>899</v>
      </c>
    </row>
    <row r="19" spans="1:10" s="5" customFormat="1" ht="16.5" customHeight="1" x14ac:dyDescent="0.45">
      <c r="A19" s="96" t="s">
        <v>87</v>
      </c>
      <c r="B19" s="211" t="s">
        <v>315</v>
      </c>
      <c r="C19" s="186">
        <f>SUMIFS(Table_RSE7A_Data!F:F,Table_RSE7A_Data!$C:$C,'Table 7a'!$B$19,Table_RSE7A_Data!$B:$B,'Table 7a'!$B$6)</f>
        <v>828</v>
      </c>
      <c r="D19" s="186">
        <f>SUMIFS(Table_RSE7A_Data!G:G,Table_RSE7A_Data!$C:$C,'Table 7a'!$B$19,Table_RSE7A_Data!$B:$B,'Table 7a'!$B$6)</f>
        <v>1388</v>
      </c>
      <c r="E19" s="186">
        <f>SUMIFS(Table_RSE7A_Data!H:H,Table_RSE7A_Data!$C:$C,'Table 7a'!$B$19,Table_RSE7A_Data!$B:$B,'Table 7a'!$B$6)</f>
        <v>594</v>
      </c>
      <c r="F19" s="186">
        <f>SUMIFS(Table_RSE7A_Data!I:I,Table_RSE7A_Data!$C:$C,'Table 7a'!$B$19,Table_RSE7A_Data!$B:$B,'Table 7a'!$B$6)</f>
        <v>845</v>
      </c>
      <c r="G19" s="186">
        <f>SUMIFS(Table_RSE7A_Data!J:J,Table_RSE7A_Data!$C:$C,'Table 7a'!$B$19,Table_RSE7A_Data!$B:$B,'Table 7a'!$B$6)</f>
        <v>594</v>
      </c>
      <c r="H19" s="186">
        <f>SUMIFS(Table_RSE7A_Data!K:K,Table_RSE7A_Data!$C:$C,'Table 7a'!$B$19,Table_RSE7A_Data!$B:$B,'Table 7a'!$B$6)</f>
        <v>490</v>
      </c>
      <c r="I19" s="186">
        <f>SUMIFS(Table_RSE7A_Data!L:L,Table_RSE7A_Data!$C:$C,'Table 7a'!$B$19,Table_RSE7A_Data!$B:$B,'Table 7a'!$B$6)</f>
        <v>442</v>
      </c>
      <c r="J19" s="186">
        <f>SUMIFS(Table_RSE7A_Data!M:M,Table_RSE7A_Data!$C:$C,'Table 7a'!$B$19,Table_RSE7A_Data!$B:$B,'Table 7a'!$B$6)</f>
        <v>381</v>
      </c>
    </row>
    <row r="20" spans="1:10" s="5" customFormat="1" ht="16.5" customHeight="1" x14ac:dyDescent="0.45">
      <c r="A20" s="46" t="s">
        <v>606</v>
      </c>
      <c r="B20" s="211" t="s">
        <v>316</v>
      </c>
      <c r="C20" s="322">
        <f>SUMIFS(Table_RSE7A_Data!F:F,Table_RSE7A_Data!$C:$C,'Table 7a'!$B$20,Table_RSE7A_Data!$B:$B,'Table 7a'!$B$6)</f>
        <v>28924</v>
      </c>
      <c r="D20" s="322">
        <f>SUMIFS(Table_RSE7A_Data!G:G,Table_RSE7A_Data!$C:$C,'Table 7a'!$B$20,Table_RSE7A_Data!$B:$B,'Table 7a'!$B$6)</f>
        <v>27932</v>
      </c>
      <c r="E20" s="322">
        <f>SUMIFS(Table_RSE7A_Data!H:H,Table_RSE7A_Data!$C:$C,'Table 7a'!$B$20,Table_RSE7A_Data!$B:$B,'Table 7a'!$B$6)</f>
        <v>27358</v>
      </c>
      <c r="F20" s="322">
        <f>SUMIFS(Table_RSE7A_Data!I:I,Table_RSE7A_Data!$C:$C,'Table 7a'!$B$20,Table_RSE7A_Data!$B:$B,'Table 7a'!$B$6)</f>
        <v>26660</v>
      </c>
      <c r="G20" s="322">
        <f>SUMIFS(Table_RSE7A_Data!J:J,Table_RSE7A_Data!$C:$C,'Table 7a'!$B$20,Table_RSE7A_Data!$B:$B,'Table 7a'!$B$6)</f>
        <v>26360</v>
      </c>
      <c r="H20" s="322">
        <f>SUMIFS(Table_RSE7A_Data!K:K,Table_RSE7A_Data!$C:$C,'Table 7a'!$B$20,Table_RSE7A_Data!$B:$B,'Table 7a'!$B$6)</f>
        <v>23289</v>
      </c>
      <c r="I20" s="322">
        <f>SUMIFS(Table_RSE7A_Data!L:L,Table_RSE7A_Data!$C:$C,'Table 7a'!$B$20,Table_RSE7A_Data!$B:$B,'Table 7a'!$B$6)</f>
        <v>22121</v>
      </c>
      <c r="J20" s="322">
        <f>SUMIFS(Table_RSE7A_Data!M:M,Table_RSE7A_Data!$C:$C,'Table 7a'!$B$20,Table_RSE7A_Data!$B:$B,'Table 7a'!$B$6)</f>
        <v>22274</v>
      </c>
    </row>
    <row r="21" spans="1:10" s="5" customFormat="1" ht="16.5" customHeight="1" x14ac:dyDescent="0.45">
      <c r="A21" s="46"/>
      <c r="B21" s="211"/>
      <c r="C21" s="288"/>
      <c r="D21" s="288"/>
      <c r="E21" s="288"/>
      <c r="F21" s="288"/>
      <c r="G21" s="288"/>
      <c r="H21" s="288"/>
      <c r="I21" s="288"/>
      <c r="J21" s="288"/>
    </row>
    <row r="22" spans="1:10" s="5" customFormat="1" ht="16.5" customHeight="1" x14ac:dyDescent="0.45">
      <c r="A22" s="9"/>
      <c r="B22" s="9"/>
      <c r="C22" s="9"/>
      <c r="D22" s="9"/>
      <c r="E22" s="9"/>
      <c r="F22" s="9"/>
      <c r="G22" s="9"/>
      <c r="H22" s="9"/>
      <c r="I22" s="9"/>
      <c r="J22" s="9"/>
    </row>
    <row r="23" spans="1:10" s="5" customFormat="1" ht="16.5" customHeight="1" x14ac:dyDescent="0.35">
      <c r="A23" s="97"/>
      <c r="B23" s="97"/>
      <c r="C23" s="628" t="s">
        <v>166</v>
      </c>
      <c r="D23" s="628"/>
      <c r="E23" s="628"/>
      <c r="F23" s="628"/>
      <c r="G23" s="628"/>
      <c r="H23" s="628"/>
      <c r="I23" s="628"/>
      <c r="J23" s="628"/>
    </row>
    <row r="24" spans="1:10" s="5" customFormat="1" ht="16.5" customHeight="1" x14ac:dyDescent="0.45">
      <c r="A24" s="94" t="s">
        <v>607</v>
      </c>
      <c r="B24" s="211" t="s">
        <v>317</v>
      </c>
      <c r="C24" s="322">
        <f>SUMIFS(Table_RSE7A_Data!F:F,Table_RSE7A_Data!$C:$C,'Table 7a'!$B$24,Table_RSE7A_Data!$B:$B,'Table 7a'!$B$6)</f>
        <v>1352934</v>
      </c>
      <c r="D24" s="322">
        <f>SUMIFS(Table_RSE7A_Data!G:G,Table_RSE7A_Data!$C:$C,'Table 7a'!$B$24,Table_RSE7A_Data!$B:$B,'Table 7a'!$B$6)</f>
        <v>1491323</v>
      </c>
      <c r="E24" s="322">
        <f>SUMIFS(Table_RSE7A_Data!H:H,Table_RSE7A_Data!$C:$C,'Table 7a'!$B$24,Table_RSE7A_Data!$B:$B,'Table 7a'!$B$6)</f>
        <v>1559139</v>
      </c>
      <c r="F24" s="322">
        <f>SUMIFS(Table_RSE7A_Data!I:I,Table_RSE7A_Data!$C:$C,'Table 7a'!$B$24,Table_RSE7A_Data!$B:$B,'Table 7a'!$B$6)</f>
        <v>1723654</v>
      </c>
      <c r="G24" s="322">
        <f>SUMIFS(Table_RSE7A_Data!J:J,Table_RSE7A_Data!$C:$C,'Table 7a'!$B$24,Table_RSE7A_Data!$B:$B,'Table 7a'!$B$6)</f>
        <v>1874041</v>
      </c>
      <c r="H24" s="322">
        <f>SUMIFS(Table_RSE7A_Data!K:K,Table_RSE7A_Data!$C:$C,'Table 7a'!$B$24,Table_RSE7A_Data!$B:$B,'Table 7a'!$B$6)</f>
        <v>2018307</v>
      </c>
      <c r="I24" s="322">
        <f>SUMIFS(Table_RSE7A_Data!L:L,Table_RSE7A_Data!$C:$C,'Table 7a'!$B$24,Table_RSE7A_Data!$B:$B,'Table 7a'!$B$6)</f>
        <v>2023943</v>
      </c>
      <c r="J24" s="322">
        <f>SUMIFS(Table_RSE7A_Data!M:M,Table_RSE7A_Data!$C:$C,'Table 7a'!$B$24,Table_RSE7A_Data!$B:$B,'Table 7a'!$B$6)</f>
        <v>2346671</v>
      </c>
    </row>
    <row r="25" spans="1:10" s="5" customFormat="1" ht="16.5" customHeight="1" x14ac:dyDescent="0.45">
      <c r="A25" s="46" t="s">
        <v>608</v>
      </c>
      <c r="B25" s="211" t="s">
        <v>318</v>
      </c>
      <c r="C25" s="322">
        <f>SUMIFS(Table_RSE7A_Data!F:F,Table_RSE7A_Data!$C:$C,'Table 7a'!$B$25,Table_RSE7A_Data!$B:$B,'Table 7a'!$B$6)</f>
        <v>1491415</v>
      </c>
      <c r="D25" s="322">
        <f>SUMIFS(Table_RSE7A_Data!G:G,Table_RSE7A_Data!$C:$C,'Table 7a'!$B$25,Table_RSE7A_Data!$B:$B,'Table 7a'!$B$6)</f>
        <v>1559820</v>
      </c>
      <c r="E25" s="322">
        <f>SUMIFS(Table_RSE7A_Data!H:H,Table_RSE7A_Data!$C:$C,'Table 7a'!$B$25,Table_RSE7A_Data!$B:$B,'Table 7a'!$B$6)</f>
        <v>1727510</v>
      </c>
      <c r="F25" s="322">
        <f>SUMIFS(Table_RSE7A_Data!I:I,Table_RSE7A_Data!$C:$C,'Table 7a'!$B$25,Table_RSE7A_Data!$B:$B,'Table 7a'!$B$6)</f>
        <v>1874055</v>
      </c>
      <c r="G25" s="322">
        <f>SUMIFS(Table_RSE7A_Data!J:J,Table_RSE7A_Data!$C:$C,'Table 7a'!$B$25,Table_RSE7A_Data!$B:$B,'Table 7a'!$B$6)</f>
        <v>2018321</v>
      </c>
      <c r="H25" s="322">
        <f>SUMIFS(Table_RSE7A_Data!K:K,Table_RSE7A_Data!$C:$C,'Table 7a'!$B$25,Table_RSE7A_Data!$B:$B,'Table 7a'!$B$6)</f>
        <v>2023914</v>
      </c>
      <c r="I25" s="322">
        <f>SUMIFS(Table_RSE7A_Data!L:L,Table_RSE7A_Data!$C:$C,'Table 7a'!$B$25,Table_RSE7A_Data!$B:$B,'Table 7a'!$B$6)</f>
        <v>2347826</v>
      </c>
      <c r="J25" s="322">
        <f>SUMIFS(Table_RSE7A_Data!M:M,Table_RSE7A_Data!$C:$C,'Table 7a'!$B$25,Table_RSE7A_Data!$B:$B,'Table 7a'!$B$6)</f>
        <v>2332317</v>
      </c>
    </row>
    <row r="26" spans="1:10" s="5" customFormat="1" ht="16.5" customHeight="1" x14ac:dyDescent="0.45">
      <c r="A26" s="46" t="s">
        <v>167</v>
      </c>
      <c r="B26" s="46"/>
      <c r="C26" s="322"/>
      <c r="D26" s="322"/>
      <c r="E26" s="322"/>
      <c r="F26" s="322"/>
      <c r="G26" s="322"/>
      <c r="H26" s="322"/>
      <c r="I26" s="322"/>
      <c r="J26" s="322"/>
    </row>
    <row r="27" spans="1:10" s="5" customFormat="1" ht="16.5" customHeight="1" x14ac:dyDescent="0.45">
      <c r="A27" s="19" t="s">
        <v>168</v>
      </c>
      <c r="B27" s="211" t="s">
        <v>319</v>
      </c>
      <c r="C27" s="186">
        <f>SUMIFS(Table_RSE7A_Data!F:F,Table_RSE7A_Data!$C:$C,'Table 7a'!$B$27,Table_RSE7A_Data!$B:$B,'Table 7a'!$B$6)</f>
        <v>99108</v>
      </c>
      <c r="D27" s="186">
        <f>SUMIFS(Table_RSE7A_Data!G:G,Table_RSE7A_Data!$C:$C,'Table 7a'!$B$27,Table_RSE7A_Data!$B:$B,'Table 7a'!$B$6)</f>
        <v>100507</v>
      </c>
      <c r="E27" s="186">
        <f>SUMIFS(Table_RSE7A_Data!H:H,Table_RSE7A_Data!$C:$C,'Table 7a'!$B$27,Table_RSE7A_Data!$B:$B,'Table 7a'!$B$6)</f>
        <v>98020</v>
      </c>
      <c r="F27" s="186">
        <f>SUMIFS(Table_RSE7A_Data!I:I,Table_RSE7A_Data!$C:$C,'Table 7a'!$B$27,Table_RSE7A_Data!$B:$B,'Table 7a'!$B$6)</f>
        <v>100360</v>
      </c>
      <c r="G27" s="186">
        <f>SUMIFS(Table_RSE7A_Data!J:J,Table_RSE7A_Data!$C:$C,'Table 7a'!$B$27,Table_RSE7A_Data!$B:$B,'Table 7a'!$B$6)</f>
        <v>160295</v>
      </c>
      <c r="H27" s="186">
        <f>SUMIFS(Table_RSE7A_Data!K:K,Table_RSE7A_Data!$C:$C,'Table 7a'!$B$27,Table_RSE7A_Data!$B:$B,'Table 7a'!$B$6)</f>
        <v>183835</v>
      </c>
      <c r="I27" s="186">
        <f>SUMIFS(Table_RSE7A_Data!L:L,Table_RSE7A_Data!$C:$C,'Table 7a'!$B$27,Table_RSE7A_Data!$B:$B,'Table 7a'!$B$6)</f>
        <v>126225</v>
      </c>
      <c r="J27" s="186">
        <f>SUMIFS(Table_RSE7A_Data!M:M,Table_RSE7A_Data!$C:$C,'Table 7a'!$B$27,Table_RSE7A_Data!$B:$B,'Table 7a'!$B$6)</f>
        <v>240837</v>
      </c>
    </row>
    <row r="28" spans="1:10" s="5" customFormat="1" ht="16.5" customHeight="1" x14ac:dyDescent="0.45">
      <c r="A28" s="19" t="s">
        <v>169</v>
      </c>
      <c r="B28" s="211" t="s">
        <v>169</v>
      </c>
      <c r="C28" s="186">
        <f>SUMIFS(Table_RSE7A_Data!F:F,Table_RSE7A_Data!$C:$C,'Table 7a'!$B$28,Table_RSE7A_Data!$B:$B,'Table 7a'!$B$6)</f>
        <v>99613</v>
      </c>
      <c r="D28" s="186">
        <f>SUMIFS(Table_RSE7A_Data!G:G,Table_RSE7A_Data!$C:$C,'Table 7a'!$B$28,Table_RSE7A_Data!$B:$B,'Table 7a'!$B$6)</f>
        <v>109272</v>
      </c>
      <c r="E28" s="186">
        <f>SUMIFS(Table_RSE7A_Data!H:H,Table_RSE7A_Data!$C:$C,'Table 7a'!$B$28,Table_RSE7A_Data!$B:$B,'Table 7a'!$B$6)</f>
        <v>184858</v>
      </c>
      <c r="F28" s="186">
        <f>SUMIFS(Table_RSE7A_Data!I:I,Table_RSE7A_Data!$C:$C,'Table 7a'!$B$28,Table_RSE7A_Data!$B:$B,'Table 7a'!$B$6)</f>
        <v>106172</v>
      </c>
      <c r="G28" s="186">
        <f>SUMIFS(Table_RSE7A_Data!J:J,Table_RSE7A_Data!$C:$C,'Table 7a'!$B$28,Table_RSE7A_Data!$B:$B,'Table 7a'!$B$6)</f>
        <v>164804</v>
      </c>
      <c r="H28" s="186">
        <f>SUMIFS(Table_RSE7A_Data!K:K,Table_RSE7A_Data!$C:$C,'Table 7a'!$B$28,Table_RSE7A_Data!$B:$B,'Table 7a'!$B$6)</f>
        <v>203499</v>
      </c>
      <c r="I28" s="186">
        <f>SUMIFS(Table_RSE7A_Data!L:L,Table_RSE7A_Data!$C:$C,'Table 7a'!$B$28,Table_RSE7A_Data!$B:$B,'Table 7a'!$B$6)</f>
        <v>138919</v>
      </c>
      <c r="J28" s="186">
        <f>SUMIFS(Table_RSE7A_Data!M:M,Table_RSE7A_Data!$C:$C,'Table 7a'!$B$28,Table_RSE7A_Data!$B:$B,'Table 7a'!$B$6)</f>
        <v>259663</v>
      </c>
    </row>
    <row r="29" spans="1:10" s="5" customFormat="1" ht="16.5" customHeight="1" x14ac:dyDescent="0.45">
      <c r="A29" s="99" t="s">
        <v>163</v>
      </c>
      <c r="B29" s="211" t="s">
        <v>320</v>
      </c>
      <c r="C29" s="186">
        <f>SUMIFS(Table_RSE7A_Data!F:F,Table_RSE7A_Data!$C:$C,'Table 7a'!$B$29,Table_RSE7A_Data!$B:$B,'Table 7a'!$B$6)</f>
        <v>18007</v>
      </c>
      <c r="D29" s="186">
        <f>SUMIFS(Table_RSE7A_Data!G:G,Table_RSE7A_Data!$C:$C,'Table 7a'!$B$29,Table_RSE7A_Data!$B:$B,'Table 7a'!$B$6)</f>
        <v>12867</v>
      </c>
      <c r="E29" s="186">
        <f>SUMIFS(Table_RSE7A_Data!H:H,Table_RSE7A_Data!$C:$C,'Table 7a'!$B$29,Table_RSE7A_Data!$B:$B,'Table 7a'!$B$6)</f>
        <v>14792</v>
      </c>
      <c r="F29" s="186">
        <f>SUMIFS(Table_RSE7A_Data!I:I,Table_RSE7A_Data!$C:$C,'Table 7a'!$B$29,Table_RSE7A_Data!$B:$B,'Table 7a'!$B$6)</f>
        <v>12365</v>
      </c>
      <c r="G29" s="186">
        <f>SUMIFS(Table_RSE7A_Data!J:J,Table_RSE7A_Data!$C:$C,'Table 7a'!$B$29,Table_RSE7A_Data!$B:$B,'Table 7a'!$B$6)</f>
        <v>10688</v>
      </c>
      <c r="H29" s="186">
        <f>SUMIFS(Table_RSE7A_Data!K:K,Table_RSE7A_Data!$C:$C,'Table 7a'!$B$29,Table_RSE7A_Data!$B:$B,'Table 7a'!$B$6)</f>
        <v>10252</v>
      </c>
      <c r="I29" s="186">
        <f>SUMIFS(Table_RSE7A_Data!L:L,Table_RSE7A_Data!$C:$C,'Table 7a'!$B$29,Table_RSE7A_Data!$B:$B,'Table 7a'!$B$6)</f>
        <v>9710</v>
      </c>
      <c r="J29" s="186">
        <f>SUMIFS(Table_RSE7A_Data!M:M,Table_RSE7A_Data!$C:$C,'Table 7a'!$B$29,Table_RSE7A_Data!$B:$B,'Table 7a'!$B$6)</f>
        <v>9415</v>
      </c>
    </row>
    <row r="30" spans="1:10" s="5" customFormat="1" ht="16.5" customHeight="1" x14ac:dyDescent="0.45">
      <c r="A30" s="99" t="s">
        <v>164</v>
      </c>
      <c r="B30" s="211" t="s">
        <v>321</v>
      </c>
      <c r="C30" s="186">
        <f>SUMIFS(Table_RSE7A_Data!F:F,Table_RSE7A_Data!$C:$C,'Table 7a'!$B$30,Table_RSE7A_Data!$B:$B,'Table 7a'!$B$6)</f>
        <v>43540</v>
      </c>
      <c r="D30" s="186">
        <f>SUMIFS(Table_RSE7A_Data!G:G,Table_RSE7A_Data!$C:$C,'Table 7a'!$B$30,Table_RSE7A_Data!$B:$B,'Table 7a'!$B$6)</f>
        <v>42855</v>
      </c>
      <c r="E30" s="186">
        <f>SUMIFS(Table_RSE7A_Data!H:H,Table_RSE7A_Data!$C:$C,'Table 7a'!$B$30,Table_RSE7A_Data!$B:$B,'Table 7a'!$B$6)</f>
        <v>47294</v>
      </c>
      <c r="F30" s="186">
        <f>SUMIFS(Table_RSE7A_Data!I:I,Table_RSE7A_Data!$C:$C,'Table 7a'!$B$30,Table_RSE7A_Data!$B:$B,'Table 7a'!$B$6)</f>
        <v>48679</v>
      </c>
      <c r="G30" s="186">
        <f>SUMIFS(Table_RSE7A_Data!J:J,Table_RSE7A_Data!$C:$C,'Table 7a'!$B$30,Table_RSE7A_Data!$B:$B,'Table 7a'!$B$6)</f>
        <v>56105</v>
      </c>
      <c r="H30" s="186">
        <f>SUMIFS(Table_RSE7A_Data!K:K,Table_RSE7A_Data!$C:$C,'Table 7a'!$B$30,Table_RSE7A_Data!$B:$B,'Table 7a'!$B$6)</f>
        <v>60656</v>
      </c>
      <c r="I30" s="186">
        <f>SUMIFS(Table_RSE7A_Data!L:L,Table_RSE7A_Data!$C:$C,'Table 7a'!$B$30,Table_RSE7A_Data!$B:$B,'Table 7a'!$B$6)</f>
        <v>51200</v>
      </c>
      <c r="J30" s="186">
        <f>SUMIFS(Table_RSE7A_Data!M:M,Table_RSE7A_Data!$C:$C,'Table 7a'!$B$30,Table_RSE7A_Data!$B:$B,'Table 7a'!$B$6)</f>
        <v>58698</v>
      </c>
    </row>
    <row r="31" spans="1:10" s="5" customFormat="1" ht="16.5" customHeight="1" x14ac:dyDescent="0.45">
      <c r="A31" s="99" t="s">
        <v>161</v>
      </c>
      <c r="B31" s="211" t="s">
        <v>322</v>
      </c>
      <c r="C31" s="186">
        <f>SUMIFS(Table_RSE7A_Data!F:F,Table_RSE7A_Data!$C:$C,'Table 7a'!$B$31,Table_RSE7A_Data!$B:$B,'Table 7a'!$B$6)</f>
        <v>2580</v>
      </c>
      <c r="D31" s="186">
        <f>SUMIFS(Table_RSE7A_Data!G:G,Table_RSE7A_Data!$C:$C,'Table 7a'!$B$31,Table_RSE7A_Data!$B:$B,'Table 7a'!$B$6)</f>
        <v>16898</v>
      </c>
      <c r="E31" s="186">
        <f>SUMIFS(Table_RSE7A_Data!H:H,Table_RSE7A_Data!$C:$C,'Table 7a'!$B$31,Table_RSE7A_Data!$B:$B,'Table 7a'!$B$6)</f>
        <v>76171</v>
      </c>
      <c r="F31" s="186">
        <f>SUMIFS(Table_RSE7A_Data!I:I,Table_RSE7A_Data!$C:$C,'Table 7a'!$B$31,Table_RSE7A_Data!$B:$B,'Table 7a'!$B$6)</f>
        <v>14697</v>
      </c>
      <c r="G31" s="186">
        <f>SUMIFS(Table_RSE7A_Data!J:J,Table_RSE7A_Data!$C:$C,'Table 7a'!$B$31,Table_RSE7A_Data!$B:$B,'Table 7a'!$B$6)</f>
        <v>66429</v>
      </c>
      <c r="H31" s="186">
        <f>SUMIFS(Table_RSE7A_Data!K:K,Table_RSE7A_Data!$C:$C,'Table 7a'!$B$31,Table_RSE7A_Data!$B:$B,'Table 7a'!$B$6)</f>
        <v>93454</v>
      </c>
      <c r="I31" s="186">
        <f>SUMIFS(Table_RSE7A_Data!L:L,Table_RSE7A_Data!$C:$C,'Table 7a'!$B$31,Table_RSE7A_Data!$B:$B,'Table 7a'!$B$6)</f>
        <v>33017</v>
      </c>
      <c r="J31" s="186">
        <f>SUMIFS(Table_RSE7A_Data!M:M,Table_RSE7A_Data!$C:$C,'Table 7a'!$B$31,Table_RSE7A_Data!$B:$B,'Table 7a'!$B$6)</f>
        <v>149666</v>
      </c>
    </row>
    <row r="32" spans="1:10" s="5" customFormat="1" ht="16.5" customHeight="1" x14ac:dyDescent="0.45">
      <c r="A32" s="99" t="s">
        <v>165</v>
      </c>
      <c r="B32" s="211" t="s">
        <v>323</v>
      </c>
      <c r="C32" s="186">
        <f>SUMIFS(Table_RSE7A_Data!F:F,Table_RSE7A_Data!$C:$C,'Table 7a'!$B$32,Table_RSE7A_Data!$B:$B,'Table 7a'!$B$6)</f>
        <v>21320</v>
      </c>
      <c r="D32" s="186">
        <f>SUMIFS(Table_RSE7A_Data!G:G,Table_RSE7A_Data!$C:$C,'Table 7a'!$B$32,Table_RSE7A_Data!$B:$B,'Table 7a'!$B$6)</f>
        <v>21652</v>
      </c>
      <c r="E32" s="186">
        <f>SUMIFS(Table_RSE7A_Data!H:H,Table_RSE7A_Data!$C:$C,'Table 7a'!$B$32,Table_RSE7A_Data!$B:$B,'Table 7a'!$B$6)</f>
        <v>31145</v>
      </c>
      <c r="F32" s="186">
        <f>SUMIFS(Table_RSE7A_Data!I:I,Table_RSE7A_Data!$C:$C,'Table 7a'!$B$32,Table_RSE7A_Data!$B:$B,'Table 7a'!$B$6)</f>
        <v>20506</v>
      </c>
      <c r="G32" s="186">
        <f>SUMIFS(Table_RSE7A_Data!J:J,Table_RSE7A_Data!$C:$C,'Table 7a'!$B$32,Table_RSE7A_Data!$B:$B,'Table 7a'!$B$6)</f>
        <v>21106</v>
      </c>
      <c r="H32" s="186">
        <f>SUMIFS(Table_RSE7A_Data!K:K,Table_RSE7A_Data!$C:$C,'Table 7a'!$B$32,Table_RSE7A_Data!$B:$B,'Table 7a'!$B$6)</f>
        <v>26869</v>
      </c>
      <c r="I32" s="186">
        <f>SUMIFS(Table_RSE7A_Data!L:L,Table_RSE7A_Data!$C:$C,'Table 7a'!$B$32,Table_RSE7A_Data!$B:$B,'Table 7a'!$B$6)</f>
        <v>29739</v>
      </c>
      <c r="J32" s="186">
        <f>SUMIFS(Table_RSE7A_Data!M:M,Table_RSE7A_Data!$C:$C,'Table 7a'!$B$32,Table_RSE7A_Data!$B:$B,'Table 7a'!$B$6)</f>
        <v>26511</v>
      </c>
    </row>
    <row r="33" spans="1:10" s="5" customFormat="1" ht="16.5" customHeight="1" x14ac:dyDescent="0.45">
      <c r="A33" s="99" t="s">
        <v>87</v>
      </c>
      <c r="B33" s="211" t="s">
        <v>324</v>
      </c>
      <c r="C33" s="186">
        <f>SUMIFS(Table_RSE7A_Data!F:F,Table_RSE7A_Data!$C:$C,'Table 7a'!$B$33,Table_RSE7A_Data!$B:$B,'Table 7a'!$B$6)</f>
        <v>14166</v>
      </c>
      <c r="D33" s="186">
        <f>SUMIFS(Table_RSE7A_Data!G:G,Table_RSE7A_Data!$C:$C,'Table 7a'!$B$33,Table_RSE7A_Data!$B:$B,'Table 7a'!$B$6)</f>
        <v>15001</v>
      </c>
      <c r="E33" s="186">
        <f>SUMIFS(Table_RSE7A_Data!H:H,Table_RSE7A_Data!$C:$C,'Table 7a'!$B$33,Table_RSE7A_Data!$B:$B,'Table 7a'!$B$6)</f>
        <v>15456</v>
      </c>
      <c r="F33" s="186">
        <f>SUMIFS(Table_RSE7A_Data!I:I,Table_RSE7A_Data!$C:$C,'Table 7a'!$B$33,Table_RSE7A_Data!$B:$B,'Table 7a'!$B$6)</f>
        <v>9925</v>
      </c>
      <c r="G33" s="186">
        <f>SUMIFS(Table_RSE7A_Data!J:J,Table_RSE7A_Data!$C:$C,'Table 7a'!$B$33,Table_RSE7A_Data!$B:$B,'Table 7a'!$B$6)</f>
        <v>10476</v>
      </c>
      <c r="H33" s="186">
        <f>SUMIFS(Table_RSE7A_Data!K:K,Table_RSE7A_Data!$C:$C,'Table 7a'!$B$33,Table_RSE7A_Data!$B:$B,'Table 7a'!$B$6)</f>
        <v>12268</v>
      </c>
      <c r="I33" s="186">
        <f>SUMIFS(Table_RSE7A_Data!L:L,Table_RSE7A_Data!$C:$C,'Table 7a'!$B$33,Table_RSE7A_Data!$B:$B,'Table 7a'!$B$6)</f>
        <v>15254</v>
      </c>
      <c r="J33" s="186">
        <f>SUMIFS(Table_RSE7A_Data!M:M,Table_RSE7A_Data!$C:$C,'Table 7a'!$B$33,Table_RSE7A_Data!$B:$B,'Table 7a'!$B$6)</f>
        <v>15373</v>
      </c>
    </row>
    <row r="34" spans="1:10" s="5" customFormat="1" ht="16.5" customHeight="1" x14ac:dyDescent="0.35">
      <c r="A34" s="293"/>
      <c r="B34" s="293"/>
      <c r="C34" s="294"/>
      <c r="D34" s="294"/>
      <c r="E34" s="294"/>
      <c r="F34" s="294"/>
      <c r="G34" s="294"/>
      <c r="H34" s="294"/>
      <c r="I34" s="294"/>
      <c r="J34" s="294"/>
    </row>
    <row r="35" spans="1:10" s="5" customFormat="1" ht="17.100000000000001" customHeight="1" x14ac:dyDescent="0.35">
      <c r="A35" s="189"/>
      <c r="B35" s="189"/>
      <c r="C35" s="98"/>
      <c r="D35" s="98"/>
      <c r="E35" s="98"/>
      <c r="F35" s="98"/>
      <c r="G35" s="98"/>
      <c r="H35" s="98"/>
      <c r="I35" s="98"/>
      <c r="J35" s="98"/>
    </row>
    <row r="36" spans="1:10" s="5" customFormat="1" ht="13.9" customHeight="1" x14ac:dyDescent="0.35">
      <c r="A36" s="511" t="s">
        <v>609</v>
      </c>
      <c r="B36" s="511"/>
      <c r="C36" s="511"/>
      <c r="D36" s="511"/>
      <c r="E36" s="511"/>
      <c r="F36" s="511"/>
      <c r="G36" s="532"/>
      <c r="H36" s="532"/>
      <c r="I36" s="511"/>
      <c r="J36" s="511"/>
    </row>
    <row r="37" spans="1:10" s="5" customFormat="1" ht="13.15" customHeight="1" x14ac:dyDescent="0.35">
      <c r="A37" s="511" t="s">
        <v>610</v>
      </c>
      <c r="B37" s="511"/>
      <c r="C37" s="511"/>
      <c r="D37" s="511"/>
      <c r="E37" s="511"/>
      <c r="F37" s="511"/>
      <c r="G37" s="532"/>
      <c r="H37" s="532"/>
      <c r="I37" s="511"/>
      <c r="J37" s="511"/>
    </row>
    <row r="38" spans="1:10" s="5" customFormat="1" ht="13.5" customHeight="1" x14ac:dyDescent="0.35">
      <c r="A38" s="4"/>
      <c r="B38" s="4"/>
      <c r="C38" s="4"/>
      <c r="D38" s="4"/>
      <c r="E38" s="4"/>
      <c r="F38" s="4"/>
      <c r="G38" s="4"/>
      <c r="H38" s="4"/>
      <c r="I38" s="4"/>
      <c r="J38" s="4"/>
    </row>
    <row r="39" spans="1:10" s="29" customFormat="1" ht="17.55" customHeight="1" x14ac:dyDescent="0.35">
      <c r="A39" s="346" t="s">
        <v>1101</v>
      </c>
      <c r="B39" s="5"/>
      <c r="C39" s="5"/>
      <c r="D39" s="5"/>
      <c r="E39" s="5"/>
      <c r="F39" s="5"/>
      <c r="G39" s="5"/>
      <c r="H39" s="5"/>
      <c r="I39" s="5"/>
      <c r="J39" s="5"/>
    </row>
  </sheetData>
  <mergeCells count="6">
    <mergeCell ref="C7:J7"/>
    <mergeCell ref="C8:J8"/>
    <mergeCell ref="C23:J23"/>
    <mergeCell ref="A1:J1"/>
    <mergeCell ref="C4:E4"/>
    <mergeCell ref="C3:E3"/>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'Filters control'!$A$1:$A$5</xm:f>
          </x14:formula1>
          <xm:sqref>C4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59999389629810485"/>
    <pageSetUpPr autoPageBreaks="0"/>
  </sheetPr>
  <dimension ref="A1:M101"/>
  <sheetViews>
    <sheetView workbookViewId="0">
      <selection sqref="A1:J1"/>
    </sheetView>
  </sheetViews>
  <sheetFormatPr defaultRowHeight="14.25" x14ac:dyDescent="0.45"/>
  <cols>
    <col min="1" max="1" width="10.265625" bestFit="1" customWidth="1"/>
    <col min="2" max="2" width="35" bestFit="1" customWidth="1"/>
    <col min="3" max="3" width="51.6640625" bestFit="1" customWidth="1"/>
    <col min="4" max="4" width="34.1328125" bestFit="1" customWidth="1"/>
    <col min="5" max="5" width="11.6640625" bestFit="1" customWidth="1"/>
    <col min="6" max="10" width="7.86328125" bestFit="1" customWidth="1"/>
    <col min="11" max="12" width="7.86328125" customWidth="1"/>
    <col min="13" max="13" width="7.86328125" bestFit="1" customWidth="1"/>
  </cols>
  <sheetData>
    <row r="1" spans="1:13" x14ac:dyDescent="0.45">
      <c r="A1" s="475" t="s">
        <v>816</v>
      </c>
      <c r="B1" s="475" t="s">
        <v>477</v>
      </c>
      <c r="C1" s="475" t="s">
        <v>560</v>
      </c>
      <c r="D1" s="475" t="s">
        <v>561</v>
      </c>
      <c r="E1" s="475" t="s">
        <v>817</v>
      </c>
      <c r="F1" s="475" t="s">
        <v>0</v>
      </c>
      <c r="G1" s="475" t="s">
        <v>1</v>
      </c>
      <c r="H1" s="475" t="s">
        <v>2</v>
      </c>
      <c r="I1" s="475" t="s">
        <v>3</v>
      </c>
      <c r="J1" s="475" t="s">
        <v>4</v>
      </c>
      <c r="K1" s="475" t="s">
        <v>307</v>
      </c>
      <c r="L1" s="475" t="s">
        <v>650</v>
      </c>
      <c r="M1" s="475" t="s">
        <v>651</v>
      </c>
    </row>
    <row r="2" spans="1:13" x14ac:dyDescent="0.45">
      <c r="A2" s="475" t="s">
        <v>967</v>
      </c>
      <c r="B2" s="475" t="s">
        <v>1099</v>
      </c>
      <c r="C2" s="475" t="s">
        <v>158</v>
      </c>
      <c r="D2" s="475" t="s">
        <v>968</v>
      </c>
      <c r="E2" s="475">
        <v>1</v>
      </c>
      <c r="F2" s="475">
        <v>29572</v>
      </c>
      <c r="G2" s="475">
        <v>28924</v>
      </c>
      <c r="H2" s="475">
        <v>27937</v>
      </c>
      <c r="I2" s="475">
        <v>27307</v>
      </c>
      <c r="J2" s="475">
        <v>26660</v>
      </c>
      <c r="K2" s="475">
        <v>26360</v>
      </c>
      <c r="L2" s="475">
        <v>23289</v>
      </c>
      <c r="M2" s="475">
        <v>22017</v>
      </c>
    </row>
    <row r="3" spans="1:13" x14ac:dyDescent="0.45">
      <c r="A3" s="475" t="s">
        <v>967</v>
      </c>
      <c r="B3" s="475" t="s">
        <v>1099</v>
      </c>
      <c r="C3" s="475" t="s">
        <v>159</v>
      </c>
      <c r="D3" s="475" t="s">
        <v>969</v>
      </c>
      <c r="E3" s="475">
        <v>2</v>
      </c>
      <c r="F3" s="475">
        <v>3172</v>
      </c>
      <c r="G3" s="475">
        <v>3324</v>
      </c>
      <c r="H3" s="475">
        <v>4518</v>
      </c>
      <c r="I3" s="475">
        <v>3434</v>
      </c>
      <c r="J3" s="475">
        <v>4713</v>
      </c>
      <c r="K3" s="475">
        <v>4692</v>
      </c>
      <c r="L3" s="475">
        <v>3040</v>
      </c>
      <c r="M3" s="475">
        <v>5015</v>
      </c>
    </row>
    <row r="4" spans="1:13" x14ac:dyDescent="0.45">
      <c r="A4" s="475" t="s">
        <v>967</v>
      </c>
      <c r="B4" s="475" t="s">
        <v>1099</v>
      </c>
      <c r="C4" s="475" t="s">
        <v>308</v>
      </c>
      <c r="D4" s="475" t="s">
        <v>970</v>
      </c>
      <c r="E4" s="475">
        <v>3</v>
      </c>
      <c r="F4" s="475">
        <v>439</v>
      </c>
      <c r="G4" s="475">
        <v>378</v>
      </c>
      <c r="H4" s="475">
        <v>554</v>
      </c>
      <c r="I4" s="475">
        <v>545</v>
      </c>
      <c r="J4" s="475">
        <v>935</v>
      </c>
      <c r="K4" s="475">
        <v>769</v>
      </c>
      <c r="L4" s="475">
        <v>437</v>
      </c>
      <c r="M4" s="475">
        <v>448</v>
      </c>
    </row>
    <row r="5" spans="1:13" x14ac:dyDescent="0.45">
      <c r="A5" s="475" t="s">
        <v>967</v>
      </c>
      <c r="B5" s="475" t="s">
        <v>1099</v>
      </c>
      <c r="C5" s="475" t="s">
        <v>309</v>
      </c>
      <c r="D5" s="475" t="s">
        <v>971</v>
      </c>
      <c r="E5" s="475">
        <v>4</v>
      </c>
      <c r="F5" s="475">
        <v>23</v>
      </c>
      <c r="G5" s="475">
        <v>186</v>
      </c>
      <c r="H5" s="475">
        <v>1405</v>
      </c>
      <c r="I5" s="475">
        <v>392</v>
      </c>
      <c r="J5" s="475">
        <v>1250</v>
      </c>
      <c r="K5" s="475">
        <v>1342</v>
      </c>
      <c r="L5" s="475">
        <v>446</v>
      </c>
      <c r="M5" s="475">
        <v>2080</v>
      </c>
    </row>
    <row r="6" spans="1:13" x14ac:dyDescent="0.45">
      <c r="A6" s="475" t="s">
        <v>967</v>
      </c>
      <c r="B6" s="475" t="s">
        <v>1099</v>
      </c>
      <c r="C6" s="475" t="s">
        <v>310</v>
      </c>
      <c r="D6" s="475" t="s">
        <v>972</v>
      </c>
      <c r="E6" s="475">
        <v>5</v>
      </c>
      <c r="F6" s="475">
        <v>3820</v>
      </c>
      <c r="G6" s="475">
        <v>4315</v>
      </c>
      <c r="H6" s="475">
        <v>5097</v>
      </c>
      <c r="I6" s="475">
        <v>4082</v>
      </c>
      <c r="J6" s="475">
        <v>5012</v>
      </c>
      <c r="K6" s="475">
        <v>7763</v>
      </c>
      <c r="L6" s="475">
        <v>4208</v>
      </c>
      <c r="M6" s="475">
        <v>4758</v>
      </c>
    </row>
    <row r="7" spans="1:13" x14ac:dyDescent="0.45">
      <c r="A7" s="475" t="s">
        <v>967</v>
      </c>
      <c r="B7" s="475" t="s">
        <v>1099</v>
      </c>
      <c r="C7" s="475" t="s">
        <v>311</v>
      </c>
      <c r="D7" s="475" t="s">
        <v>973</v>
      </c>
      <c r="E7" s="475">
        <v>6</v>
      </c>
      <c r="F7" s="475">
        <v>464</v>
      </c>
      <c r="G7" s="475">
        <v>219</v>
      </c>
      <c r="H7" s="475">
        <v>223</v>
      </c>
      <c r="I7" s="475">
        <v>76</v>
      </c>
      <c r="J7" s="475">
        <v>78</v>
      </c>
      <c r="K7" s="475">
        <v>72</v>
      </c>
      <c r="L7" s="475">
        <v>65</v>
      </c>
      <c r="M7" s="475">
        <v>50</v>
      </c>
    </row>
    <row r="8" spans="1:13" x14ac:dyDescent="0.45">
      <c r="A8" s="475" t="s">
        <v>967</v>
      </c>
      <c r="B8" s="475" t="s">
        <v>1099</v>
      </c>
      <c r="C8" s="475" t="s">
        <v>312</v>
      </c>
      <c r="D8" s="475" t="s">
        <v>973</v>
      </c>
      <c r="E8" s="475">
        <v>7</v>
      </c>
      <c r="F8" s="475">
        <v>1784</v>
      </c>
      <c r="G8" s="475">
        <v>1623</v>
      </c>
      <c r="H8" s="475">
        <v>1975</v>
      </c>
      <c r="I8" s="475">
        <v>2043</v>
      </c>
      <c r="J8" s="475">
        <v>2505</v>
      </c>
      <c r="K8" s="475">
        <v>2559</v>
      </c>
      <c r="L8" s="475">
        <v>1460</v>
      </c>
      <c r="M8" s="475">
        <v>1345</v>
      </c>
    </row>
    <row r="9" spans="1:13" x14ac:dyDescent="0.45">
      <c r="A9" s="475" t="s">
        <v>967</v>
      </c>
      <c r="B9" s="475" t="s">
        <v>1099</v>
      </c>
      <c r="C9" s="475" t="s">
        <v>313</v>
      </c>
      <c r="D9" s="475" t="s">
        <v>973</v>
      </c>
      <c r="E9" s="475">
        <v>8</v>
      </c>
      <c r="F9" s="475">
        <v>75</v>
      </c>
      <c r="G9" s="475">
        <v>197</v>
      </c>
      <c r="H9" s="475">
        <v>1334</v>
      </c>
      <c r="I9" s="475">
        <v>439</v>
      </c>
      <c r="J9" s="475">
        <v>1278</v>
      </c>
      <c r="K9" s="475">
        <v>1830</v>
      </c>
      <c r="L9" s="475">
        <v>366</v>
      </c>
      <c r="M9" s="475">
        <v>2094</v>
      </c>
    </row>
    <row r="10" spans="1:13" x14ac:dyDescent="0.45">
      <c r="A10" s="475" t="s">
        <v>967</v>
      </c>
      <c r="B10" s="475" t="s">
        <v>1099</v>
      </c>
      <c r="C10" s="475" t="s">
        <v>314</v>
      </c>
      <c r="D10" s="475" t="s">
        <v>973</v>
      </c>
      <c r="E10" s="475">
        <v>9</v>
      </c>
      <c r="F10" s="475">
        <v>669</v>
      </c>
      <c r="G10" s="475">
        <v>885</v>
      </c>
      <c r="H10" s="475">
        <v>972</v>
      </c>
      <c r="I10" s="475">
        <v>680</v>
      </c>
      <c r="J10" s="475">
        <v>561</v>
      </c>
      <c r="K10" s="475">
        <v>2806</v>
      </c>
      <c r="L10" s="475">
        <v>1907</v>
      </c>
      <c r="M10" s="475">
        <v>899</v>
      </c>
    </row>
    <row r="11" spans="1:13" x14ac:dyDescent="0.45">
      <c r="A11" s="475" t="s">
        <v>967</v>
      </c>
      <c r="B11" s="475" t="s">
        <v>1099</v>
      </c>
      <c r="C11" s="475" t="s">
        <v>315</v>
      </c>
      <c r="D11" s="475" t="s">
        <v>973</v>
      </c>
      <c r="E11" s="475">
        <v>10</v>
      </c>
      <c r="F11" s="475">
        <v>828</v>
      </c>
      <c r="G11" s="475">
        <v>1388</v>
      </c>
      <c r="H11" s="475">
        <v>594</v>
      </c>
      <c r="I11" s="475">
        <v>845</v>
      </c>
      <c r="J11" s="475">
        <v>594</v>
      </c>
      <c r="K11" s="475">
        <v>490</v>
      </c>
      <c r="L11" s="475">
        <v>442</v>
      </c>
      <c r="M11" s="475">
        <v>381</v>
      </c>
    </row>
    <row r="12" spans="1:13" x14ac:dyDescent="0.45">
      <c r="A12" s="475" t="s">
        <v>967</v>
      </c>
      <c r="B12" s="475" t="s">
        <v>1099</v>
      </c>
      <c r="C12" s="475" t="s">
        <v>316</v>
      </c>
      <c r="D12" s="475" t="s">
        <v>974</v>
      </c>
      <c r="E12" s="475">
        <v>11</v>
      </c>
      <c r="F12" s="475">
        <v>28924</v>
      </c>
      <c r="G12" s="475">
        <v>27932</v>
      </c>
      <c r="H12" s="475">
        <v>27358</v>
      </c>
      <c r="I12" s="475">
        <v>26660</v>
      </c>
      <c r="J12" s="475">
        <v>26360</v>
      </c>
      <c r="K12" s="475">
        <v>23289</v>
      </c>
      <c r="L12" s="475">
        <v>22121</v>
      </c>
      <c r="M12" s="475">
        <v>22274</v>
      </c>
    </row>
    <row r="13" spans="1:13" x14ac:dyDescent="0.45">
      <c r="A13" s="475" t="s">
        <v>967</v>
      </c>
      <c r="B13" s="475" t="s">
        <v>1099</v>
      </c>
      <c r="C13" s="475" t="s">
        <v>317</v>
      </c>
      <c r="D13" s="475" t="s">
        <v>975</v>
      </c>
      <c r="E13" s="475">
        <v>12</v>
      </c>
      <c r="F13" s="475">
        <v>1352934</v>
      </c>
      <c r="G13" s="475">
        <v>1491323</v>
      </c>
      <c r="H13" s="475">
        <v>1559139</v>
      </c>
      <c r="I13" s="475">
        <v>1723654</v>
      </c>
      <c r="J13" s="475">
        <v>1874041</v>
      </c>
      <c r="K13" s="475">
        <v>2018307</v>
      </c>
      <c r="L13" s="475">
        <v>2023943</v>
      </c>
      <c r="M13" s="475">
        <v>2346671</v>
      </c>
    </row>
    <row r="14" spans="1:13" x14ac:dyDescent="0.45">
      <c r="A14" s="475" t="s">
        <v>967</v>
      </c>
      <c r="B14" s="475" t="s">
        <v>1099</v>
      </c>
      <c r="C14" s="475" t="s">
        <v>318</v>
      </c>
      <c r="D14" s="475" t="s">
        <v>976</v>
      </c>
      <c r="E14" s="475">
        <v>13</v>
      </c>
      <c r="F14" s="475">
        <v>1491415</v>
      </c>
      <c r="G14" s="475">
        <v>1559820</v>
      </c>
      <c r="H14" s="475">
        <v>1727510</v>
      </c>
      <c r="I14" s="475">
        <v>1874055</v>
      </c>
      <c r="J14" s="475">
        <v>2018321</v>
      </c>
      <c r="K14" s="475">
        <v>2023914</v>
      </c>
      <c r="L14" s="475">
        <v>2347826</v>
      </c>
      <c r="M14" s="475">
        <v>2332317</v>
      </c>
    </row>
    <row r="15" spans="1:13" x14ac:dyDescent="0.45">
      <c r="A15" s="475" t="s">
        <v>967</v>
      </c>
      <c r="B15" s="475" t="s">
        <v>1099</v>
      </c>
      <c r="C15" s="475" t="s">
        <v>319</v>
      </c>
      <c r="D15" s="475" t="s">
        <v>977</v>
      </c>
      <c r="E15" s="475">
        <v>14</v>
      </c>
      <c r="F15" s="475">
        <v>99108</v>
      </c>
      <c r="G15" s="475">
        <v>100507</v>
      </c>
      <c r="H15" s="475">
        <v>98020</v>
      </c>
      <c r="I15" s="475">
        <v>100360</v>
      </c>
      <c r="J15" s="475">
        <v>160295</v>
      </c>
      <c r="K15" s="475">
        <v>183835</v>
      </c>
      <c r="L15" s="475">
        <v>126225</v>
      </c>
      <c r="M15" s="475">
        <v>240837</v>
      </c>
    </row>
    <row r="16" spans="1:13" x14ac:dyDescent="0.45">
      <c r="A16" s="475" t="s">
        <v>967</v>
      </c>
      <c r="B16" s="475" t="s">
        <v>1099</v>
      </c>
      <c r="C16" s="475" t="s">
        <v>169</v>
      </c>
      <c r="D16" s="475" t="s">
        <v>977</v>
      </c>
      <c r="E16" s="475">
        <v>15</v>
      </c>
      <c r="F16" s="475">
        <v>99613</v>
      </c>
      <c r="G16" s="475">
        <v>109272</v>
      </c>
      <c r="H16" s="475">
        <v>184858</v>
      </c>
      <c r="I16" s="475">
        <v>106172</v>
      </c>
      <c r="J16" s="475">
        <v>164804</v>
      </c>
      <c r="K16" s="475">
        <v>203499</v>
      </c>
      <c r="L16" s="475">
        <v>138919</v>
      </c>
      <c r="M16" s="475">
        <v>259663</v>
      </c>
    </row>
    <row r="17" spans="1:13" x14ac:dyDescent="0.45">
      <c r="A17" s="475" t="s">
        <v>967</v>
      </c>
      <c r="B17" s="475" t="s">
        <v>1099</v>
      </c>
      <c r="C17" s="475" t="s">
        <v>320</v>
      </c>
      <c r="D17" s="475" t="s">
        <v>977</v>
      </c>
      <c r="E17" s="475">
        <v>16</v>
      </c>
      <c r="F17" s="475">
        <v>18007</v>
      </c>
      <c r="G17" s="475">
        <v>12867</v>
      </c>
      <c r="H17" s="475">
        <v>14792</v>
      </c>
      <c r="I17" s="475">
        <v>12365</v>
      </c>
      <c r="J17" s="475">
        <v>10688</v>
      </c>
      <c r="K17" s="475">
        <v>10252</v>
      </c>
      <c r="L17" s="475">
        <v>9710</v>
      </c>
      <c r="M17" s="475">
        <v>9415</v>
      </c>
    </row>
    <row r="18" spans="1:13" x14ac:dyDescent="0.45">
      <c r="A18" s="475" t="s">
        <v>967</v>
      </c>
      <c r="B18" s="475" t="s">
        <v>1099</v>
      </c>
      <c r="C18" s="475" t="s">
        <v>321</v>
      </c>
      <c r="D18" s="475" t="s">
        <v>977</v>
      </c>
      <c r="E18" s="475">
        <v>17</v>
      </c>
      <c r="F18" s="475">
        <v>43540</v>
      </c>
      <c r="G18" s="475">
        <v>42855</v>
      </c>
      <c r="H18" s="475">
        <v>47294</v>
      </c>
      <c r="I18" s="475">
        <v>48679</v>
      </c>
      <c r="J18" s="475">
        <v>56105</v>
      </c>
      <c r="K18" s="475">
        <v>60656</v>
      </c>
      <c r="L18" s="475">
        <v>51200</v>
      </c>
      <c r="M18" s="475">
        <v>58698</v>
      </c>
    </row>
    <row r="19" spans="1:13" x14ac:dyDescent="0.45">
      <c r="A19" s="475" t="s">
        <v>967</v>
      </c>
      <c r="B19" s="475" t="s">
        <v>1099</v>
      </c>
      <c r="C19" s="475" t="s">
        <v>322</v>
      </c>
      <c r="D19" s="475" t="s">
        <v>977</v>
      </c>
      <c r="E19" s="475">
        <v>18</v>
      </c>
      <c r="F19" s="475">
        <v>2580</v>
      </c>
      <c r="G19" s="475">
        <v>16898</v>
      </c>
      <c r="H19" s="475">
        <v>76171</v>
      </c>
      <c r="I19" s="475">
        <v>14697</v>
      </c>
      <c r="J19" s="475">
        <v>66429</v>
      </c>
      <c r="K19" s="475">
        <v>93454</v>
      </c>
      <c r="L19" s="475">
        <v>33017</v>
      </c>
      <c r="M19" s="475">
        <v>149666</v>
      </c>
    </row>
    <row r="20" spans="1:13" x14ac:dyDescent="0.45">
      <c r="A20" s="475" t="s">
        <v>967</v>
      </c>
      <c r="B20" s="475" t="s">
        <v>1099</v>
      </c>
      <c r="C20" s="475" t="s">
        <v>323</v>
      </c>
      <c r="D20" s="475" t="s">
        <v>977</v>
      </c>
      <c r="E20" s="475">
        <v>19</v>
      </c>
      <c r="F20" s="475">
        <v>21320</v>
      </c>
      <c r="G20" s="475">
        <v>21652</v>
      </c>
      <c r="H20" s="475">
        <v>31145</v>
      </c>
      <c r="I20" s="475">
        <v>20506</v>
      </c>
      <c r="J20" s="475">
        <v>21106</v>
      </c>
      <c r="K20" s="475">
        <v>26869</v>
      </c>
      <c r="L20" s="475">
        <v>29739</v>
      </c>
      <c r="M20" s="475">
        <v>26511</v>
      </c>
    </row>
    <row r="21" spans="1:13" x14ac:dyDescent="0.45">
      <c r="A21" s="475" t="s">
        <v>967</v>
      </c>
      <c r="B21" s="475" t="s">
        <v>1099</v>
      </c>
      <c r="C21" s="475" t="s">
        <v>324</v>
      </c>
      <c r="D21" s="475" t="s">
        <v>977</v>
      </c>
      <c r="E21" s="475">
        <v>20</v>
      </c>
      <c r="F21" s="475">
        <v>14166</v>
      </c>
      <c r="G21" s="475">
        <v>15001</v>
      </c>
      <c r="H21" s="475">
        <v>15456</v>
      </c>
      <c r="I21" s="475">
        <v>9925</v>
      </c>
      <c r="J21" s="475">
        <v>10476</v>
      </c>
      <c r="K21" s="475">
        <v>12268</v>
      </c>
      <c r="L21" s="475">
        <v>15254</v>
      </c>
      <c r="M21" s="475">
        <v>15373</v>
      </c>
    </row>
    <row r="22" spans="1:13" x14ac:dyDescent="0.45">
      <c r="A22" s="475" t="s">
        <v>978</v>
      </c>
      <c r="B22" s="475" t="s">
        <v>552</v>
      </c>
      <c r="C22" s="475" t="s">
        <v>158</v>
      </c>
      <c r="D22" s="475" t="s">
        <v>968</v>
      </c>
      <c r="E22" s="475">
        <v>1</v>
      </c>
      <c r="F22" s="475">
        <v>365</v>
      </c>
      <c r="G22" s="475">
        <v>345</v>
      </c>
      <c r="H22" s="475">
        <v>340</v>
      </c>
      <c r="I22" s="475">
        <v>328</v>
      </c>
      <c r="J22" s="475">
        <v>294</v>
      </c>
      <c r="K22" s="475">
        <v>286</v>
      </c>
      <c r="L22" s="475">
        <v>276</v>
      </c>
      <c r="M22" s="475">
        <v>251</v>
      </c>
    </row>
    <row r="23" spans="1:13" x14ac:dyDescent="0.45">
      <c r="A23" s="475" t="s">
        <v>978</v>
      </c>
      <c r="B23" s="475" t="s">
        <v>553</v>
      </c>
      <c r="C23" s="475" t="s">
        <v>158</v>
      </c>
      <c r="D23" s="475" t="s">
        <v>968</v>
      </c>
      <c r="E23" s="475">
        <v>1</v>
      </c>
      <c r="F23" s="475">
        <v>11411</v>
      </c>
      <c r="G23" s="475">
        <v>11303</v>
      </c>
      <c r="H23" s="475">
        <v>11082</v>
      </c>
      <c r="I23" s="475">
        <v>11148</v>
      </c>
      <c r="J23" s="475">
        <v>11430</v>
      </c>
      <c r="K23" s="475">
        <v>11348</v>
      </c>
      <c r="L23" s="475">
        <v>11326</v>
      </c>
      <c r="M23" s="475">
        <v>11979</v>
      </c>
    </row>
    <row r="24" spans="1:13" x14ac:dyDescent="0.45">
      <c r="A24" s="475" t="s">
        <v>978</v>
      </c>
      <c r="B24" s="475" t="s">
        <v>562</v>
      </c>
      <c r="C24" s="475" t="s">
        <v>158</v>
      </c>
      <c r="D24" s="475" t="s">
        <v>968</v>
      </c>
      <c r="E24" s="475">
        <v>1</v>
      </c>
      <c r="F24" s="475">
        <v>3601</v>
      </c>
      <c r="G24" s="475">
        <v>3524</v>
      </c>
      <c r="H24" s="475">
        <v>3537</v>
      </c>
      <c r="I24" s="475">
        <v>3525</v>
      </c>
      <c r="J24" s="475">
        <v>3537</v>
      </c>
      <c r="K24" s="475">
        <v>3601</v>
      </c>
      <c r="L24" s="475">
        <v>3538</v>
      </c>
      <c r="M24" s="475">
        <v>2874</v>
      </c>
    </row>
    <row r="25" spans="1:13" x14ac:dyDescent="0.45">
      <c r="A25" s="475" t="s">
        <v>978</v>
      </c>
      <c r="B25" s="475" t="s">
        <v>555</v>
      </c>
      <c r="C25" s="475" t="s">
        <v>158</v>
      </c>
      <c r="D25" s="475" t="s">
        <v>968</v>
      </c>
      <c r="E25" s="475">
        <v>1</v>
      </c>
      <c r="F25" s="475">
        <v>14195</v>
      </c>
      <c r="G25" s="475">
        <v>13752</v>
      </c>
      <c r="H25" s="475">
        <v>12978</v>
      </c>
      <c r="I25" s="475">
        <v>12306</v>
      </c>
      <c r="J25" s="475">
        <v>11398</v>
      </c>
      <c r="K25" s="475">
        <v>11125</v>
      </c>
      <c r="L25" s="475">
        <v>8149</v>
      </c>
      <c r="M25" s="475">
        <v>6913</v>
      </c>
    </row>
    <row r="26" spans="1:13" x14ac:dyDescent="0.45">
      <c r="A26" s="475" t="s">
        <v>978</v>
      </c>
      <c r="B26" s="475" t="s">
        <v>552</v>
      </c>
      <c r="C26" s="475" t="s">
        <v>159</v>
      </c>
      <c r="D26" s="475" t="s">
        <v>969</v>
      </c>
      <c r="E26" s="475">
        <v>2</v>
      </c>
      <c r="F26" s="475">
        <v>37</v>
      </c>
      <c r="G26" s="475">
        <v>42</v>
      </c>
      <c r="H26" s="475">
        <v>33</v>
      </c>
      <c r="I26" s="475">
        <v>27</v>
      </c>
      <c r="J26" s="475">
        <v>27</v>
      </c>
      <c r="K26" s="475">
        <v>25</v>
      </c>
      <c r="L26" s="475">
        <v>19</v>
      </c>
      <c r="M26" s="475">
        <v>23</v>
      </c>
    </row>
    <row r="27" spans="1:13" x14ac:dyDescent="0.45">
      <c r="A27" s="475" t="s">
        <v>978</v>
      </c>
      <c r="B27" s="475" t="s">
        <v>553</v>
      </c>
      <c r="C27" s="475" t="s">
        <v>159</v>
      </c>
      <c r="D27" s="475" t="s">
        <v>969</v>
      </c>
      <c r="E27" s="475">
        <v>2</v>
      </c>
      <c r="F27" s="475">
        <v>1476</v>
      </c>
      <c r="G27" s="475">
        <v>1607</v>
      </c>
      <c r="H27" s="475">
        <v>1577</v>
      </c>
      <c r="I27" s="475">
        <v>1904</v>
      </c>
      <c r="J27" s="475">
        <v>1914</v>
      </c>
      <c r="K27" s="475">
        <v>1789</v>
      </c>
      <c r="L27" s="475">
        <v>1763</v>
      </c>
      <c r="M27" s="475">
        <v>3784</v>
      </c>
    </row>
    <row r="28" spans="1:13" x14ac:dyDescent="0.45">
      <c r="A28" s="475" t="s">
        <v>978</v>
      </c>
      <c r="B28" s="475" t="s">
        <v>562</v>
      </c>
      <c r="C28" s="475" t="s">
        <v>159</v>
      </c>
      <c r="D28" s="475" t="s">
        <v>969</v>
      </c>
      <c r="E28" s="475">
        <v>2</v>
      </c>
      <c r="F28" s="475">
        <v>228</v>
      </c>
      <c r="G28" s="475">
        <v>311</v>
      </c>
      <c r="H28" s="475">
        <v>259</v>
      </c>
      <c r="I28" s="475">
        <v>269</v>
      </c>
      <c r="J28" s="475">
        <v>314</v>
      </c>
      <c r="K28" s="475">
        <v>507</v>
      </c>
      <c r="L28" s="475">
        <v>307</v>
      </c>
      <c r="M28" s="475">
        <v>292</v>
      </c>
    </row>
    <row r="29" spans="1:13" x14ac:dyDescent="0.45">
      <c r="A29" s="475" t="s">
        <v>978</v>
      </c>
      <c r="B29" s="475" t="s">
        <v>555</v>
      </c>
      <c r="C29" s="475" t="s">
        <v>159</v>
      </c>
      <c r="D29" s="475" t="s">
        <v>969</v>
      </c>
      <c r="E29" s="475">
        <v>2</v>
      </c>
      <c r="F29" s="475">
        <v>1430</v>
      </c>
      <c r="G29" s="475">
        <v>1364</v>
      </c>
      <c r="H29" s="475">
        <v>2650</v>
      </c>
      <c r="I29" s="475">
        <v>1235</v>
      </c>
      <c r="J29" s="475">
        <v>2458</v>
      </c>
      <c r="K29" s="475">
        <v>2371</v>
      </c>
      <c r="L29" s="475">
        <v>952</v>
      </c>
      <c r="M29" s="475">
        <v>917</v>
      </c>
    </row>
    <row r="30" spans="1:13" x14ac:dyDescent="0.45">
      <c r="A30" s="475" t="s">
        <v>978</v>
      </c>
      <c r="B30" s="475" t="s">
        <v>552</v>
      </c>
      <c r="C30" s="475" t="s">
        <v>308</v>
      </c>
      <c r="D30" s="475" t="s">
        <v>970</v>
      </c>
      <c r="E30" s="475">
        <v>3</v>
      </c>
      <c r="F30" s="475">
        <v>1</v>
      </c>
      <c r="G30" s="475">
        <v>1</v>
      </c>
      <c r="H30" s="475">
        <v>1</v>
      </c>
      <c r="I30" s="475">
        <v>1</v>
      </c>
      <c r="J30" s="475">
        <v>1</v>
      </c>
      <c r="K30" s="475">
        <v>1</v>
      </c>
      <c r="L30" s="475">
        <v>0</v>
      </c>
      <c r="M30" s="475">
        <v>0</v>
      </c>
    </row>
    <row r="31" spans="1:13" x14ac:dyDescent="0.45">
      <c r="A31" s="475" t="s">
        <v>978</v>
      </c>
      <c r="B31" s="475" t="s">
        <v>553</v>
      </c>
      <c r="C31" s="475" t="s">
        <v>308</v>
      </c>
      <c r="D31" s="475" t="s">
        <v>970</v>
      </c>
      <c r="E31" s="475">
        <v>3</v>
      </c>
      <c r="F31" s="475">
        <v>75</v>
      </c>
      <c r="G31" s="475">
        <v>66</v>
      </c>
      <c r="H31" s="475">
        <v>94</v>
      </c>
      <c r="I31" s="475">
        <v>147</v>
      </c>
      <c r="J31" s="475">
        <v>214</v>
      </c>
      <c r="K31" s="475">
        <v>198</v>
      </c>
      <c r="L31" s="475">
        <v>146</v>
      </c>
      <c r="M31" s="475">
        <v>219</v>
      </c>
    </row>
    <row r="32" spans="1:13" x14ac:dyDescent="0.45">
      <c r="A32" s="475" t="s">
        <v>978</v>
      </c>
      <c r="B32" s="475" t="s">
        <v>562</v>
      </c>
      <c r="C32" s="475" t="s">
        <v>308</v>
      </c>
      <c r="D32" s="475" t="s">
        <v>970</v>
      </c>
      <c r="E32" s="475">
        <v>3</v>
      </c>
      <c r="F32" s="475">
        <v>16</v>
      </c>
      <c r="G32" s="475">
        <v>18</v>
      </c>
      <c r="H32" s="475">
        <v>20</v>
      </c>
      <c r="I32" s="475">
        <v>17</v>
      </c>
      <c r="J32" s="475">
        <v>21</v>
      </c>
      <c r="K32" s="475">
        <v>34</v>
      </c>
      <c r="L32" s="475">
        <v>26</v>
      </c>
      <c r="M32" s="475">
        <v>26</v>
      </c>
    </row>
    <row r="33" spans="1:13" x14ac:dyDescent="0.45">
      <c r="A33" s="475" t="s">
        <v>978</v>
      </c>
      <c r="B33" s="475" t="s">
        <v>555</v>
      </c>
      <c r="C33" s="475" t="s">
        <v>308</v>
      </c>
      <c r="D33" s="475" t="s">
        <v>970</v>
      </c>
      <c r="E33" s="475">
        <v>3</v>
      </c>
      <c r="F33" s="475">
        <v>347</v>
      </c>
      <c r="G33" s="475">
        <v>293</v>
      </c>
      <c r="H33" s="475">
        <v>439</v>
      </c>
      <c r="I33" s="475">
        <v>381</v>
      </c>
      <c r="J33" s="475">
        <v>700</v>
      </c>
      <c r="K33" s="475">
        <v>536</v>
      </c>
      <c r="L33" s="475">
        <v>264</v>
      </c>
      <c r="M33" s="475">
        <v>203</v>
      </c>
    </row>
    <row r="34" spans="1:13" x14ac:dyDescent="0.45">
      <c r="A34" s="475" t="s">
        <v>978</v>
      </c>
      <c r="B34" s="475" t="s">
        <v>552</v>
      </c>
      <c r="C34" s="475" t="s">
        <v>309</v>
      </c>
      <c r="D34" s="475" t="s">
        <v>971</v>
      </c>
      <c r="E34" s="475">
        <v>4</v>
      </c>
      <c r="F34" s="475">
        <v>0</v>
      </c>
      <c r="G34" s="475">
        <v>2</v>
      </c>
      <c r="H34" s="475">
        <v>0</v>
      </c>
      <c r="I34" s="475">
        <v>0</v>
      </c>
      <c r="J34" s="475">
        <v>0</v>
      </c>
      <c r="K34" s="475">
        <v>0</v>
      </c>
      <c r="L34" s="475">
        <v>0</v>
      </c>
      <c r="M34" s="475">
        <v>0</v>
      </c>
    </row>
    <row r="35" spans="1:13" x14ac:dyDescent="0.45">
      <c r="A35" s="475" t="s">
        <v>978</v>
      </c>
      <c r="B35" s="475" t="s">
        <v>553</v>
      </c>
      <c r="C35" s="475" t="s">
        <v>309</v>
      </c>
      <c r="D35" s="475" t="s">
        <v>971</v>
      </c>
      <c r="E35" s="475">
        <v>4</v>
      </c>
      <c r="F35" s="475">
        <v>4</v>
      </c>
      <c r="G35" s="475">
        <v>18</v>
      </c>
      <c r="H35" s="475">
        <v>61</v>
      </c>
      <c r="I35" s="475">
        <v>290</v>
      </c>
      <c r="J35" s="475">
        <v>129</v>
      </c>
      <c r="K35" s="475">
        <v>37</v>
      </c>
      <c r="L35" s="475">
        <v>246</v>
      </c>
      <c r="M35" s="475">
        <v>1947</v>
      </c>
    </row>
    <row r="36" spans="1:13" x14ac:dyDescent="0.45">
      <c r="A36" s="475" t="s">
        <v>978</v>
      </c>
      <c r="B36" s="475" t="s">
        <v>562</v>
      </c>
      <c r="C36" s="475" t="s">
        <v>309</v>
      </c>
      <c r="D36" s="475" t="s">
        <v>971</v>
      </c>
      <c r="E36" s="475">
        <v>4</v>
      </c>
      <c r="F36" s="475">
        <v>0</v>
      </c>
      <c r="G36" s="475">
        <v>82</v>
      </c>
      <c r="H36" s="475">
        <v>0</v>
      </c>
      <c r="I36" s="475">
        <v>21</v>
      </c>
      <c r="J36" s="475">
        <v>78</v>
      </c>
      <c r="K36" s="475">
        <v>243</v>
      </c>
      <c r="L36" s="475">
        <v>46</v>
      </c>
      <c r="M36" s="475">
        <v>54</v>
      </c>
    </row>
    <row r="37" spans="1:13" x14ac:dyDescent="0.45">
      <c r="A37" s="475" t="s">
        <v>978</v>
      </c>
      <c r="B37" s="475" t="s">
        <v>555</v>
      </c>
      <c r="C37" s="475" t="s">
        <v>309</v>
      </c>
      <c r="D37" s="475" t="s">
        <v>971</v>
      </c>
      <c r="E37" s="475">
        <v>4</v>
      </c>
      <c r="F37" s="475">
        <v>19</v>
      </c>
      <c r="G37" s="475">
        <v>84</v>
      </c>
      <c r="H37" s="475">
        <v>1344</v>
      </c>
      <c r="I37" s="475">
        <v>81</v>
      </c>
      <c r="J37" s="475">
        <v>1043</v>
      </c>
      <c r="K37" s="475">
        <v>1062</v>
      </c>
      <c r="L37" s="475">
        <v>154</v>
      </c>
      <c r="M37" s="475">
        <v>79</v>
      </c>
    </row>
    <row r="38" spans="1:13" x14ac:dyDescent="0.45">
      <c r="A38" s="475" t="s">
        <v>978</v>
      </c>
      <c r="B38" s="475" t="s">
        <v>552</v>
      </c>
      <c r="C38" s="475" t="s">
        <v>310</v>
      </c>
      <c r="D38" s="475" t="s">
        <v>972</v>
      </c>
      <c r="E38" s="475">
        <v>5</v>
      </c>
      <c r="F38" s="475">
        <v>57</v>
      </c>
      <c r="G38" s="475">
        <v>47</v>
      </c>
      <c r="H38" s="475">
        <v>44</v>
      </c>
      <c r="I38" s="475">
        <v>61</v>
      </c>
      <c r="J38" s="475">
        <v>35</v>
      </c>
      <c r="K38" s="475">
        <v>34</v>
      </c>
      <c r="L38" s="475">
        <v>44</v>
      </c>
      <c r="M38" s="475">
        <v>30</v>
      </c>
    </row>
    <row r="39" spans="1:13" x14ac:dyDescent="0.45">
      <c r="A39" s="475" t="s">
        <v>978</v>
      </c>
      <c r="B39" s="475" t="s">
        <v>553</v>
      </c>
      <c r="C39" s="475" t="s">
        <v>310</v>
      </c>
      <c r="D39" s="475" t="s">
        <v>972</v>
      </c>
      <c r="E39" s="475">
        <v>5</v>
      </c>
      <c r="F39" s="475">
        <v>1585</v>
      </c>
      <c r="G39" s="475">
        <v>1827</v>
      </c>
      <c r="H39" s="475">
        <v>1512</v>
      </c>
      <c r="I39" s="475">
        <v>1621</v>
      </c>
      <c r="J39" s="475">
        <v>1995</v>
      </c>
      <c r="K39" s="475">
        <v>1811</v>
      </c>
      <c r="L39" s="475">
        <v>1729</v>
      </c>
      <c r="M39" s="475">
        <v>3272</v>
      </c>
    </row>
    <row r="40" spans="1:13" x14ac:dyDescent="0.45">
      <c r="A40" s="475" t="s">
        <v>978</v>
      </c>
      <c r="B40" s="475" t="s">
        <v>562</v>
      </c>
      <c r="C40" s="475" t="s">
        <v>310</v>
      </c>
      <c r="D40" s="475" t="s">
        <v>972</v>
      </c>
      <c r="E40" s="475">
        <v>5</v>
      </c>
      <c r="F40" s="475">
        <v>305</v>
      </c>
      <c r="G40" s="475">
        <v>303</v>
      </c>
      <c r="H40" s="475">
        <v>225</v>
      </c>
      <c r="I40" s="475">
        <v>257</v>
      </c>
      <c r="J40" s="475">
        <v>250</v>
      </c>
      <c r="K40" s="475">
        <v>570</v>
      </c>
      <c r="L40" s="475">
        <v>300</v>
      </c>
      <c r="M40" s="475">
        <v>236</v>
      </c>
    </row>
    <row r="41" spans="1:13" x14ac:dyDescent="0.45">
      <c r="A41" s="475" t="s">
        <v>978</v>
      </c>
      <c r="B41" s="475" t="s">
        <v>555</v>
      </c>
      <c r="C41" s="475" t="s">
        <v>310</v>
      </c>
      <c r="D41" s="475" t="s">
        <v>972</v>
      </c>
      <c r="E41" s="475">
        <v>5</v>
      </c>
      <c r="F41" s="475">
        <v>1874</v>
      </c>
      <c r="G41" s="475">
        <v>2138</v>
      </c>
      <c r="H41" s="475">
        <v>3317</v>
      </c>
      <c r="I41" s="475">
        <v>2142</v>
      </c>
      <c r="J41" s="475">
        <v>2732</v>
      </c>
      <c r="K41" s="475">
        <v>5347</v>
      </c>
      <c r="L41" s="475">
        <v>2136</v>
      </c>
      <c r="M41" s="475">
        <v>1219</v>
      </c>
    </row>
    <row r="42" spans="1:13" x14ac:dyDescent="0.45">
      <c r="A42" s="475" t="s">
        <v>978</v>
      </c>
      <c r="B42" s="475" t="s">
        <v>552</v>
      </c>
      <c r="C42" s="475" t="s">
        <v>311</v>
      </c>
      <c r="D42" s="475" t="s">
        <v>973</v>
      </c>
      <c r="E42" s="475">
        <v>6</v>
      </c>
      <c r="F42" s="475">
        <v>1</v>
      </c>
      <c r="G42" s="475">
        <v>1</v>
      </c>
      <c r="H42" s="475">
        <v>1</v>
      </c>
      <c r="I42" s="475">
        <v>1</v>
      </c>
      <c r="J42" s="475">
        <v>1</v>
      </c>
      <c r="K42" s="475">
        <v>1</v>
      </c>
      <c r="L42" s="475">
        <v>1</v>
      </c>
      <c r="M42" s="475">
        <v>0</v>
      </c>
    </row>
    <row r="43" spans="1:13" x14ac:dyDescent="0.45">
      <c r="A43" s="475" t="s">
        <v>978</v>
      </c>
      <c r="B43" s="475" t="s">
        <v>553</v>
      </c>
      <c r="C43" s="475" t="s">
        <v>311</v>
      </c>
      <c r="D43" s="475" t="s">
        <v>973</v>
      </c>
      <c r="E43" s="475">
        <v>6</v>
      </c>
      <c r="F43" s="475">
        <v>305</v>
      </c>
      <c r="G43" s="475">
        <v>126</v>
      </c>
      <c r="H43" s="475">
        <v>115</v>
      </c>
      <c r="I43" s="475">
        <v>16</v>
      </c>
      <c r="J43" s="475">
        <v>21</v>
      </c>
      <c r="K43" s="475">
        <v>13</v>
      </c>
      <c r="L43" s="475">
        <v>10</v>
      </c>
      <c r="M43" s="475">
        <v>8</v>
      </c>
    </row>
    <row r="44" spans="1:13" x14ac:dyDescent="0.45">
      <c r="A44" s="475" t="s">
        <v>978</v>
      </c>
      <c r="B44" s="475" t="s">
        <v>562</v>
      </c>
      <c r="C44" s="475" t="s">
        <v>311</v>
      </c>
      <c r="D44" s="475" t="s">
        <v>973</v>
      </c>
      <c r="E44" s="475">
        <v>6</v>
      </c>
      <c r="F44" s="475">
        <v>15</v>
      </c>
      <c r="G44" s="475">
        <v>8</v>
      </c>
      <c r="H44" s="475">
        <v>9</v>
      </c>
      <c r="I44" s="475">
        <v>10</v>
      </c>
      <c r="J44" s="475">
        <v>7</v>
      </c>
      <c r="K44" s="475">
        <v>7</v>
      </c>
      <c r="L44" s="475">
        <v>8</v>
      </c>
      <c r="M44" s="475">
        <v>5</v>
      </c>
    </row>
    <row r="45" spans="1:13" x14ac:dyDescent="0.45">
      <c r="A45" s="475" t="s">
        <v>978</v>
      </c>
      <c r="B45" s="475" t="s">
        <v>555</v>
      </c>
      <c r="C45" s="475" t="s">
        <v>311</v>
      </c>
      <c r="D45" s="475" t="s">
        <v>973</v>
      </c>
      <c r="E45" s="475">
        <v>6</v>
      </c>
      <c r="F45" s="475">
        <v>143</v>
      </c>
      <c r="G45" s="475">
        <v>85</v>
      </c>
      <c r="H45" s="475">
        <v>98</v>
      </c>
      <c r="I45" s="475">
        <v>49</v>
      </c>
      <c r="J45" s="475">
        <v>49</v>
      </c>
      <c r="K45" s="475">
        <v>52</v>
      </c>
      <c r="L45" s="475">
        <v>46</v>
      </c>
      <c r="M45" s="475">
        <v>37</v>
      </c>
    </row>
    <row r="46" spans="1:13" x14ac:dyDescent="0.45">
      <c r="A46" s="475" t="s">
        <v>978</v>
      </c>
      <c r="B46" s="475" t="s">
        <v>552</v>
      </c>
      <c r="C46" s="475" t="s">
        <v>312</v>
      </c>
      <c r="D46" s="475" t="s">
        <v>973</v>
      </c>
      <c r="E46" s="475">
        <v>7</v>
      </c>
      <c r="F46" s="475">
        <v>22</v>
      </c>
      <c r="G46" s="475">
        <v>27</v>
      </c>
      <c r="H46" s="475">
        <v>20</v>
      </c>
      <c r="I46" s="475">
        <v>18</v>
      </c>
      <c r="J46" s="475">
        <v>19</v>
      </c>
      <c r="K46" s="475">
        <v>15</v>
      </c>
      <c r="L46" s="475">
        <v>14</v>
      </c>
      <c r="M46" s="475">
        <v>19</v>
      </c>
    </row>
    <row r="47" spans="1:13" x14ac:dyDescent="0.45">
      <c r="A47" s="475" t="s">
        <v>978</v>
      </c>
      <c r="B47" s="475" t="s">
        <v>553</v>
      </c>
      <c r="C47" s="475" t="s">
        <v>312</v>
      </c>
      <c r="D47" s="475" t="s">
        <v>973</v>
      </c>
      <c r="E47" s="475">
        <v>7</v>
      </c>
      <c r="F47" s="475">
        <v>737</v>
      </c>
      <c r="G47" s="475">
        <v>725</v>
      </c>
      <c r="H47" s="475">
        <v>840</v>
      </c>
      <c r="I47" s="475">
        <v>927</v>
      </c>
      <c r="J47" s="475">
        <v>1360</v>
      </c>
      <c r="K47" s="475">
        <v>1162</v>
      </c>
      <c r="L47" s="475">
        <v>648</v>
      </c>
      <c r="M47" s="475">
        <v>637</v>
      </c>
    </row>
    <row r="48" spans="1:13" x14ac:dyDescent="0.45">
      <c r="A48" s="475" t="s">
        <v>978</v>
      </c>
      <c r="B48" s="475" t="s">
        <v>562</v>
      </c>
      <c r="C48" s="475" t="s">
        <v>312</v>
      </c>
      <c r="D48" s="475" t="s">
        <v>973</v>
      </c>
      <c r="E48" s="475">
        <v>7</v>
      </c>
      <c r="F48" s="475">
        <v>98</v>
      </c>
      <c r="G48" s="475">
        <v>74</v>
      </c>
      <c r="H48" s="475">
        <v>97</v>
      </c>
      <c r="I48" s="475">
        <v>101</v>
      </c>
      <c r="J48" s="475">
        <v>128</v>
      </c>
      <c r="K48" s="475">
        <v>147</v>
      </c>
      <c r="L48" s="475">
        <v>110</v>
      </c>
      <c r="M48" s="475">
        <v>88</v>
      </c>
    </row>
    <row r="49" spans="1:13" x14ac:dyDescent="0.45">
      <c r="A49" s="475" t="s">
        <v>978</v>
      </c>
      <c r="B49" s="475" t="s">
        <v>555</v>
      </c>
      <c r="C49" s="475" t="s">
        <v>312</v>
      </c>
      <c r="D49" s="475" t="s">
        <v>973</v>
      </c>
      <c r="E49" s="475">
        <v>7</v>
      </c>
      <c r="F49" s="475">
        <v>928</v>
      </c>
      <c r="G49" s="475">
        <v>798</v>
      </c>
      <c r="H49" s="475">
        <v>1018</v>
      </c>
      <c r="I49" s="475">
        <v>998</v>
      </c>
      <c r="J49" s="475">
        <v>998</v>
      </c>
      <c r="K49" s="475">
        <v>1235</v>
      </c>
      <c r="L49" s="475">
        <v>687</v>
      </c>
      <c r="M49" s="475">
        <v>601</v>
      </c>
    </row>
    <row r="50" spans="1:13" x14ac:dyDescent="0.45">
      <c r="A50" s="475" t="s">
        <v>978</v>
      </c>
      <c r="B50" s="475" t="s">
        <v>552</v>
      </c>
      <c r="C50" s="475" t="s">
        <v>313</v>
      </c>
      <c r="D50" s="475" t="s">
        <v>973</v>
      </c>
      <c r="E50" s="475">
        <v>8</v>
      </c>
      <c r="F50" s="475">
        <v>15</v>
      </c>
      <c r="G50" s="475">
        <v>2</v>
      </c>
      <c r="H50" s="475">
        <v>5</v>
      </c>
      <c r="I50" s="475">
        <v>32</v>
      </c>
      <c r="J50" s="475">
        <v>2</v>
      </c>
      <c r="K50" s="475">
        <v>1</v>
      </c>
      <c r="L50" s="475">
        <v>18</v>
      </c>
      <c r="M50" s="475">
        <v>3</v>
      </c>
    </row>
    <row r="51" spans="1:13" x14ac:dyDescent="0.45">
      <c r="A51" s="475" t="s">
        <v>978</v>
      </c>
      <c r="B51" s="475" t="s">
        <v>553</v>
      </c>
      <c r="C51" s="475" t="s">
        <v>313</v>
      </c>
      <c r="D51" s="475" t="s">
        <v>973</v>
      </c>
      <c r="E51" s="475">
        <v>8</v>
      </c>
      <c r="F51" s="475">
        <v>42</v>
      </c>
      <c r="G51" s="475">
        <v>21</v>
      </c>
      <c r="H51" s="475">
        <v>17</v>
      </c>
      <c r="I51" s="475">
        <v>309</v>
      </c>
      <c r="J51" s="475">
        <v>171</v>
      </c>
      <c r="K51" s="475">
        <v>19</v>
      </c>
      <c r="L51" s="475">
        <v>202</v>
      </c>
      <c r="M51" s="475">
        <v>1983</v>
      </c>
    </row>
    <row r="52" spans="1:13" x14ac:dyDescent="0.45">
      <c r="A52" s="475" t="s">
        <v>978</v>
      </c>
      <c r="B52" s="475" t="s">
        <v>562</v>
      </c>
      <c r="C52" s="475" t="s">
        <v>313</v>
      </c>
      <c r="D52" s="475" t="s">
        <v>973</v>
      </c>
      <c r="E52" s="475">
        <v>8</v>
      </c>
      <c r="F52" s="475">
        <v>1</v>
      </c>
      <c r="G52" s="475">
        <v>87</v>
      </c>
      <c r="H52" s="475">
        <v>3</v>
      </c>
      <c r="I52" s="475"/>
      <c r="J52" s="475">
        <v>2</v>
      </c>
      <c r="K52" s="475">
        <v>243</v>
      </c>
      <c r="L52" s="475">
        <v>47</v>
      </c>
      <c r="M52" s="475">
        <v>27</v>
      </c>
    </row>
    <row r="53" spans="1:13" x14ac:dyDescent="0.45">
      <c r="A53" s="475" t="s">
        <v>978</v>
      </c>
      <c r="B53" s="475" t="s">
        <v>555</v>
      </c>
      <c r="C53" s="475" t="s">
        <v>313</v>
      </c>
      <c r="D53" s="475" t="s">
        <v>973</v>
      </c>
      <c r="E53" s="475">
        <v>8</v>
      </c>
      <c r="F53" s="475">
        <v>17</v>
      </c>
      <c r="G53" s="475">
        <v>87</v>
      </c>
      <c r="H53" s="475">
        <v>1309</v>
      </c>
      <c r="I53" s="475">
        <v>98</v>
      </c>
      <c r="J53" s="475">
        <v>1103</v>
      </c>
      <c r="K53" s="475">
        <v>1567</v>
      </c>
      <c r="L53" s="475">
        <v>100</v>
      </c>
      <c r="M53" s="475">
        <v>81</v>
      </c>
    </row>
    <row r="54" spans="1:13" x14ac:dyDescent="0.45">
      <c r="A54" s="475" t="s">
        <v>978</v>
      </c>
      <c r="B54" s="475" t="s">
        <v>552</v>
      </c>
      <c r="C54" s="475" t="s">
        <v>314</v>
      </c>
      <c r="D54" s="475" t="s">
        <v>973</v>
      </c>
      <c r="E54" s="475">
        <v>9</v>
      </c>
      <c r="F54" s="475">
        <v>11</v>
      </c>
      <c r="G54" s="475">
        <v>11</v>
      </c>
      <c r="H54" s="475">
        <v>12</v>
      </c>
      <c r="I54" s="475">
        <v>10</v>
      </c>
      <c r="J54" s="475">
        <v>11</v>
      </c>
      <c r="K54" s="475">
        <v>10</v>
      </c>
      <c r="L54" s="475">
        <v>9</v>
      </c>
      <c r="M54" s="475">
        <v>7</v>
      </c>
    </row>
    <row r="55" spans="1:13" x14ac:dyDescent="0.45">
      <c r="A55" s="475" t="s">
        <v>978</v>
      </c>
      <c r="B55" s="475" t="s">
        <v>553</v>
      </c>
      <c r="C55" s="475" t="s">
        <v>314</v>
      </c>
      <c r="D55" s="475" t="s">
        <v>973</v>
      </c>
      <c r="E55" s="475">
        <v>9</v>
      </c>
      <c r="F55" s="475">
        <v>220</v>
      </c>
      <c r="G55" s="475">
        <v>253</v>
      </c>
      <c r="H55" s="475">
        <v>284</v>
      </c>
      <c r="I55" s="475">
        <v>196</v>
      </c>
      <c r="J55" s="475">
        <v>189</v>
      </c>
      <c r="K55" s="475">
        <v>442</v>
      </c>
      <c r="L55" s="475">
        <v>755</v>
      </c>
      <c r="M55" s="475">
        <v>537</v>
      </c>
    </row>
    <row r="56" spans="1:13" x14ac:dyDescent="0.45">
      <c r="A56" s="475" t="s">
        <v>978</v>
      </c>
      <c r="B56" s="475" t="s">
        <v>562</v>
      </c>
      <c r="C56" s="475" t="s">
        <v>314</v>
      </c>
      <c r="D56" s="475" t="s">
        <v>973</v>
      </c>
      <c r="E56" s="475">
        <v>9</v>
      </c>
      <c r="F56" s="475">
        <v>114</v>
      </c>
      <c r="G56" s="475">
        <v>90</v>
      </c>
      <c r="H56" s="475">
        <v>76</v>
      </c>
      <c r="I56" s="475">
        <v>69</v>
      </c>
      <c r="J56" s="475">
        <v>72</v>
      </c>
      <c r="K56" s="475">
        <v>81</v>
      </c>
      <c r="L56" s="475">
        <v>73</v>
      </c>
      <c r="M56" s="475">
        <v>62</v>
      </c>
    </row>
    <row r="57" spans="1:13" x14ac:dyDescent="0.45">
      <c r="A57" s="475" t="s">
        <v>978</v>
      </c>
      <c r="B57" s="475" t="s">
        <v>555</v>
      </c>
      <c r="C57" s="475" t="s">
        <v>314</v>
      </c>
      <c r="D57" s="475" t="s">
        <v>973</v>
      </c>
      <c r="E57" s="475">
        <v>9</v>
      </c>
      <c r="F57" s="475">
        <v>324</v>
      </c>
      <c r="G57" s="475">
        <v>531</v>
      </c>
      <c r="H57" s="475">
        <v>599</v>
      </c>
      <c r="I57" s="475">
        <v>406</v>
      </c>
      <c r="J57" s="475">
        <v>289</v>
      </c>
      <c r="K57" s="475">
        <v>2272</v>
      </c>
      <c r="L57" s="475">
        <v>1070</v>
      </c>
      <c r="M57" s="475">
        <v>293</v>
      </c>
    </row>
    <row r="58" spans="1:13" x14ac:dyDescent="0.45">
      <c r="A58" s="475" t="s">
        <v>978</v>
      </c>
      <c r="B58" s="475" t="s">
        <v>552</v>
      </c>
      <c r="C58" s="475" t="s">
        <v>315</v>
      </c>
      <c r="D58" s="475" t="s">
        <v>973</v>
      </c>
      <c r="E58" s="475">
        <v>10</v>
      </c>
      <c r="F58" s="475">
        <v>8</v>
      </c>
      <c r="G58" s="475">
        <v>6</v>
      </c>
      <c r="H58" s="475">
        <v>5</v>
      </c>
      <c r="I58" s="475">
        <v>2</v>
      </c>
      <c r="J58" s="475">
        <v>3</v>
      </c>
      <c r="K58" s="475">
        <v>4</v>
      </c>
      <c r="L58" s="475">
        <v>2</v>
      </c>
      <c r="M58" s="475">
        <v>2</v>
      </c>
    </row>
    <row r="59" spans="1:13" x14ac:dyDescent="0.45">
      <c r="A59" s="475" t="s">
        <v>978</v>
      </c>
      <c r="B59" s="475" t="s">
        <v>553</v>
      </c>
      <c r="C59" s="475" t="s">
        <v>315</v>
      </c>
      <c r="D59" s="475" t="s">
        <v>973</v>
      </c>
      <c r="E59" s="475">
        <v>10</v>
      </c>
      <c r="F59" s="475">
        <v>280</v>
      </c>
      <c r="G59" s="475">
        <v>703</v>
      </c>
      <c r="H59" s="475">
        <v>257</v>
      </c>
      <c r="I59" s="475">
        <v>174</v>
      </c>
      <c r="J59" s="475">
        <v>255</v>
      </c>
      <c r="K59" s="475">
        <v>174</v>
      </c>
      <c r="L59" s="475">
        <v>116</v>
      </c>
      <c r="M59" s="475">
        <v>110</v>
      </c>
    </row>
    <row r="60" spans="1:13" x14ac:dyDescent="0.45">
      <c r="A60" s="475" t="s">
        <v>978</v>
      </c>
      <c r="B60" s="475" t="s">
        <v>562</v>
      </c>
      <c r="C60" s="475" t="s">
        <v>315</v>
      </c>
      <c r="D60" s="475" t="s">
        <v>973</v>
      </c>
      <c r="E60" s="475">
        <v>10</v>
      </c>
      <c r="F60" s="475">
        <v>77</v>
      </c>
      <c r="G60" s="475">
        <v>41</v>
      </c>
      <c r="H60" s="475">
        <v>40</v>
      </c>
      <c r="I60" s="475">
        <v>79</v>
      </c>
      <c r="J60" s="475">
        <v>43</v>
      </c>
      <c r="K60" s="475">
        <v>91</v>
      </c>
      <c r="L60" s="475">
        <v>60</v>
      </c>
      <c r="M60" s="475">
        <v>52</v>
      </c>
    </row>
    <row r="61" spans="1:13" x14ac:dyDescent="0.45">
      <c r="A61" s="475" t="s">
        <v>978</v>
      </c>
      <c r="B61" s="475" t="s">
        <v>555</v>
      </c>
      <c r="C61" s="475" t="s">
        <v>315</v>
      </c>
      <c r="D61" s="475" t="s">
        <v>973</v>
      </c>
      <c r="E61" s="475">
        <v>10</v>
      </c>
      <c r="F61" s="475">
        <v>463</v>
      </c>
      <c r="G61" s="475">
        <v>637</v>
      </c>
      <c r="H61" s="475">
        <v>292</v>
      </c>
      <c r="I61" s="475">
        <v>591</v>
      </c>
      <c r="J61" s="475">
        <v>292</v>
      </c>
      <c r="K61" s="475">
        <v>221</v>
      </c>
      <c r="L61" s="475">
        <v>263</v>
      </c>
      <c r="M61" s="475">
        <v>218</v>
      </c>
    </row>
    <row r="62" spans="1:13" x14ac:dyDescent="0.45">
      <c r="A62" s="475" t="s">
        <v>978</v>
      </c>
      <c r="B62" s="475" t="s">
        <v>552</v>
      </c>
      <c r="C62" s="475" t="s">
        <v>316</v>
      </c>
      <c r="D62" s="475" t="s">
        <v>974</v>
      </c>
      <c r="E62" s="475">
        <v>11</v>
      </c>
      <c r="F62" s="475">
        <v>346</v>
      </c>
      <c r="G62" s="475">
        <v>340</v>
      </c>
      <c r="H62" s="475">
        <v>329</v>
      </c>
      <c r="I62" s="475">
        <v>294</v>
      </c>
      <c r="J62" s="475">
        <v>286</v>
      </c>
      <c r="K62" s="475">
        <v>276</v>
      </c>
      <c r="L62" s="475">
        <v>251</v>
      </c>
      <c r="M62" s="475">
        <v>244</v>
      </c>
    </row>
    <row r="63" spans="1:13" x14ac:dyDescent="0.45">
      <c r="A63" s="475" t="s">
        <v>978</v>
      </c>
      <c r="B63" s="475" t="s">
        <v>553</v>
      </c>
      <c r="C63" s="475" t="s">
        <v>316</v>
      </c>
      <c r="D63" s="475" t="s">
        <v>974</v>
      </c>
      <c r="E63" s="475">
        <v>11</v>
      </c>
      <c r="F63" s="475">
        <v>11303</v>
      </c>
      <c r="G63" s="475">
        <v>11082</v>
      </c>
      <c r="H63" s="475">
        <v>11148</v>
      </c>
      <c r="I63" s="475">
        <v>11430</v>
      </c>
      <c r="J63" s="475">
        <v>11348</v>
      </c>
      <c r="K63" s="475">
        <v>11326</v>
      </c>
      <c r="L63" s="475">
        <v>11360</v>
      </c>
      <c r="M63" s="475">
        <v>12491</v>
      </c>
    </row>
    <row r="64" spans="1:13" x14ac:dyDescent="0.45">
      <c r="A64" s="475" t="s">
        <v>978</v>
      </c>
      <c r="B64" s="475" t="s">
        <v>562</v>
      </c>
      <c r="C64" s="475" t="s">
        <v>316</v>
      </c>
      <c r="D64" s="475" t="s">
        <v>974</v>
      </c>
      <c r="E64" s="475">
        <v>11</v>
      </c>
      <c r="F64" s="475">
        <v>3524</v>
      </c>
      <c r="G64" s="475">
        <v>3533</v>
      </c>
      <c r="H64" s="475">
        <v>3570</v>
      </c>
      <c r="I64" s="475">
        <v>3537</v>
      </c>
      <c r="J64" s="475">
        <v>3601</v>
      </c>
      <c r="K64" s="475">
        <v>3538</v>
      </c>
      <c r="L64" s="475">
        <v>3545</v>
      </c>
      <c r="M64" s="475">
        <v>2929</v>
      </c>
    </row>
    <row r="65" spans="1:13" x14ac:dyDescent="0.45">
      <c r="A65" s="475" t="s">
        <v>978</v>
      </c>
      <c r="B65" s="475" t="s">
        <v>555</v>
      </c>
      <c r="C65" s="475" t="s">
        <v>316</v>
      </c>
      <c r="D65" s="475" t="s">
        <v>974</v>
      </c>
      <c r="E65" s="475">
        <v>11</v>
      </c>
      <c r="F65" s="475">
        <v>13751</v>
      </c>
      <c r="G65" s="475">
        <v>12978</v>
      </c>
      <c r="H65" s="475">
        <v>12311</v>
      </c>
      <c r="I65" s="475">
        <v>11398</v>
      </c>
      <c r="J65" s="475">
        <v>11125</v>
      </c>
      <c r="K65" s="475">
        <v>8149</v>
      </c>
      <c r="L65" s="475">
        <v>6965</v>
      </c>
      <c r="M65" s="475">
        <v>6610</v>
      </c>
    </row>
    <row r="66" spans="1:13" x14ac:dyDescent="0.45">
      <c r="A66" s="475" t="s">
        <v>978</v>
      </c>
      <c r="B66" s="475" t="s">
        <v>552</v>
      </c>
      <c r="C66" s="475" t="s">
        <v>317</v>
      </c>
      <c r="D66" s="475" t="s">
        <v>975</v>
      </c>
      <c r="E66" s="475">
        <v>12</v>
      </c>
      <c r="F66" s="475">
        <v>48598</v>
      </c>
      <c r="G66" s="475">
        <v>50498</v>
      </c>
      <c r="H66" s="475">
        <v>51765</v>
      </c>
      <c r="I66" s="475">
        <v>55190</v>
      </c>
      <c r="J66" s="475">
        <v>52449</v>
      </c>
      <c r="K66" s="475">
        <v>54619</v>
      </c>
      <c r="L66" s="475">
        <v>54511</v>
      </c>
      <c r="M66" s="475">
        <v>57047</v>
      </c>
    </row>
    <row r="67" spans="1:13" x14ac:dyDescent="0.45">
      <c r="A67" s="475" t="s">
        <v>978</v>
      </c>
      <c r="B67" s="475" t="s">
        <v>553</v>
      </c>
      <c r="C67" s="475" t="s">
        <v>317</v>
      </c>
      <c r="D67" s="475" t="s">
        <v>975</v>
      </c>
      <c r="E67" s="475">
        <v>12</v>
      </c>
      <c r="F67" s="475">
        <v>354369</v>
      </c>
      <c r="G67" s="475">
        <v>404475</v>
      </c>
      <c r="H67" s="475">
        <v>436976</v>
      </c>
      <c r="I67" s="475">
        <v>511264</v>
      </c>
      <c r="J67" s="475">
        <v>592502</v>
      </c>
      <c r="K67" s="475">
        <v>675610</v>
      </c>
      <c r="L67" s="475">
        <v>699926</v>
      </c>
      <c r="M67" s="475">
        <v>979702</v>
      </c>
    </row>
    <row r="68" spans="1:13" x14ac:dyDescent="0.45">
      <c r="A68" s="475" t="s">
        <v>978</v>
      </c>
      <c r="B68" s="475" t="s">
        <v>562</v>
      </c>
      <c r="C68" s="475" t="s">
        <v>317</v>
      </c>
      <c r="D68" s="475" t="s">
        <v>975</v>
      </c>
      <c r="E68" s="475">
        <v>12</v>
      </c>
      <c r="F68" s="475">
        <v>466097</v>
      </c>
      <c r="G68" s="475">
        <v>505155</v>
      </c>
      <c r="H68" s="475">
        <v>529949</v>
      </c>
      <c r="I68" s="475">
        <v>575103</v>
      </c>
      <c r="J68" s="475">
        <v>612311</v>
      </c>
      <c r="K68" s="475">
        <v>668142</v>
      </c>
      <c r="L68" s="475">
        <v>681885</v>
      </c>
      <c r="M68" s="475">
        <v>632729</v>
      </c>
    </row>
    <row r="69" spans="1:13" x14ac:dyDescent="0.45">
      <c r="A69" s="475" t="s">
        <v>978</v>
      </c>
      <c r="B69" s="475" t="s">
        <v>555</v>
      </c>
      <c r="C69" s="475" t="s">
        <v>317</v>
      </c>
      <c r="D69" s="475" t="s">
        <v>975</v>
      </c>
      <c r="E69" s="475">
        <v>12</v>
      </c>
      <c r="F69" s="475">
        <v>483869</v>
      </c>
      <c r="G69" s="475">
        <v>531196</v>
      </c>
      <c r="H69" s="475">
        <v>540449</v>
      </c>
      <c r="I69" s="475">
        <v>582096</v>
      </c>
      <c r="J69" s="475">
        <v>616780</v>
      </c>
      <c r="K69" s="475">
        <v>619936</v>
      </c>
      <c r="L69" s="475">
        <v>587622</v>
      </c>
      <c r="M69" s="475">
        <v>677193</v>
      </c>
    </row>
    <row r="70" spans="1:13" x14ac:dyDescent="0.45">
      <c r="A70" s="475" t="s">
        <v>978</v>
      </c>
      <c r="B70" s="475" t="s">
        <v>552</v>
      </c>
      <c r="C70" s="475" t="s">
        <v>318</v>
      </c>
      <c r="D70" s="475" t="s">
        <v>976</v>
      </c>
      <c r="E70" s="475">
        <v>13</v>
      </c>
      <c r="F70" s="475">
        <v>50655</v>
      </c>
      <c r="G70" s="475">
        <v>51812</v>
      </c>
      <c r="H70" s="475">
        <v>55190</v>
      </c>
      <c r="I70" s="475">
        <v>52463</v>
      </c>
      <c r="J70" s="475">
        <v>54619</v>
      </c>
      <c r="K70" s="475">
        <v>54511</v>
      </c>
      <c r="L70" s="475">
        <v>57047</v>
      </c>
      <c r="M70" s="475">
        <v>54244</v>
      </c>
    </row>
    <row r="71" spans="1:13" x14ac:dyDescent="0.45">
      <c r="A71" s="475" t="s">
        <v>978</v>
      </c>
      <c r="B71" s="475" t="s">
        <v>553</v>
      </c>
      <c r="C71" s="475" t="s">
        <v>318</v>
      </c>
      <c r="D71" s="475" t="s">
        <v>976</v>
      </c>
      <c r="E71" s="475">
        <v>13</v>
      </c>
      <c r="F71" s="475">
        <v>404475</v>
      </c>
      <c r="G71" s="475">
        <v>436976</v>
      </c>
      <c r="H71" s="475">
        <v>511264</v>
      </c>
      <c r="I71" s="475">
        <v>592502</v>
      </c>
      <c r="J71" s="475">
        <v>675610</v>
      </c>
      <c r="K71" s="475">
        <v>699896</v>
      </c>
      <c r="L71" s="475">
        <v>856520</v>
      </c>
      <c r="M71" s="475">
        <v>1000785</v>
      </c>
    </row>
    <row r="72" spans="1:13" x14ac:dyDescent="0.45">
      <c r="A72" s="475" t="s">
        <v>978</v>
      </c>
      <c r="B72" s="475" t="s">
        <v>562</v>
      </c>
      <c r="C72" s="475" t="s">
        <v>318</v>
      </c>
      <c r="D72" s="475" t="s">
        <v>976</v>
      </c>
      <c r="E72" s="475">
        <v>13</v>
      </c>
      <c r="F72" s="475">
        <v>505225</v>
      </c>
      <c r="G72" s="475">
        <v>530281</v>
      </c>
      <c r="H72" s="475">
        <v>578201</v>
      </c>
      <c r="I72" s="475">
        <v>612311</v>
      </c>
      <c r="J72" s="475">
        <v>668142</v>
      </c>
      <c r="K72" s="475">
        <v>681885</v>
      </c>
      <c r="L72" s="475">
        <v>755960</v>
      </c>
      <c r="M72" s="475">
        <v>642682</v>
      </c>
    </row>
    <row r="73" spans="1:13" x14ac:dyDescent="0.45">
      <c r="A73" s="475" t="s">
        <v>978</v>
      </c>
      <c r="B73" s="475" t="s">
        <v>555</v>
      </c>
      <c r="C73" s="475" t="s">
        <v>318</v>
      </c>
      <c r="D73" s="475" t="s">
        <v>976</v>
      </c>
      <c r="E73" s="475">
        <v>13</v>
      </c>
      <c r="F73" s="475">
        <v>531060</v>
      </c>
      <c r="G73" s="475">
        <v>540751</v>
      </c>
      <c r="H73" s="475">
        <v>582854</v>
      </c>
      <c r="I73" s="475">
        <v>616780</v>
      </c>
      <c r="J73" s="475">
        <v>619950</v>
      </c>
      <c r="K73" s="475">
        <v>587622</v>
      </c>
      <c r="L73" s="475">
        <v>678298</v>
      </c>
      <c r="M73" s="475">
        <v>634606</v>
      </c>
    </row>
    <row r="74" spans="1:13" x14ac:dyDescent="0.45">
      <c r="A74" s="475" t="s">
        <v>978</v>
      </c>
      <c r="B74" s="475" t="s">
        <v>552</v>
      </c>
      <c r="C74" s="475" t="s">
        <v>319</v>
      </c>
      <c r="D74" s="475" t="s">
        <v>977</v>
      </c>
      <c r="E74" s="475">
        <v>14</v>
      </c>
      <c r="F74" s="475">
        <v>3737</v>
      </c>
      <c r="G74" s="475">
        <v>3174</v>
      </c>
      <c r="H74" s="475">
        <v>1822</v>
      </c>
      <c r="I74" s="475">
        <v>651</v>
      </c>
      <c r="J74" s="475">
        <v>502</v>
      </c>
      <c r="K74" s="475">
        <v>515</v>
      </c>
      <c r="L74" s="475">
        <v>1793</v>
      </c>
      <c r="M74" s="475">
        <v>517</v>
      </c>
    </row>
    <row r="75" spans="1:13" x14ac:dyDescent="0.45">
      <c r="A75" s="475" t="s">
        <v>978</v>
      </c>
      <c r="B75" s="475" t="s">
        <v>553</v>
      </c>
      <c r="C75" s="475" t="s">
        <v>319</v>
      </c>
      <c r="D75" s="475" t="s">
        <v>977</v>
      </c>
      <c r="E75" s="475">
        <v>14</v>
      </c>
      <c r="F75" s="475">
        <v>19369</v>
      </c>
      <c r="G75" s="475">
        <v>20267</v>
      </c>
      <c r="H75" s="475">
        <v>27287</v>
      </c>
      <c r="I75" s="475">
        <v>36780</v>
      </c>
      <c r="J75" s="475">
        <v>37578</v>
      </c>
      <c r="K75" s="475">
        <v>29615</v>
      </c>
      <c r="L75" s="475">
        <v>46323</v>
      </c>
      <c r="M75" s="475">
        <v>167180</v>
      </c>
    </row>
    <row r="76" spans="1:13" x14ac:dyDescent="0.45">
      <c r="A76" s="475" t="s">
        <v>978</v>
      </c>
      <c r="B76" s="475" t="s">
        <v>562</v>
      </c>
      <c r="C76" s="475" t="s">
        <v>319</v>
      </c>
      <c r="D76" s="475" t="s">
        <v>977</v>
      </c>
      <c r="E76" s="475">
        <v>14</v>
      </c>
      <c r="F76" s="475">
        <v>9103</v>
      </c>
      <c r="G76" s="475">
        <v>14799</v>
      </c>
      <c r="H76" s="475">
        <v>8573</v>
      </c>
      <c r="I76" s="475">
        <v>9897</v>
      </c>
      <c r="J76" s="475">
        <v>27851</v>
      </c>
      <c r="K76" s="475">
        <v>36536</v>
      </c>
      <c r="L76" s="475">
        <v>16633</v>
      </c>
      <c r="M76" s="475">
        <v>11267</v>
      </c>
    </row>
    <row r="77" spans="1:13" x14ac:dyDescent="0.45">
      <c r="A77" s="475" t="s">
        <v>978</v>
      </c>
      <c r="B77" s="475" t="s">
        <v>555</v>
      </c>
      <c r="C77" s="475" t="s">
        <v>319</v>
      </c>
      <c r="D77" s="475" t="s">
        <v>977</v>
      </c>
      <c r="E77" s="475">
        <v>14</v>
      </c>
      <c r="F77" s="475">
        <v>66899</v>
      </c>
      <c r="G77" s="475">
        <v>62267</v>
      </c>
      <c r="H77" s="475">
        <v>60337</v>
      </c>
      <c r="I77" s="475">
        <v>53032</v>
      </c>
      <c r="J77" s="475">
        <v>94365</v>
      </c>
      <c r="K77" s="475">
        <v>117168</v>
      </c>
      <c r="L77" s="475">
        <v>61476</v>
      </c>
      <c r="M77" s="475">
        <v>61873</v>
      </c>
    </row>
    <row r="78" spans="1:13" x14ac:dyDescent="0.45">
      <c r="A78" s="475" t="s">
        <v>978</v>
      </c>
      <c r="B78" s="475" t="s">
        <v>552</v>
      </c>
      <c r="C78" s="475" t="s">
        <v>169</v>
      </c>
      <c r="D78" s="475" t="s">
        <v>977</v>
      </c>
      <c r="E78" s="475">
        <v>15</v>
      </c>
      <c r="F78" s="475">
        <v>7039</v>
      </c>
      <c r="G78" s="475">
        <v>4050</v>
      </c>
      <c r="H78" s="475">
        <v>5831</v>
      </c>
      <c r="I78" s="475">
        <v>10557</v>
      </c>
      <c r="J78" s="475">
        <v>4283</v>
      </c>
      <c r="K78" s="475">
        <v>3910</v>
      </c>
      <c r="L78" s="475">
        <v>6725</v>
      </c>
      <c r="M78" s="475">
        <v>4753</v>
      </c>
    </row>
    <row r="79" spans="1:13" x14ac:dyDescent="0.45">
      <c r="A79" s="475" t="s">
        <v>978</v>
      </c>
      <c r="B79" s="475" t="s">
        <v>553</v>
      </c>
      <c r="C79" s="475" t="s">
        <v>169</v>
      </c>
      <c r="D79" s="475" t="s">
        <v>977</v>
      </c>
      <c r="E79" s="475">
        <v>15</v>
      </c>
      <c r="F79" s="475">
        <v>22392</v>
      </c>
      <c r="G79" s="475">
        <v>21646</v>
      </c>
      <c r="H79" s="475">
        <v>23435</v>
      </c>
      <c r="I79" s="475">
        <v>25283</v>
      </c>
      <c r="J79" s="475">
        <v>26254</v>
      </c>
      <c r="K79" s="475">
        <v>26018</v>
      </c>
      <c r="L79" s="475">
        <v>43572</v>
      </c>
      <c r="M79" s="475">
        <v>162473</v>
      </c>
    </row>
    <row r="80" spans="1:13" x14ac:dyDescent="0.45">
      <c r="A80" s="475" t="s">
        <v>978</v>
      </c>
      <c r="B80" s="475" t="s">
        <v>562</v>
      </c>
      <c r="C80" s="475" t="s">
        <v>169</v>
      </c>
      <c r="D80" s="475" t="s">
        <v>977</v>
      </c>
      <c r="E80" s="475">
        <v>15</v>
      </c>
      <c r="F80" s="475">
        <v>15497</v>
      </c>
      <c r="G80" s="475">
        <v>19271</v>
      </c>
      <c r="H80" s="475">
        <v>14752</v>
      </c>
      <c r="I80" s="475">
        <v>14347</v>
      </c>
      <c r="J80" s="475">
        <v>16167</v>
      </c>
      <c r="K80" s="475">
        <v>43560</v>
      </c>
      <c r="L80" s="475">
        <v>22537</v>
      </c>
      <c r="M80" s="475">
        <v>27746</v>
      </c>
    </row>
    <row r="81" spans="1:13" x14ac:dyDescent="0.45">
      <c r="A81" s="475" t="s">
        <v>978</v>
      </c>
      <c r="B81" s="475" t="s">
        <v>555</v>
      </c>
      <c r="C81" s="475" t="s">
        <v>169</v>
      </c>
      <c r="D81" s="475" t="s">
        <v>977</v>
      </c>
      <c r="E81" s="475">
        <v>15</v>
      </c>
      <c r="F81" s="475">
        <v>54685</v>
      </c>
      <c r="G81" s="475">
        <v>64305</v>
      </c>
      <c r="H81" s="475">
        <v>140840</v>
      </c>
      <c r="I81" s="475">
        <v>55986</v>
      </c>
      <c r="J81" s="475">
        <v>118100</v>
      </c>
      <c r="K81" s="475">
        <v>130011</v>
      </c>
      <c r="L81" s="475">
        <v>66086</v>
      </c>
      <c r="M81" s="475">
        <v>64692</v>
      </c>
    </row>
    <row r="82" spans="1:13" x14ac:dyDescent="0.45">
      <c r="A82" s="475" t="s">
        <v>978</v>
      </c>
      <c r="B82" s="475" t="s">
        <v>552</v>
      </c>
      <c r="C82" s="475" t="s">
        <v>320</v>
      </c>
      <c r="D82" s="475" t="s">
        <v>977</v>
      </c>
      <c r="E82" s="475">
        <v>16</v>
      </c>
      <c r="F82" s="475">
        <v>91</v>
      </c>
      <c r="G82" s="475">
        <v>75</v>
      </c>
      <c r="H82" s="475">
        <v>128</v>
      </c>
      <c r="I82" s="475">
        <v>73</v>
      </c>
      <c r="J82" s="475">
        <v>89</v>
      </c>
      <c r="K82" s="475">
        <v>59</v>
      </c>
      <c r="L82" s="475">
        <v>57</v>
      </c>
      <c r="M82" s="475">
        <v>48</v>
      </c>
    </row>
    <row r="83" spans="1:13" x14ac:dyDescent="0.45">
      <c r="A83" s="475" t="s">
        <v>978</v>
      </c>
      <c r="B83" s="475" t="s">
        <v>553</v>
      </c>
      <c r="C83" s="475" t="s">
        <v>320</v>
      </c>
      <c r="D83" s="475" t="s">
        <v>977</v>
      </c>
      <c r="E83" s="475">
        <v>16</v>
      </c>
      <c r="F83" s="475">
        <v>2026</v>
      </c>
      <c r="G83" s="475">
        <v>1041</v>
      </c>
      <c r="H83" s="475">
        <v>465</v>
      </c>
      <c r="I83" s="475">
        <v>1200</v>
      </c>
      <c r="J83" s="475">
        <v>1024</v>
      </c>
      <c r="K83" s="475">
        <v>763</v>
      </c>
      <c r="L83" s="475">
        <v>815</v>
      </c>
      <c r="M83" s="475">
        <v>880</v>
      </c>
    </row>
    <row r="84" spans="1:13" x14ac:dyDescent="0.45">
      <c r="A84" s="475" t="s">
        <v>978</v>
      </c>
      <c r="B84" s="475" t="s">
        <v>562</v>
      </c>
      <c r="C84" s="475" t="s">
        <v>320</v>
      </c>
      <c r="D84" s="475" t="s">
        <v>977</v>
      </c>
      <c r="E84" s="475">
        <v>16</v>
      </c>
      <c r="F84" s="475">
        <v>911</v>
      </c>
      <c r="G84" s="475">
        <v>754</v>
      </c>
      <c r="H84" s="475">
        <v>2003</v>
      </c>
      <c r="I84" s="475">
        <v>2004</v>
      </c>
      <c r="J84" s="475">
        <v>1904</v>
      </c>
      <c r="K84" s="475">
        <v>1705</v>
      </c>
      <c r="L84" s="475">
        <v>1771</v>
      </c>
      <c r="M84" s="475">
        <v>1431</v>
      </c>
    </row>
    <row r="85" spans="1:13" x14ac:dyDescent="0.45">
      <c r="A85" s="475" t="s">
        <v>978</v>
      </c>
      <c r="B85" s="475" t="s">
        <v>555</v>
      </c>
      <c r="C85" s="475" t="s">
        <v>320</v>
      </c>
      <c r="D85" s="475" t="s">
        <v>977</v>
      </c>
      <c r="E85" s="475">
        <v>16</v>
      </c>
      <c r="F85" s="475">
        <v>14980</v>
      </c>
      <c r="G85" s="475">
        <v>10997</v>
      </c>
      <c r="H85" s="475">
        <v>12196</v>
      </c>
      <c r="I85" s="475">
        <v>9088</v>
      </c>
      <c r="J85" s="475">
        <v>7670</v>
      </c>
      <c r="K85" s="475">
        <v>7724</v>
      </c>
      <c r="L85" s="475">
        <v>7067</v>
      </c>
      <c r="M85" s="475">
        <v>7055</v>
      </c>
    </row>
    <row r="86" spans="1:13" x14ac:dyDescent="0.45">
      <c r="A86" s="475" t="s">
        <v>978</v>
      </c>
      <c r="B86" s="475" t="s">
        <v>552</v>
      </c>
      <c r="C86" s="475" t="s">
        <v>321</v>
      </c>
      <c r="D86" s="475" t="s">
        <v>977</v>
      </c>
      <c r="E86" s="475">
        <v>17</v>
      </c>
      <c r="F86" s="475">
        <v>1650</v>
      </c>
      <c r="G86" s="475">
        <v>1109</v>
      </c>
      <c r="H86" s="475">
        <v>1683</v>
      </c>
      <c r="I86" s="475">
        <v>1235</v>
      </c>
      <c r="J86" s="475">
        <v>1493</v>
      </c>
      <c r="K86" s="475">
        <v>1598</v>
      </c>
      <c r="L86" s="475">
        <v>1827</v>
      </c>
      <c r="M86" s="475">
        <v>2455</v>
      </c>
    </row>
    <row r="87" spans="1:13" x14ac:dyDescent="0.45">
      <c r="A87" s="475" t="s">
        <v>978</v>
      </c>
      <c r="B87" s="475" t="s">
        <v>553</v>
      </c>
      <c r="C87" s="475" t="s">
        <v>321</v>
      </c>
      <c r="D87" s="475" t="s">
        <v>977</v>
      </c>
      <c r="E87" s="475">
        <v>17</v>
      </c>
      <c r="F87" s="475">
        <v>12047</v>
      </c>
      <c r="G87" s="475">
        <v>11409</v>
      </c>
      <c r="H87" s="475">
        <v>13211</v>
      </c>
      <c r="I87" s="475">
        <v>13035</v>
      </c>
      <c r="J87" s="475">
        <v>13295</v>
      </c>
      <c r="K87" s="475">
        <v>16986</v>
      </c>
      <c r="L87" s="475">
        <v>13719</v>
      </c>
      <c r="M87" s="475">
        <v>18610</v>
      </c>
    </row>
    <row r="88" spans="1:13" x14ac:dyDescent="0.45">
      <c r="A88" s="475" t="s">
        <v>978</v>
      </c>
      <c r="B88" s="475" t="s">
        <v>562</v>
      </c>
      <c r="C88" s="475" t="s">
        <v>321</v>
      </c>
      <c r="D88" s="475" t="s">
        <v>977</v>
      </c>
      <c r="E88" s="475">
        <v>17</v>
      </c>
      <c r="F88" s="475">
        <v>5171</v>
      </c>
      <c r="G88" s="475">
        <v>4746</v>
      </c>
      <c r="H88" s="475">
        <v>5055</v>
      </c>
      <c r="I88" s="475">
        <v>5607</v>
      </c>
      <c r="J88" s="475">
        <v>6333</v>
      </c>
      <c r="K88" s="475">
        <v>6670</v>
      </c>
      <c r="L88" s="475">
        <v>6059</v>
      </c>
      <c r="M88" s="475">
        <v>7158</v>
      </c>
    </row>
    <row r="89" spans="1:13" x14ac:dyDescent="0.45">
      <c r="A89" s="475" t="s">
        <v>978</v>
      </c>
      <c r="B89" s="475" t="s">
        <v>555</v>
      </c>
      <c r="C89" s="475" t="s">
        <v>321</v>
      </c>
      <c r="D89" s="475" t="s">
        <v>977</v>
      </c>
      <c r="E89" s="475">
        <v>17</v>
      </c>
      <c r="F89" s="475">
        <v>24672</v>
      </c>
      <c r="G89" s="475">
        <v>25591</v>
      </c>
      <c r="H89" s="475">
        <v>27344</v>
      </c>
      <c r="I89" s="475">
        <v>28802</v>
      </c>
      <c r="J89" s="475">
        <v>34983</v>
      </c>
      <c r="K89" s="475">
        <v>35402</v>
      </c>
      <c r="L89" s="475">
        <v>29595</v>
      </c>
      <c r="M89" s="475">
        <v>30475</v>
      </c>
    </row>
    <row r="90" spans="1:13" x14ac:dyDescent="0.45">
      <c r="A90" s="475" t="s">
        <v>978</v>
      </c>
      <c r="B90" s="475" t="s">
        <v>552</v>
      </c>
      <c r="C90" s="475" t="s">
        <v>322</v>
      </c>
      <c r="D90" s="475" t="s">
        <v>977</v>
      </c>
      <c r="E90" s="475">
        <v>18</v>
      </c>
      <c r="F90" s="475">
        <v>1875</v>
      </c>
      <c r="G90" s="475">
        <v>439</v>
      </c>
      <c r="H90" s="475">
        <v>746</v>
      </c>
      <c r="I90" s="475">
        <v>6261</v>
      </c>
      <c r="J90" s="475">
        <v>325</v>
      </c>
      <c r="K90" s="475">
        <v>79</v>
      </c>
      <c r="L90" s="475">
        <v>3142</v>
      </c>
      <c r="M90" s="475">
        <v>782</v>
      </c>
    </row>
    <row r="91" spans="1:13" x14ac:dyDescent="0.45">
      <c r="A91" s="475" t="s">
        <v>978</v>
      </c>
      <c r="B91" s="475" t="s">
        <v>553</v>
      </c>
      <c r="C91" s="475" t="s">
        <v>322</v>
      </c>
      <c r="D91" s="475" t="s">
        <v>977</v>
      </c>
      <c r="E91" s="475">
        <v>18</v>
      </c>
      <c r="F91" s="475">
        <v>206</v>
      </c>
      <c r="G91" s="475">
        <v>1092</v>
      </c>
      <c r="H91" s="475">
        <v>182</v>
      </c>
      <c r="I91" s="475">
        <v>4477</v>
      </c>
      <c r="J91" s="475">
        <v>5675</v>
      </c>
      <c r="K91" s="475">
        <v>594</v>
      </c>
      <c r="L91" s="475">
        <v>22070</v>
      </c>
      <c r="M91" s="475">
        <v>135375</v>
      </c>
    </row>
    <row r="92" spans="1:13" x14ac:dyDescent="0.45">
      <c r="A92" s="475" t="s">
        <v>978</v>
      </c>
      <c r="B92" s="475" t="s">
        <v>562</v>
      </c>
      <c r="C92" s="475" t="s">
        <v>322</v>
      </c>
      <c r="D92" s="475" t="s">
        <v>977</v>
      </c>
      <c r="E92" s="475">
        <v>18</v>
      </c>
      <c r="F92" s="475">
        <v>132</v>
      </c>
      <c r="G92" s="475">
        <v>6344</v>
      </c>
      <c r="H92" s="475">
        <v>1214</v>
      </c>
      <c r="I92" s="475"/>
      <c r="J92" s="475">
        <v>558</v>
      </c>
      <c r="K92" s="475">
        <v>24179</v>
      </c>
      <c r="L92" s="475">
        <v>4168</v>
      </c>
      <c r="M92" s="475">
        <v>7102</v>
      </c>
    </row>
    <row r="93" spans="1:13" x14ac:dyDescent="0.45">
      <c r="A93" s="475" t="s">
        <v>978</v>
      </c>
      <c r="B93" s="475" t="s">
        <v>555</v>
      </c>
      <c r="C93" s="475" t="s">
        <v>322</v>
      </c>
      <c r="D93" s="475" t="s">
        <v>977</v>
      </c>
      <c r="E93" s="475">
        <v>18</v>
      </c>
      <c r="F93" s="475">
        <v>367</v>
      </c>
      <c r="G93" s="475">
        <v>9022</v>
      </c>
      <c r="H93" s="475">
        <v>74029</v>
      </c>
      <c r="I93" s="475">
        <v>3959</v>
      </c>
      <c r="J93" s="475">
        <v>59872</v>
      </c>
      <c r="K93" s="475">
        <v>68602</v>
      </c>
      <c r="L93" s="475">
        <v>3637</v>
      </c>
      <c r="M93" s="475">
        <v>6406</v>
      </c>
    </row>
    <row r="94" spans="1:13" x14ac:dyDescent="0.45">
      <c r="A94" s="475" t="s">
        <v>978</v>
      </c>
      <c r="B94" s="475" t="s">
        <v>552</v>
      </c>
      <c r="C94" s="475" t="s">
        <v>323</v>
      </c>
      <c r="D94" s="475" t="s">
        <v>977</v>
      </c>
      <c r="E94" s="475">
        <v>19</v>
      </c>
      <c r="F94" s="475">
        <v>1947</v>
      </c>
      <c r="G94" s="475">
        <v>1324</v>
      </c>
      <c r="H94" s="475">
        <v>2225</v>
      </c>
      <c r="I94" s="475">
        <v>2817</v>
      </c>
      <c r="J94" s="475">
        <v>2215</v>
      </c>
      <c r="K94" s="475">
        <v>2063</v>
      </c>
      <c r="L94" s="475">
        <v>1524</v>
      </c>
      <c r="M94" s="475">
        <v>1363</v>
      </c>
    </row>
    <row r="95" spans="1:13" x14ac:dyDescent="0.45">
      <c r="A95" s="475" t="s">
        <v>978</v>
      </c>
      <c r="B95" s="475" t="s">
        <v>553</v>
      </c>
      <c r="C95" s="475" t="s">
        <v>323</v>
      </c>
      <c r="D95" s="475" t="s">
        <v>977</v>
      </c>
      <c r="E95" s="475">
        <v>19</v>
      </c>
      <c r="F95" s="475">
        <v>5559</v>
      </c>
      <c r="G95" s="475">
        <v>6011</v>
      </c>
      <c r="H95" s="475">
        <v>6230</v>
      </c>
      <c r="I95" s="475">
        <v>5577</v>
      </c>
      <c r="J95" s="475">
        <v>5711</v>
      </c>
      <c r="K95" s="475">
        <v>6937</v>
      </c>
      <c r="L95" s="475">
        <v>6641</v>
      </c>
      <c r="M95" s="475">
        <v>7205</v>
      </c>
    </row>
    <row r="96" spans="1:13" x14ac:dyDescent="0.45">
      <c r="A96" s="475" t="s">
        <v>978</v>
      </c>
      <c r="B96" s="475" t="s">
        <v>562</v>
      </c>
      <c r="C96" s="475" t="s">
        <v>323</v>
      </c>
      <c r="D96" s="475" t="s">
        <v>977</v>
      </c>
      <c r="E96" s="475">
        <v>19</v>
      </c>
      <c r="F96" s="475">
        <v>6776</v>
      </c>
      <c r="G96" s="475">
        <v>6259</v>
      </c>
      <c r="H96" s="475">
        <v>5099</v>
      </c>
      <c r="I96" s="475">
        <v>5323</v>
      </c>
      <c r="J96" s="475">
        <v>5621</v>
      </c>
      <c r="K96" s="475">
        <v>5427</v>
      </c>
      <c r="L96" s="475">
        <v>5479</v>
      </c>
      <c r="M96" s="475">
        <v>6684</v>
      </c>
    </row>
    <row r="97" spans="1:13" x14ac:dyDescent="0.45">
      <c r="A97" s="475" t="s">
        <v>978</v>
      </c>
      <c r="B97" s="475" t="s">
        <v>555</v>
      </c>
      <c r="C97" s="475" t="s">
        <v>323</v>
      </c>
      <c r="D97" s="475" t="s">
        <v>977</v>
      </c>
      <c r="E97" s="475">
        <v>19</v>
      </c>
      <c r="F97" s="475">
        <v>7039</v>
      </c>
      <c r="G97" s="475">
        <v>8058</v>
      </c>
      <c r="H97" s="475">
        <v>17590</v>
      </c>
      <c r="I97" s="475">
        <v>6788</v>
      </c>
      <c r="J97" s="475">
        <v>7558</v>
      </c>
      <c r="K97" s="475">
        <v>12442</v>
      </c>
      <c r="L97" s="475">
        <v>16094</v>
      </c>
      <c r="M97" s="475">
        <v>11259</v>
      </c>
    </row>
    <row r="98" spans="1:13" x14ac:dyDescent="0.45">
      <c r="A98" s="475" t="s">
        <v>978</v>
      </c>
      <c r="B98" s="475" t="s">
        <v>552</v>
      </c>
      <c r="C98" s="475" t="s">
        <v>324</v>
      </c>
      <c r="D98" s="475" t="s">
        <v>977</v>
      </c>
      <c r="E98" s="475">
        <v>20</v>
      </c>
      <c r="F98" s="475">
        <v>1477</v>
      </c>
      <c r="G98" s="475">
        <v>1103</v>
      </c>
      <c r="H98" s="475">
        <v>1049</v>
      </c>
      <c r="I98" s="475">
        <v>170</v>
      </c>
      <c r="J98" s="475">
        <v>160</v>
      </c>
      <c r="K98" s="475">
        <v>111</v>
      </c>
      <c r="L98" s="475">
        <v>174</v>
      </c>
      <c r="M98" s="475">
        <v>104</v>
      </c>
    </row>
    <row r="99" spans="1:13" x14ac:dyDescent="0.45">
      <c r="A99" s="475" t="s">
        <v>978</v>
      </c>
      <c r="B99" s="475" t="s">
        <v>553</v>
      </c>
      <c r="C99" s="475" t="s">
        <v>324</v>
      </c>
      <c r="D99" s="475" t="s">
        <v>977</v>
      </c>
      <c r="E99" s="475">
        <v>20</v>
      </c>
      <c r="F99" s="475">
        <v>2555</v>
      </c>
      <c r="G99" s="475">
        <v>2092</v>
      </c>
      <c r="H99" s="475">
        <v>3347</v>
      </c>
      <c r="I99" s="475">
        <v>994</v>
      </c>
      <c r="J99" s="475">
        <v>548</v>
      </c>
      <c r="K99" s="475">
        <v>738</v>
      </c>
      <c r="L99" s="475">
        <v>327</v>
      </c>
      <c r="M99" s="475">
        <v>402</v>
      </c>
    </row>
    <row r="100" spans="1:13" x14ac:dyDescent="0.45">
      <c r="A100" s="475" t="s">
        <v>978</v>
      </c>
      <c r="B100" s="475" t="s">
        <v>562</v>
      </c>
      <c r="C100" s="475" t="s">
        <v>324</v>
      </c>
      <c r="D100" s="475" t="s">
        <v>977</v>
      </c>
      <c r="E100" s="475">
        <v>20</v>
      </c>
      <c r="F100" s="475">
        <v>2507</v>
      </c>
      <c r="G100" s="475">
        <v>1168</v>
      </c>
      <c r="H100" s="475">
        <v>1380</v>
      </c>
      <c r="I100" s="475">
        <v>1412</v>
      </c>
      <c r="J100" s="475">
        <v>1751</v>
      </c>
      <c r="K100" s="475">
        <v>5578</v>
      </c>
      <c r="L100" s="475">
        <v>5060</v>
      </c>
      <c r="M100" s="475">
        <v>5371</v>
      </c>
    </row>
    <row r="101" spans="1:13" x14ac:dyDescent="0.45">
      <c r="A101" s="475" t="s">
        <v>978</v>
      </c>
      <c r="B101" s="475" t="s">
        <v>555</v>
      </c>
      <c r="C101" s="475" t="s">
        <v>324</v>
      </c>
      <c r="D101" s="475" t="s">
        <v>977</v>
      </c>
      <c r="E101" s="475">
        <v>20</v>
      </c>
      <c r="F101" s="475">
        <v>7627</v>
      </c>
      <c r="G101" s="475">
        <v>10637</v>
      </c>
      <c r="H101" s="475">
        <v>9680</v>
      </c>
      <c r="I101" s="475">
        <v>7348</v>
      </c>
      <c r="J101" s="475">
        <v>8017</v>
      </c>
      <c r="K101" s="475">
        <v>5841</v>
      </c>
      <c r="L101" s="475">
        <v>9693</v>
      </c>
      <c r="M101" s="475">
        <v>9497</v>
      </c>
    </row>
  </sheetData>
  <pageMargins left="0.75" right="0.75" top="1" bottom="1" header="0.5" footer="0.5"/>
  <pageSetup paperSize="9"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fitToPage="1"/>
  </sheetPr>
  <dimension ref="A1:K73"/>
  <sheetViews>
    <sheetView showGridLines="0" zoomScaleNormal="100" zoomScaleSheetLayoutView="85" workbookViewId="0">
      <selection sqref="A1:J1"/>
    </sheetView>
  </sheetViews>
  <sheetFormatPr defaultColWidth="18.6640625" defaultRowHeight="13.05" customHeight="1" x14ac:dyDescent="0.35"/>
  <cols>
    <col min="1" max="1" width="54.6640625" style="4" customWidth="1"/>
    <col min="2" max="2" width="8.1328125" style="362" hidden="1" customWidth="1"/>
    <col min="3" max="10" width="14.59765625" style="4" customWidth="1"/>
    <col min="11" max="16384" width="18.6640625" style="4"/>
  </cols>
  <sheetData>
    <row r="1" spans="1:11" ht="20.85" customHeight="1" x14ac:dyDescent="0.45">
      <c r="A1" s="602" t="s">
        <v>533</v>
      </c>
      <c r="B1" s="602"/>
      <c r="C1" s="602"/>
      <c r="D1" s="602"/>
      <c r="E1" s="602"/>
      <c r="F1" s="602"/>
      <c r="G1" s="602"/>
      <c r="H1" s="602"/>
      <c r="I1" s="602"/>
      <c r="J1" s="602"/>
      <c r="K1"/>
    </row>
    <row r="2" spans="1:11" customFormat="1" ht="19.5" customHeight="1" x14ac:dyDescent="0.45">
      <c r="B2" s="1"/>
    </row>
    <row r="3" spans="1:11" customFormat="1" ht="15.3" customHeight="1" x14ac:dyDescent="0.45">
      <c r="B3" s="1"/>
      <c r="C3" s="618" t="s">
        <v>464</v>
      </c>
      <c r="D3" s="619"/>
      <c r="E3" s="620"/>
    </row>
    <row r="4" spans="1:11" s="172" customFormat="1" ht="15.3" customHeight="1" x14ac:dyDescent="0.55000000000000004">
      <c r="A4" s="197"/>
      <c r="B4" s="360"/>
      <c r="C4" s="614" t="s">
        <v>1099</v>
      </c>
      <c r="D4" s="615"/>
      <c r="E4" s="616"/>
      <c r="F4" s="171"/>
      <c r="G4" s="171"/>
      <c r="H4" s="171"/>
      <c r="I4" s="171"/>
      <c r="J4" s="171"/>
      <c r="K4" s="29"/>
    </row>
    <row r="5" spans="1:11" customFormat="1" ht="19.5" customHeight="1" x14ac:dyDescent="0.45">
      <c r="B5" s="1"/>
    </row>
    <row r="6" spans="1:11" s="48" customFormat="1" ht="30.75" customHeight="1" x14ac:dyDescent="0.45">
      <c r="A6" s="299"/>
      <c r="B6" s="361" t="str">
        <f>C4</f>
        <v>Entities with more than four/six members ^</v>
      </c>
      <c r="C6" s="301" t="s">
        <v>0</v>
      </c>
      <c r="D6" s="301" t="s">
        <v>1</v>
      </c>
      <c r="E6" s="301" t="s">
        <v>2</v>
      </c>
      <c r="F6" s="301" t="s">
        <v>3</v>
      </c>
      <c r="G6" s="301" t="s">
        <v>4</v>
      </c>
      <c r="H6" s="301" t="s">
        <v>307</v>
      </c>
      <c r="I6" s="301" t="s">
        <v>650</v>
      </c>
      <c r="J6" s="301" t="s">
        <v>651</v>
      </c>
    </row>
    <row r="7" spans="1:11" s="48" customFormat="1" ht="21" customHeight="1" x14ac:dyDescent="0.45">
      <c r="A7" s="110"/>
      <c r="B7" s="361"/>
      <c r="C7" s="627"/>
      <c r="D7" s="627"/>
      <c r="E7" s="627"/>
      <c r="F7" s="627"/>
      <c r="G7" s="627"/>
      <c r="H7" s="627"/>
      <c r="I7" s="627"/>
      <c r="J7" s="627"/>
    </row>
    <row r="8" spans="1:11" s="5" customFormat="1" ht="17.100000000000001" customHeight="1" x14ac:dyDescent="0.35">
      <c r="A8" s="4"/>
      <c r="B8" s="362"/>
      <c r="C8" s="628" t="s">
        <v>536</v>
      </c>
      <c r="D8" s="628"/>
      <c r="E8" s="628"/>
      <c r="F8" s="628"/>
      <c r="G8" s="628"/>
      <c r="H8" s="628"/>
      <c r="I8" s="628"/>
      <c r="J8" s="628"/>
    </row>
    <row r="9" spans="1:11" s="6" customFormat="1" ht="16.5" customHeight="1" x14ac:dyDescent="0.45">
      <c r="A9" s="103" t="s">
        <v>173</v>
      </c>
      <c r="B9" s="363"/>
      <c r="C9" s="111"/>
      <c r="D9" s="111"/>
      <c r="E9" s="111"/>
      <c r="F9" s="111"/>
      <c r="G9" s="111"/>
      <c r="H9" s="111"/>
      <c r="I9" s="111"/>
      <c r="J9" s="111"/>
    </row>
    <row r="10" spans="1:11" s="6" customFormat="1" ht="16.5" customHeight="1" x14ac:dyDescent="0.45">
      <c r="A10" s="20" t="s">
        <v>174</v>
      </c>
      <c r="B10" s="364" t="s">
        <v>325</v>
      </c>
      <c r="C10" s="186">
        <f>SUMIFS(Table_RSE7B_Data!F:F,Table_RSE7B_Data!$C:$C,'Table 7b'!$B$10,Table_RSE7B_Data!$B:$B,'Table 7b'!$B$6)</f>
        <v>926</v>
      </c>
      <c r="D10" s="186">
        <f>SUMIFS(Table_RSE7B_Data!G:G,Table_RSE7B_Data!$C:$C,'Table 7b'!$B$10,Table_RSE7B_Data!$B:$B,'Table 7b'!$B$6)</f>
        <v>921</v>
      </c>
      <c r="E10" s="186">
        <f>SUMIFS(Table_RSE7B_Data!H:H,Table_RSE7B_Data!$C:$C,'Table 7b'!$B$10,Table_RSE7B_Data!$B:$B,'Table 7b'!$B$6)</f>
        <v>910</v>
      </c>
      <c r="F10" s="186">
        <f>SUMIFS(Table_RSE7B_Data!I:I,Table_RSE7B_Data!$C:$C,'Table 7b'!$B$10,Table_RSE7B_Data!$B:$B,'Table 7b'!$B$6)</f>
        <v>905</v>
      </c>
      <c r="G10" s="186">
        <f>SUMIFS(Table_RSE7B_Data!J:J,Table_RSE7B_Data!$C:$C,'Table 7b'!$B$10,Table_RSE7B_Data!$B:$B,'Table 7b'!$B$6)</f>
        <v>895</v>
      </c>
      <c r="H10" s="186">
        <f>SUMIFS(Table_RSE7B_Data!K:K,Table_RSE7B_Data!$C:$C,'Table 7b'!$B$10,Table_RSE7B_Data!$B:$B,'Table 7b'!$B$6)</f>
        <v>876</v>
      </c>
      <c r="I10" s="186">
        <f>SUMIFS(Table_RSE7B_Data!L:L,Table_RSE7B_Data!$C:$C,'Table 7b'!$B$10,Table_RSE7B_Data!$B:$B,'Table 7b'!$B$6)</f>
        <v>860</v>
      </c>
      <c r="J10" s="186">
        <f>SUMIFS(Table_RSE7B_Data!M:M,Table_RSE7B_Data!$C:$C,'Table 7b'!$B$10,Table_RSE7B_Data!$B:$B,'Table 7b'!$B$6)</f>
        <v>792</v>
      </c>
    </row>
    <row r="11" spans="1:11" s="6" customFormat="1" ht="16.5" customHeight="1" x14ac:dyDescent="0.45">
      <c r="A11" s="20" t="s">
        <v>175</v>
      </c>
      <c r="B11" s="364" t="s">
        <v>326</v>
      </c>
      <c r="C11" s="186">
        <f>SUMIFS(Table_RSE7B_Data!F:F,Table_RSE7B_Data!$C:$C,'Table 7b'!$B$11,Table_RSE7B_Data!$B:$B,'Table 7b'!$B$6)</f>
        <v>27670</v>
      </c>
      <c r="D11" s="186">
        <f>SUMIFS(Table_RSE7B_Data!G:G,Table_RSE7B_Data!$C:$C,'Table 7b'!$B$11,Table_RSE7B_Data!$B:$B,'Table 7b'!$B$6)</f>
        <v>26676</v>
      </c>
      <c r="E11" s="186">
        <f>SUMIFS(Table_RSE7B_Data!H:H,Table_RSE7B_Data!$C:$C,'Table 7b'!$B$11,Table_RSE7B_Data!$B:$B,'Table 7b'!$B$6)</f>
        <v>26107</v>
      </c>
      <c r="F11" s="186">
        <f>SUMIFS(Table_RSE7B_Data!I:I,Table_RSE7B_Data!$C:$C,'Table 7b'!$B$11,Table_RSE7B_Data!$B:$B,'Table 7b'!$B$6)</f>
        <v>25459</v>
      </c>
      <c r="G11" s="186">
        <f>SUMIFS(Table_RSE7B_Data!J:J,Table_RSE7B_Data!$C:$C,'Table 7b'!$B$11,Table_RSE7B_Data!$B:$B,'Table 7b'!$B$6)</f>
        <v>25187</v>
      </c>
      <c r="H11" s="186">
        <f>SUMIFS(Table_RSE7B_Data!K:K,Table_RSE7B_Data!$C:$C,'Table 7b'!$B$11,Table_RSE7B_Data!$B:$B,'Table 7b'!$B$6)</f>
        <v>22132</v>
      </c>
      <c r="I11" s="186">
        <f>SUMIFS(Table_RSE7B_Data!L:L,Table_RSE7B_Data!$C:$C,'Table 7b'!$B$11,Table_RSE7B_Data!$B:$B,'Table 7b'!$B$6)</f>
        <v>20995</v>
      </c>
      <c r="J11" s="186">
        <f>SUMIFS(Table_RSE7B_Data!M:M,Table_RSE7B_Data!$C:$C,'Table 7b'!$B$11,Table_RSE7B_Data!$B:$B,'Table 7b'!$B$6)</f>
        <v>21233</v>
      </c>
    </row>
    <row r="12" spans="1:11" s="6" customFormat="1" ht="16.5" customHeight="1" x14ac:dyDescent="0.45">
      <c r="A12" s="20" t="s">
        <v>176</v>
      </c>
      <c r="B12" s="364" t="s">
        <v>327</v>
      </c>
      <c r="C12" s="186">
        <f>SUMIFS(Table_RSE7B_Data!F:F,Table_RSE7B_Data!$C:$C,'Table 7b'!$B$12,Table_RSE7B_Data!$B:$B,'Table 7b'!$B$6)</f>
        <v>301</v>
      </c>
      <c r="D12" s="186">
        <f>SUMIFS(Table_RSE7B_Data!G:G,Table_RSE7B_Data!$C:$C,'Table 7b'!$B$12,Table_RSE7B_Data!$B:$B,'Table 7b'!$B$6)</f>
        <v>307</v>
      </c>
      <c r="E12" s="186">
        <f>SUMIFS(Table_RSE7B_Data!H:H,Table_RSE7B_Data!$C:$C,'Table 7b'!$B$12,Table_RSE7B_Data!$B:$B,'Table 7b'!$B$6)</f>
        <v>310</v>
      </c>
      <c r="F12" s="186">
        <f>SUMIFS(Table_RSE7B_Data!I:I,Table_RSE7B_Data!$C:$C,'Table 7b'!$B$12,Table_RSE7B_Data!$B:$B,'Table 7b'!$B$6)</f>
        <v>295</v>
      </c>
      <c r="G12" s="186">
        <f>SUMIFS(Table_RSE7B_Data!J:J,Table_RSE7B_Data!$C:$C,'Table 7b'!$B$12,Table_RSE7B_Data!$B:$B,'Table 7b'!$B$6)</f>
        <v>278</v>
      </c>
      <c r="H12" s="186">
        <f>SUMIFS(Table_RSE7B_Data!K:K,Table_RSE7B_Data!$C:$C,'Table 7b'!$B$12,Table_RSE7B_Data!$B:$B,'Table 7b'!$B$6)</f>
        <v>273</v>
      </c>
      <c r="I12" s="186">
        <f>SUMIFS(Table_RSE7B_Data!L:L,Table_RSE7B_Data!$C:$C,'Table 7b'!$B$12,Table_RSE7B_Data!$B:$B,'Table 7b'!$B$6)</f>
        <v>258</v>
      </c>
      <c r="J12" s="186">
        <f>SUMIFS(Table_RSE7B_Data!M:M,Table_RSE7B_Data!$C:$C,'Table 7b'!$B$12,Table_RSE7B_Data!$B:$B,'Table 7b'!$B$6)</f>
        <v>243</v>
      </c>
    </row>
    <row r="13" spans="1:11" s="6" customFormat="1" ht="16.5" customHeight="1" x14ac:dyDescent="0.45">
      <c r="A13" s="112" t="s">
        <v>537</v>
      </c>
      <c r="B13" s="364" t="s">
        <v>449</v>
      </c>
      <c r="C13" s="322">
        <f>SUMIFS(Table_RSE7B_Data!F:F,Table_RSE7B_Data!$C:$C,'Table 7b'!$B$13,Table_RSE7B_Data!$B:$B,'Table 7b'!$B$6)</f>
        <v>28924</v>
      </c>
      <c r="D13" s="322">
        <f>SUMIFS(Table_RSE7B_Data!G:G,Table_RSE7B_Data!$C:$C,'Table 7b'!$B$13,Table_RSE7B_Data!$B:$B,'Table 7b'!$B$6)</f>
        <v>27932</v>
      </c>
      <c r="E13" s="322">
        <f>SUMIFS(Table_RSE7B_Data!H:H,Table_RSE7B_Data!$C:$C,'Table 7b'!$B$13,Table_RSE7B_Data!$B:$B,'Table 7b'!$B$6)</f>
        <v>27358</v>
      </c>
      <c r="F13" s="322">
        <f>SUMIFS(Table_RSE7B_Data!I:I,Table_RSE7B_Data!$C:$C,'Table 7b'!$B$13,Table_RSE7B_Data!$B:$B,'Table 7b'!$B$6)</f>
        <v>26660</v>
      </c>
      <c r="G13" s="322">
        <f>SUMIFS(Table_RSE7B_Data!J:J,Table_RSE7B_Data!$C:$C,'Table 7b'!$B$13,Table_RSE7B_Data!$B:$B,'Table 7b'!$B$6)</f>
        <v>26360</v>
      </c>
      <c r="H13" s="322">
        <f>SUMIFS(Table_RSE7B_Data!K:K,Table_RSE7B_Data!$C:$C,'Table 7b'!$B$13,Table_RSE7B_Data!$B:$B,'Table 7b'!$B$6)</f>
        <v>23289</v>
      </c>
      <c r="I13" s="322">
        <f>SUMIFS(Table_RSE7B_Data!L:L,Table_RSE7B_Data!$C:$C,'Table 7b'!$B$13,Table_RSE7B_Data!$B:$B,'Table 7b'!$B$6)</f>
        <v>22121</v>
      </c>
      <c r="J13" s="322">
        <f>SUMIFS(Table_RSE7B_Data!M:M,Table_RSE7B_Data!$C:$C,'Table 7b'!$B$13,Table_RSE7B_Data!$B:$B,'Table 7b'!$B$6)</f>
        <v>22274</v>
      </c>
    </row>
    <row r="14" spans="1:11" s="6" customFormat="1" ht="16.5" customHeight="1" x14ac:dyDescent="0.45">
      <c r="A14" s="95" t="s">
        <v>133</v>
      </c>
      <c r="B14" s="365"/>
      <c r="C14" s="322"/>
      <c r="D14" s="322"/>
      <c r="E14" s="322"/>
      <c r="F14" s="322"/>
      <c r="G14" s="322"/>
      <c r="H14" s="322"/>
      <c r="I14" s="322"/>
      <c r="J14" s="322"/>
    </row>
    <row r="15" spans="1:11" s="6" customFormat="1" ht="16.5" customHeight="1" x14ac:dyDescent="0.45">
      <c r="A15" s="23" t="s">
        <v>177</v>
      </c>
      <c r="B15" s="364" t="s">
        <v>450</v>
      </c>
      <c r="C15" s="322">
        <f>SUMIFS(Table_RSE7B_Data!F:F,Table_RSE7B_Data!$C:$C,'Table 7b'!$B$15,Table_RSE7B_Data!$B:$B,'Table 7b'!$B$6)</f>
        <v>14602</v>
      </c>
      <c r="D15" s="322">
        <f>SUMIFS(Table_RSE7B_Data!G:G,Table_RSE7B_Data!$C:$C,'Table 7b'!$B$15,Table_RSE7B_Data!$B:$B,'Table 7b'!$B$6)</f>
        <v>14954</v>
      </c>
      <c r="E15" s="322">
        <f>SUMIFS(Table_RSE7B_Data!H:H,Table_RSE7B_Data!$C:$C,'Table 7b'!$B$15,Table_RSE7B_Data!$B:$B,'Table 7b'!$B$6)</f>
        <v>15503</v>
      </c>
      <c r="F15" s="322">
        <f>SUMIFS(Table_RSE7B_Data!I:I,Table_RSE7B_Data!$C:$C,'Table 7b'!$B$15,Table_RSE7B_Data!$B:$B,'Table 7b'!$B$6)</f>
        <v>15520</v>
      </c>
      <c r="G15" s="322">
        <f>SUMIFS(Table_RSE7B_Data!J:J,Table_RSE7B_Data!$C:$C,'Table 7b'!$B$15,Table_RSE7B_Data!$B:$B,'Table 7b'!$B$6)</f>
        <v>15193</v>
      </c>
      <c r="H15" s="322">
        <f>SUMIFS(Table_RSE7B_Data!K:K,Table_RSE7B_Data!$C:$C,'Table 7b'!$B$15,Table_RSE7B_Data!$B:$B,'Table 7b'!$B$6)</f>
        <v>14555</v>
      </c>
      <c r="I15" s="322">
        <f>SUMIFS(Table_RSE7B_Data!L:L,Table_RSE7B_Data!$C:$C,'Table 7b'!$B$15,Table_RSE7B_Data!$B:$B,'Table 7b'!$B$6)</f>
        <v>14229</v>
      </c>
      <c r="J15" s="322">
        <f>SUMIFS(Table_RSE7B_Data!M:M,Table_RSE7B_Data!$C:$C,'Table 7b'!$B$15,Table_RSE7B_Data!$B:$B,'Table 7b'!$B$6)</f>
        <v>14452</v>
      </c>
    </row>
    <row r="16" spans="1:11" s="6" customFormat="1" ht="16.5" customHeight="1" x14ac:dyDescent="0.45">
      <c r="A16" s="24" t="s">
        <v>178</v>
      </c>
      <c r="B16" s="364" t="s">
        <v>451</v>
      </c>
      <c r="C16" s="186">
        <f>SUMIFS(Table_RSE7B_Data!F:F,Table_RSE7B_Data!$C:$C,'Table 7b'!$B$16,Table_RSE7B_Data!$B:$B,'Table 7b'!$B$6)</f>
        <v>1071</v>
      </c>
      <c r="D16" s="186">
        <f>SUMIFS(Table_RSE7B_Data!G:G,Table_RSE7B_Data!$C:$C,'Table 7b'!$B$16,Table_RSE7B_Data!$B:$B,'Table 7b'!$B$6)</f>
        <v>1188</v>
      </c>
      <c r="E16" s="186">
        <f>SUMIFS(Table_RSE7B_Data!H:H,Table_RSE7B_Data!$C:$C,'Table 7b'!$B$16,Table_RSE7B_Data!$B:$B,'Table 7b'!$B$6)</f>
        <v>1347</v>
      </c>
      <c r="F16" s="186">
        <f>SUMIFS(Table_RSE7B_Data!I:I,Table_RSE7B_Data!$C:$C,'Table 7b'!$B$16,Table_RSE7B_Data!$B:$B,'Table 7b'!$B$6)</f>
        <v>1754</v>
      </c>
      <c r="G16" s="186">
        <f>SUMIFS(Table_RSE7B_Data!J:J,Table_RSE7B_Data!$C:$C,'Table 7b'!$B$16,Table_RSE7B_Data!$B:$B,'Table 7b'!$B$6)</f>
        <v>1968</v>
      </c>
      <c r="H16" s="186">
        <f>SUMIFS(Table_RSE7B_Data!K:K,Table_RSE7B_Data!$C:$C,'Table 7b'!$B$16,Table_RSE7B_Data!$B:$B,'Table 7b'!$B$6)</f>
        <v>2177</v>
      </c>
      <c r="I16" s="186">
        <f>SUMIFS(Table_RSE7B_Data!L:L,Table_RSE7B_Data!$C:$C,'Table 7b'!$B$16,Table_RSE7B_Data!$B:$B,'Table 7b'!$B$6)</f>
        <v>2659</v>
      </c>
      <c r="J16" s="186">
        <f>SUMIFS(Table_RSE7B_Data!M:M,Table_RSE7B_Data!$C:$C,'Table 7b'!$B$16,Table_RSE7B_Data!$B:$B,'Table 7b'!$B$6)</f>
        <v>2616</v>
      </c>
    </row>
    <row r="17" spans="1:10" s="6" customFormat="1" ht="16.5" customHeight="1" x14ac:dyDescent="0.45">
      <c r="A17" s="24" t="s">
        <v>179</v>
      </c>
      <c r="B17" s="364" t="s">
        <v>452</v>
      </c>
      <c r="C17" s="186">
        <f>SUMIFS(Table_RSE7B_Data!F:F,Table_RSE7B_Data!$C:$C,'Table 7b'!$B$17,Table_RSE7B_Data!$B:$B,'Table 7b'!$B$6)</f>
        <v>13531</v>
      </c>
      <c r="D17" s="186">
        <f>SUMIFS(Table_RSE7B_Data!G:G,Table_RSE7B_Data!$C:$C,'Table 7b'!$B$17,Table_RSE7B_Data!$B:$B,'Table 7b'!$B$6)</f>
        <v>13766</v>
      </c>
      <c r="E17" s="186">
        <f>SUMIFS(Table_RSE7B_Data!H:H,Table_RSE7B_Data!$C:$C,'Table 7b'!$B$17,Table_RSE7B_Data!$B:$B,'Table 7b'!$B$6)</f>
        <v>14156</v>
      </c>
      <c r="F17" s="186">
        <f>SUMIFS(Table_RSE7B_Data!I:I,Table_RSE7B_Data!$C:$C,'Table 7b'!$B$17,Table_RSE7B_Data!$B:$B,'Table 7b'!$B$6)</f>
        <v>13766</v>
      </c>
      <c r="G17" s="186">
        <f>SUMIFS(Table_RSE7B_Data!J:J,Table_RSE7B_Data!$C:$C,'Table 7b'!$B$17,Table_RSE7B_Data!$B:$B,'Table 7b'!$B$6)</f>
        <v>13224</v>
      </c>
      <c r="H17" s="186">
        <f>SUMIFS(Table_RSE7B_Data!K:K,Table_RSE7B_Data!$C:$C,'Table 7b'!$B$17,Table_RSE7B_Data!$B:$B,'Table 7b'!$B$6)</f>
        <v>12377</v>
      </c>
      <c r="I17" s="186">
        <f>SUMIFS(Table_RSE7B_Data!L:L,Table_RSE7B_Data!$C:$C,'Table 7b'!$B$17,Table_RSE7B_Data!$B:$B,'Table 7b'!$B$6)</f>
        <v>11570</v>
      </c>
      <c r="J17" s="186">
        <f>SUMIFS(Table_RSE7B_Data!M:M,Table_RSE7B_Data!$C:$C,'Table 7b'!$B$17,Table_RSE7B_Data!$B:$B,'Table 7b'!$B$6)</f>
        <v>11835</v>
      </c>
    </row>
    <row r="18" spans="1:10" s="6" customFormat="1" ht="30" customHeight="1" x14ac:dyDescent="0.45">
      <c r="A18" s="103" t="s">
        <v>180</v>
      </c>
      <c r="B18" s="363"/>
      <c r="C18" s="322"/>
      <c r="D18" s="322"/>
      <c r="E18" s="322"/>
      <c r="F18" s="322"/>
      <c r="G18" s="322"/>
      <c r="H18" s="322"/>
      <c r="I18" s="322"/>
      <c r="J18" s="322"/>
    </row>
    <row r="19" spans="1:10" s="6" customFormat="1" ht="16.5" customHeight="1" x14ac:dyDescent="0.45">
      <c r="A19" s="20" t="s">
        <v>181</v>
      </c>
      <c r="B19" s="364" t="s">
        <v>328</v>
      </c>
      <c r="C19" s="186">
        <f>SUMIFS(Table_RSE7B_Data!F:F,Table_RSE7B_Data!$C:$C,'Table 7b'!$B$19,Table_RSE7B_Data!$B:$B,'Table 7b'!$B$6)</f>
        <v>17730</v>
      </c>
      <c r="D19" s="186">
        <f>SUMIFS(Table_RSE7B_Data!G:G,Table_RSE7B_Data!$C:$C,'Table 7b'!$B$19,Table_RSE7B_Data!$B:$B,'Table 7b'!$B$6)</f>
        <v>17433</v>
      </c>
      <c r="E19" s="186">
        <f>SUMIFS(Table_RSE7B_Data!H:H,Table_RSE7B_Data!$C:$C,'Table 7b'!$B$19,Table_RSE7B_Data!$B:$B,'Table 7b'!$B$6)</f>
        <v>18129</v>
      </c>
      <c r="F19" s="186">
        <f>SUMIFS(Table_RSE7B_Data!I:I,Table_RSE7B_Data!$C:$C,'Table 7b'!$B$19,Table_RSE7B_Data!$B:$B,'Table 7b'!$B$6)</f>
        <v>18423</v>
      </c>
      <c r="G19" s="186">
        <f>SUMIFS(Table_RSE7B_Data!J:J,Table_RSE7B_Data!$C:$C,'Table 7b'!$B$19,Table_RSE7B_Data!$B:$B,'Table 7b'!$B$6)</f>
        <v>19171</v>
      </c>
      <c r="H19" s="186">
        <f>SUMIFS(Table_RSE7B_Data!K:K,Table_RSE7B_Data!$C:$C,'Table 7b'!$B$19,Table_RSE7B_Data!$B:$B,'Table 7b'!$B$6)</f>
        <v>19364</v>
      </c>
      <c r="I19" s="186">
        <f>SUMIFS(Table_RSE7B_Data!L:L,Table_RSE7B_Data!$C:$C,'Table 7b'!$B$19,Table_RSE7B_Data!$B:$B,'Table 7b'!$B$6)</f>
        <v>18872</v>
      </c>
      <c r="J19" s="186">
        <f>SUMIFS(Table_RSE7B_Data!M:M,Table_RSE7B_Data!$C:$C,'Table 7b'!$B$19,Table_RSE7B_Data!$B:$B,'Table 7b'!$B$6)</f>
        <v>18988</v>
      </c>
    </row>
    <row r="20" spans="1:10" s="6" customFormat="1" ht="16.5" customHeight="1" x14ac:dyDescent="0.45">
      <c r="A20" s="113" t="s">
        <v>182</v>
      </c>
      <c r="B20" s="364" t="s">
        <v>329</v>
      </c>
      <c r="C20" s="186">
        <f>SUMIFS(Table_RSE7B_Data!F:F,Table_RSE7B_Data!$C:$C,'Table 7b'!$B$20,Table_RSE7B_Data!$B:$B,'Table 7b'!$B$6)</f>
        <v>10155</v>
      </c>
      <c r="D20" s="186">
        <f>SUMIFS(Table_RSE7B_Data!G:G,Table_RSE7B_Data!$C:$C,'Table 7b'!$B$20,Table_RSE7B_Data!$B:$B,'Table 7b'!$B$6)</f>
        <v>9612</v>
      </c>
      <c r="E20" s="186">
        <f>SUMIFS(Table_RSE7B_Data!H:H,Table_RSE7B_Data!$C:$C,'Table 7b'!$B$20,Table_RSE7B_Data!$B:$B,'Table 7b'!$B$6)</f>
        <v>8872</v>
      </c>
      <c r="F20" s="186">
        <f>SUMIFS(Table_RSE7B_Data!I:I,Table_RSE7B_Data!$C:$C,'Table 7b'!$B$20,Table_RSE7B_Data!$B:$B,'Table 7b'!$B$6)</f>
        <v>7887</v>
      </c>
      <c r="G20" s="186">
        <f>SUMIFS(Table_RSE7B_Data!J:J,Table_RSE7B_Data!$C:$C,'Table 7b'!$B$20,Table_RSE7B_Data!$B:$B,'Table 7b'!$B$6)</f>
        <v>6869</v>
      </c>
      <c r="H20" s="186">
        <f>SUMIFS(Table_RSE7B_Data!K:K,Table_RSE7B_Data!$C:$C,'Table 7b'!$B$20,Table_RSE7B_Data!$B:$B,'Table 7b'!$B$6)</f>
        <v>3695</v>
      </c>
      <c r="I20" s="186">
        <f>SUMIFS(Table_RSE7B_Data!L:L,Table_RSE7B_Data!$C:$C,'Table 7b'!$B$20,Table_RSE7B_Data!$B:$B,'Table 7b'!$B$6)</f>
        <v>3067</v>
      </c>
      <c r="J20" s="186">
        <f>SUMIFS(Table_RSE7B_Data!M:M,Table_RSE7B_Data!$C:$C,'Table 7b'!$B$20,Table_RSE7B_Data!$B:$B,'Table 7b'!$B$6)</f>
        <v>3104</v>
      </c>
    </row>
    <row r="21" spans="1:10" s="6" customFormat="1" ht="16.5" customHeight="1" x14ac:dyDescent="0.45">
      <c r="A21" s="20" t="s">
        <v>183</v>
      </c>
      <c r="B21" s="364" t="s">
        <v>330</v>
      </c>
      <c r="C21" s="186">
        <f>SUMIFS(Table_RSE7B_Data!F:F,Table_RSE7B_Data!$C:$C,'Table 7b'!$B$21,Table_RSE7B_Data!$B:$B,'Table 7b'!$B$6)</f>
        <v>638</v>
      </c>
      <c r="D21" s="186">
        <f>SUMIFS(Table_RSE7B_Data!G:G,Table_RSE7B_Data!$C:$C,'Table 7b'!$B$21,Table_RSE7B_Data!$B:$B,'Table 7b'!$B$6)</f>
        <v>483</v>
      </c>
      <c r="E21" s="186">
        <f>SUMIFS(Table_RSE7B_Data!H:H,Table_RSE7B_Data!$C:$C,'Table 7b'!$B$21,Table_RSE7B_Data!$B:$B,'Table 7b'!$B$6)</f>
        <v>356</v>
      </c>
      <c r="F21" s="186">
        <f>SUMIFS(Table_RSE7B_Data!I:I,Table_RSE7B_Data!$C:$C,'Table 7b'!$B$21,Table_RSE7B_Data!$B:$B,'Table 7b'!$B$6)</f>
        <v>350</v>
      </c>
      <c r="G21" s="186">
        <f>SUMIFS(Table_RSE7B_Data!J:J,Table_RSE7B_Data!$C:$C,'Table 7b'!$B$21,Table_RSE7B_Data!$B:$B,'Table 7b'!$B$6)</f>
        <v>320</v>
      </c>
      <c r="H21" s="186">
        <f>SUMIFS(Table_RSE7B_Data!K:K,Table_RSE7B_Data!$C:$C,'Table 7b'!$B$21,Table_RSE7B_Data!$B:$B,'Table 7b'!$B$6)</f>
        <v>230</v>
      </c>
      <c r="I21" s="186">
        <f>SUMIFS(Table_RSE7B_Data!L:L,Table_RSE7B_Data!$C:$C,'Table 7b'!$B$21,Table_RSE7B_Data!$B:$B,'Table 7b'!$B$6)</f>
        <v>182</v>
      </c>
      <c r="J21" s="186">
        <f>SUMIFS(Table_RSE7B_Data!M:M,Table_RSE7B_Data!$C:$C,'Table 7b'!$B$21,Table_RSE7B_Data!$B:$B,'Table 7b'!$B$6)</f>
        <v>183</v>
      </c>
    </row>
    <row r="22" spans="1:10" s="6" customFormat="1" ht="16.5" customHeight="1" x14ac:dyDescent="0.45">
      <c r="A22" s="112" t="s">
        <v>537</v>
      </c>
      <c r="B22" s="364" t="s">
        <v>453</v>
      </c>
      <c r="C22" s="322">
        <f>SUMIFS(Table_RSE7B_Data!F:F,Table_RSE7B_Data!$C:$C,'Table 7b'!$B$22,Table_RSE7B_Data!$B:$B,'Table 7b'!$B$6)</f>
        <v>28924</v>
      </c>
      <c r="D22" s="322">
        <f>SUMIFS(Table_RSE7B_Data!G:G,Table_RSE7B_Data!$C:$C,'Table 7b'!$B$22,Table_RSE7B_Data!$B:$B,'Table 7b'!$B$6)</f>
        <v>27932</v>
      </c>
      <c r="E22" s="322">
        <f>SUMIFS(Table_RSE7B_Data!H:H,Table_RSE7B_Data!$C:$C,'Table 7b'!$B$22,Table_RSE7B_Data!$B:$B,'Table 7b'!$B$6)</f>
        <v>27358</v>
      </c>
      <c r="F22" s="322">
        <f>SUMIFS(Table_RSE7B_Data!I:I,Table_RSE7B_Data!$C:$C,'Table 7b'!$B$22,Table_RSE7B_Data!$B:$B,'Table 7b'!$B$6)</f>
        <v>26660</v>
      </c>
      <c r="G22" s="322">
        <f>SUMIFS(Table_RSE7B_Data!J:J,Table_RSE7B_Data!$C:$C,'Table 7b'!$B$22,Table_RSE7B_Data!$B:$B,'Table 7b'!$B$6)</f>
        <v>26360</v>
      </c>
      <c r="H22" s="322">
        <f>SUMIFS(Table_RSE7B_Data!K:K,Table_RSE7B_Data!$C:$C,'Table 7b'!$B$22,Table_RSE7B_Data!$B:$B,'Table 7b'!$B$6)</f>
        <v>23289</v>
      </c>
      <c r="I22" s="322">
        <f>SUMIFS(Table_RSE7B_Data!L:L,Table_RSE7B_Data!$C:$C,'Table 7b'!$B$22,Table_RSE7B_Data!$B:$B,'Table 7b'!$B$6)</f>
        <v>22121</v>
      </c>
      <c r="J22" s="322">
        <f>SUMIFS(Table_RSE7B_Data!M:M,Table_RSE7B_Data!$C:$C,'Table 7b'!$B$22,Table_RSE7B_Data!$B:$B,'Table 7b'!$B$6)</f>
        <v>22274</v>
      </c>
    </row>
    <row r="23" spans="1:10" s="6" customFormat="1" ht="30" customHeight="1" x14ac:dyDescent="0.45">
      <c r="A23" s="84" t="s">
        <v>184</v>
      </c>
      <c r="B23" s="366"/>
      <c r="C23" s="322"/>
      <c r="D23" s="322"/>
      <c r="E23" s="322"/>
      <c r="F23" s="322"/>
      <c r="G23" s="322"/>
      <c r="H23" s="322"/>
      <c r="I23" s="322"/>
      <c r="J23" s="322"/>
    </row>
    <row r="24" spans="1:10" s="6" customFormat="1" ht="16.5" customHeight="1" x14ac:dyDescent="0.45">
      <c r="A24" s="20" t="s">
        <v>185</v>
      </c>
      <c r="B24" s="364" t="s">
        <v>331</v>
      </c>
      <c r="C24" s="186">
        <f>SUMIFS(Table_RSE7B_Data!F:F,Table_RSE7B_Data!$C:$C,'Table 7b'!$B$24,Table_RSE7B_Data!$B:$B,'Table 7b'!$B$6)</f>
        <v>26768</v>
      </c>
      <c r="D24" s="186">
        <f>SUMIFS(Table_RSE7B_Data!G:G,Table_RSE7B_Data!$C:$C,'Table 7b'!$B$24,Table_RSE7B_Data!$B:$B,'Table 7b'!$B$6)</f>
        <v>26272</v>
      </c>
      <c r="E24" s="186">
        <f>SUMIFS(Table_RSE7B_Data!H:H,Table_RSE7B_Data!$C:$C,'Table 7b'!$B$24,Table_RSE7B_Data!$B:$B,'Table 7b'!$B$6)</f>
        <v>26182</v>
      </c>
      <c r="F24" s="186">
        <f>SUMIFS(Table_RSE7B_Data!I:I,Table_RSE7B_Data!$C:$C,'Table 7b'!$B$24,Table_RSE7B_Data!$B:$B,'Table 7b'!$B$6)</f>
        <v>25883</v>
      </c>
      <c r="G24" s="186">
        <f>SUMIFS(Table_RSE7B_Data!J:J,Table_RSE7B_Data!$C:$C,'Table 7b'!$B$24,Table_RSE7B_Data!$B:$B,'Table 7b'!$B$6)</f>
        <v>25638</v>
      </c>
      <c r="H24" s="186">
        <f>SUMIFS(Table_RSE7B_Data!K:K,Table_RSE7B_Data!$C:$C,'Table 7b'!$B$24,Table_RSE7B_Data!$B:$B,'Table 7b'!$B$6)</f>
        <v>22854</v>
      </c>
      <c r="I24" s="186">
        <f>SUMIFS(Table_RSE7B_Data!L:L,Table_RSE7B_Data!$C:$C,'Table 7b'!$B$24,Table_RSE7B_Data!$B:$B,'Table 7b'!$B$6)</f>
        <v>21755</v>
      </c>
      <c r="J24" s="186">
        <f>SUMIFS(Table_RSE7B_Data!M:M,Table_RSE7B_Data!$C:$C,'Table 7b'!$B$24,Table_RSE7B_Data!$B:$B,'Table 7b'!$B$6)</f>
        <v>21906</v>
      </c>
    </row>
    <row r="25" spans="1:10" s="6" customFormat="1" ht="16.5" customHeight="1" x14ac:dyDescent="0.45">
      <c r="A25" s="20" t="s">
        <v>186</v>
      </c>
      <c r="B25" s="364" t="s">
        <v>332</v>
      </c>
      <c r="C25" s="186">
        <f>SUMIFS(Table_RSE7B_Data!F:F,Table_RSE7B_Data!$C:$C,'Table 7b'!$B$25,Table_RSE7B_Data!$B:$B,'Table 7b'!$B$6)</f>
        <v>2155</v>
      </c>
      <c r="D25" s="186">
        <f>SUMIFS(Table_RSE7B_Data!G:G,Table_RSE7B_Data!$C:$C,'Table 7b'!$B$25,Table_RSE7B_Data!$B:$B,'Table 7b'!$B$6)</f>
        <v>1660</v>
      </c>
      <c r="E25" s="186">
        <f>SUMIFS(Table_RSE7B_Data!H:H,Table_RSE7B_Data!$C:$C,'Table 7b'!$B$25,Table_RSE7B_Data!$B:$B,'Table 7b'!$B$6)</f>
        <v>1175</v>
      </c>
      <c r="F25" s="186">
        <f>SUMIFS(Table_RSE7B_Data!I:I,Table_RSE7B_Data!$C:$C,'Table 7b'!$B$25,Table_RSE7B_Data!$B:$B,'Table 7b'!$B$6)</f>
        <v>777</v>
      </c>
      <c r="G25" s="186">
        <f>SUMIFS(Table_RSE7B_Data!J:J,Table_RSE7B_Data!$C:$C,'Table 7b'!$B$25,Table_RSE7B_Data!$B:$B,'Table 7b'!$B$6)</f>
        <v>722</v>
      </c>
      <c r="H25" s="186">
        <f>SUMIFS(Table_RSE7B_Data!K:K,Table_RSE7B_Data!$C:$C,'Table 7b'!$B$25,Table_RSE7B_Data!$B:$B,'Table 7b'!$B$6)</f>
        <v>435</v>
      </c>
      <c r="I25" s="186">
        <f>SUMIFS(Table_RSE7B_Data!L:L,Table_RSE7B_Data!$C:$C,'Table 7b'!$B$25,Table_RSE7B_Data!$B:$B,'Table 7b'!$B$6)</f>
        <v>366</v>
      </c>
      <c r="J25" s="186">
        <f>SUMIFS(Table_RSE7B_Data!M:M,Table_RSE7B_Data!$C:$C,'Table 7b'!$B$25,Table_RSE7B_Data!$B:$B,'Table 7b'!$B$6)</f>
        <v>368</v>
      </c>
    </row>
    <row r="26" spans="1:10" s="6" customFormat="1" ht="16.5" customHeight="1" x14ac:dyDescent="0.45">
      <c r="A26" s="112" t="s">
        <v>537</v>
      </c>
      <c r="B26" s="364" t="s">
        <v>454</v>
      </c>
      <c r="C26" s="322">
        <f>SUMIFS(Table_RSE7B_Data!F:F,Table_RSE7B_Data!$C:$C,'Table 7b'!$B$26,Table_RSE7B_Data!$B:$B,'Table 7b'!$B$6)</f>
        <v>28924</v>
      </c>
      <c r="D26" s="322">
        <f>SUMIFS(Table_RSE7B_Data!G:G,Table_RSE7B_Data!$C:$C,'Table 7b'!$B$26,Table_RSE7B_Data!$B:$B,'Table 7b'!$B$6)</f>
        <v>27932</v>
      </c>
      <c r="E26" s="322">
        <f>SUMIFS(Table_RSE7B_Data!H:H,Table_RSE7B_Data!$C:$C,'Table 7b'!$B$26,Table_RSE7B_Data!$B:$B,'Table 7b'!$B$6)</f>
        <v>27358</v>
      </c>
      <c r="F26" s="322">
        <f>SUMIFS(Table_RSE7B_Data!I:I,Table_RSE7B_Data!$C:$C,'Table 7b'!$B$26,Table_RSE7B_Data!$B:$B,'Table 7b'!$B$6)</f>
        <v>26660</v>
      </c>
      <c r="G26" s="322">
        <f>SUMIFS(Table_RSE7B_Data!J:J,Table_RSE7B_Data!$C:$C,'Table 7b'!$B$26,Table_RSE7B_Data!$B:$B,'Table 7b'!$B$6)</f>
        <v>26360</v>
      </c>
      <c r="H26" s="322">
        <f>SUMIFS(Table_RSE7B_Data!K:K,Table_RSE7B_Data!$C:$C,'Table 7b'!$B$26,Table_RSE7B_Data!$B:$B,'Table 7b'!$B$6)</f>
        <v>23289</v>
      </c>
      <c r="I26" s="322">
        <f>SUMIFS(Table_RSE7B_Data!L:L,Table_RSE7B_Data!$C:$C,'Table 7b'!$B$26,Table_RSE7B_Data!$B:$B,'Table 7b'!$B$6)</f>
        <v>22121</v>
      </c>
      <c r="J26" s="322">
        <f>SUMIFS(Table_RSE7B_Data!M:M,Table_RSE7B_Data!$C:$C,'Table 7b'!$B$26,Table_RSE7B_Data!$B:$B,'Table 7b'!$B$6)</f>
        <v>22274</v>
      </c>
    </row>
    <row r="27" spans="1:10" s="6" customFormat="1" ht="16.5" customHeight="1" x14ac:dyDescent="0.45">
      <c r="A27" s="175"/>
      <c r="B27" s="367"/>
      <c r="C27" s="9"/>
      <c r="D27" s="9"/>
      <c r="E27" s="9"/>
      <c r="F27" s="9"/>
      <c r="G27" s="9"/>
      <c r="H27" s="9"/>
      <c r="I27" s="9"/>
      <c r="J27" s="9"/>
    </row>
    <row r="28" spans="1:10" s="6" customFormat="1" ht="16.5" customHeight="1" x14ac:dyDescent="0.45">
      <c r="A28" s="175"/>
      <c r="B28" s="367"/>
      <c r="C28" s="9"/>
      <c r="D28" s="9"/>
      <c r="E28" s="9"/>
      <c r="F28" s="9"/>
      <c r="G28" s="9"/>
      <c r="H28" s="9"/>
      <c r="I28" s="9"/>
      <c r="J28" s="9"/>
    </row>
    <row r="29" spans="1:10" s="5" customFormat="1" ht="17.100000000000001" customHeight="1" x14ac:dyDescent="0.35">
      <c r="A29" s="4"/>
      <c r="B29" s="362"/>
      <c r="C29" s="628" t="s">
        <v>166</v>
      </c>
      <c r="D29" s="628"/>
      <c r="E29" s="628"/>
      <c r="F29" s="628"/>
      <c r="G29" s="628"/>
      <c r="H29" s="628"/>
      <c r="I29" s="628"/>
      <c r="J29" s="628"/>
    </row>
    <row r="30" spans="1:10" s="6" customFormat="1" ht="16.5" customHeight="1" x14ac:dyDescent="0.45">
      <c r="A30" s="103" t="s">
        <v>173</v>
      </c>
      <c r="B30" s="363"/>
      <c r="C30" s="111"/>
      <c r="D30" s="111"/>
      <c r="E30" s="111"/>
      <c r="F30" s="111"/>
      <c r="G30" s="111"/>
      <c r="H30" s="111"/>
      <c r="I30" s="111"/>
      <c r="J30" s="111"/>
    </row>
    <row r="31" spans="1:10" s="6" customFormat="1" ht="16.5" customHeight="1" x14ac:dyDescent="0.45">
      <c r="A31" s="20" t="s">
        <v>174</v>
      </c>
      <c r="B31" s="364" t="s">
        <v>333</v>
      </c>
      <c r="C31" s="295">
        <f>SUMIFS(Table_RSE7B_Data!F:F,Table_RSE7B_Data!$C:$C,'Table 7b'!$B$31,Table_RSE7B_Data!$B:$B,'Table 7b'!$B$6)</f>
        <v>277970</v>
      </c>
      <c r="D31" s="295">
        <f>SUMIFS(Table_RSE7B_Data!G:G,Table_RSE7B_Data!$C:$C,'Table 7b'!$B$31,Table_RSE7B_Data!$B:$B,'Table 7b'!$B$6)</f>
        <v>284463</v>
      </c>
      <c r="E31" s="295">
        <f>SUMIFS(Table_RSE7B_Data!H:H,Table_RSE7B_Data!$C:$C,'Table 7b'!$B$31,Table_RSE7B_Data!$B:$B,'Table 7b'!$B$6)</f>
        <v>305225</v>
      </c>
      <c r="F31" s="295">
        <f>SUMIFS(Table_RSE7B_Data!I:I,Table_RSE7B_Data!$C:$C,'Table 7b'!$B$31,Table_RSE7B_Data!$B:$B,'Table 7b'!$B$6)</f>
        <v>316207</v>
      </c>
      <c r="G31" s="295">
        <f>SUMIFS(Table_RSE7B_Data!J:J,Table_RSE7B_Data!$C:$C,'Table 7b'!$B$31,Table_RSE7B_Data!$B:$B,'Table 7b'!$B$6)</f>
        <v>325962</v>
      </c>
      <c r="H31" s="295">
        <f>SUMIFS(Table_RSE7B_Data!K:K,Table_RSE7B_Data!$C:$C,'Table 7b'!$B$31,Table_RSE7B_Data!$B:$B,'Table 7b'!$B$6)</f>
        <v>330536</v>
      </c>
      <c r="I31" s="295">
        <f>SUMIFS(Table_RSE7B_Data!L:L,Table_RSE7B_Data!$C:$C,'Table 7b'!$B$31,Table_RSE7B_Data!$B:$B,'Table 7b'!$B$6)</f>
        <v>347290</v>
      </c>
      <c r="J31" s="295">
        <f>SUMIFS(Table_RSE7B_Data!M:M,Table_RSE7B_Data!$C:$C,'Table 7b'!$B$31,Table_RSE7B_Data!$B:$B,'Table 7b'!$B$6)</f>
        <v>359419</v>
      </c>
    </row>
    <row r="32" spans="1:10" s="6" customFormat="1" ht="16.5" customHeight="1" x14ac:dyDescent="0.45">
      <c r="A32" s="20" t="s">
        <v>175</v>
      </c>
      <c r="B32" s="364" t="s">
        <v>334</v>
      </c>
      <c r="C32" s="295">
        <f>SUMIFS(Table_RSE7B_Data!F:F,Table_RSE7B_Data!$C:$C,'Table 7b'!$B$32,Table_RSE7B_Data!$B:$B,'Table 7b'!$B$6)</f>
        <v>1122880</v>
      </c>
      <c r="D32" s="295">
        <f>SUMIFS(Table_RSE7B_Data!G:G,Table_RSE7B_Data!$C:$C,'Table 7b'!$B$32,Table_RSE7B_Data!$B:$B,'Table 7b'!$B$6)</f>
        <v>1182419</v>
      </c>
      <c r="E32" s="295">
        <f>SUMIFS(Table_RSE7B_Data!H:H,Table_RSE7B_Data!$C:$C,'Table 7b'!$B$32,Table_RSE7B_Data!$B:$B,'Table 7b'!$B$6)</f>
        <v>1327461</v>
      </c>
      <c r="F32" s="295">
        <f>SUMIFS(Table_RSE7B_Data!I:I,Table_RSE7B_Data!$C:$C,'Table 7b'!$B$32,Table_RSE7B_Data!$B:$B,'Table 7b'!$B$6)</f>
        <v>1462860</v>
      </c>
      <c r="G32" s="295">
        <f>SUMIFS(Table_RSE7B_Data!J:J,Table_RSE7B_Data!$C:$C,'Table 7b'!$B$32,Table_RSE7B_Data!$B:$B,'Table 7b'!$B$6)</f>
        <v>1596981</v>
      </c>
      <c r="H32" s="295">
        <f>SUMIFS(Table_RSE7B_Data!K:K,Table_RSE7B_Data!$C:$C,'Table 7b'!$B$32,Table_RSE7B_Data!$B:$B,'Table 7b'!$B$6)</f>
        <v>1598191</v>
      </c>
      <c r="I32" s="295">
        <f>SUMIFS(Table_RSE7B_Data!L:L,Table_RSE7B_Data!$C:$C,'Table 7b'!$B$32,Table_RSE7B_Data!$B:$B,'Table 7b'!$B$6)</f>
        <v>1904679</v>
      </c>
      <c r="J32" s="295">
        <f>SUMIFS(Table_RSE7B_Data!M:M,Table_RSE7B_Data!$C:$C,'Table 7b'!$B$32,Table_RSE7B_Data!$B:$B,'Table 7b'!$B$6)</f>
        <v>1879789</v>
      </c>
    </row>
    <row r="33" spans="1:10" s="6" customFormat="1" ht="16.5" customHeight="1" x14ac:dyDescent="0.45">
      <c r="A33" s="20" t="s">
        <v>176</v>
      </c>
      <c r="B33" s="364" t="s">
        <v>335</v>
      </c>
      <c r="C33" s="295">
        <f>SUMIFS(Table_RSE7B_Data!F:F,Table_RSE7B_Data!$C:$C,'Table 7b'!$B$33,Table_RSE7B_Data!$B:$B,'Table 7b'!$B$6)</f>
        <v>90565</v>
      </c>
      <c r="D33" s="295">
        <f>SUMIFS(Table_RSE7B_Data!G:G,Table_RSE7B_Data!$C:$C,'Table 7b'!$B$33,Table_RSE7B_Data!$B:$B,'Table 7b'!$B$6)</f>
        <v>92938</v>
      </c>
      <c r="E33" s="295">
        <f>SUMIFS(Table_RSE7B_Data!H:H,Table_RSE7B_Data!$C:$C,'Table 7b'!$B$33,Table_RSE7B_Data!$B:$B,'Table 7b'!$B$6)</f>
        <v>94824</v>
      </c>
      <c r="F33" s="295">
        <f>SUMIFS(Table_RSE7B_Data!I:I,Table_RSE7B_Data!$C:$C,'Table 7b'!$B$33,Table_RSE7B_Data!$B:$B,'Table 7b'!$B$6)</f>
        <v>94988</v>
      </c>
      <c r="G33" s="295">
        <f>SUMIFS(Table_RSE7B_Data!J:J,Table_RSE7B_Data!$C:$C,'Table 7b'!$B$33,Table_RSE7B_Data!$B:$B,'Table 7b'!$B$6)</f>
        <v>95378</v>
      </c>
      <c r="H33" s="295">
        <f>SUMIFS(Table_RSE7B_Data!K:K,Table_RSE7B_Data!$C:$C,'Table 7b'!$B$33,Table_RSE7B_Data!$B:$B,'Table 7b'!$B$6)</f>
        <v>95187</v>
      </c>
      <c r="I33" s="295">
        <f>SUMIFS(Table_RSE7B_Data!L:L,Table_RSE7B_Data!$C:$C,'Table 7b'!$B$33,Table_RSE7B_Data!$B:$B,'Table 7b'!$B$6)</f>
        <v>95812</v>
      </c>
      <c r="J33" s="295">
        <f>SUMIFS(Table_RSE7B_Data!M:M,Table_RSE7B_Data!$C:$C,'Table 7b'!$B$33,Table_RSE7B_Data!$B:$B,'Table 7b'!$B$6)</f>
        <v>93109</v>
      </c>
    </row>
    <row r="34" spans="1:10" s="6" customFormat="1" ht="16.5" customHeight="1" x14ac:dyDescent="0.45">
      <c r="A34" s="112" t="s">
        <v>537</v>
      </c>
      <c r="B34" s="364" t="s">
        <v>455</v>
      </c>
      <c r="C34" s="288">
        <f>SUMIFS(Table_RSE7B_Data!F:F,Table_RSE7B_Data!$C:$C,'Table 7b'!$B$34,Table_RSE7B_Data!$B:$B,'Table 7b'!$B$6)</f>
        <v>1491415</v>
      </c>
      <c r="D34" s="288">
        <f>SUMIFS(Table_RSE7B_Data!G:G,Table_RSE7B_Data!$C:$C,'Table 7b'!$B$34,Table_RSE7B_Data!$B:$B,'Table 7b'!$B$6)</f>
        <v>1559820</v>
      </c>
      <c r="E34" s="288">
        <f>SUMIFS(Table_RSE7B_Data!H:H,Table_RSE7B_Data!$C:$C,'Table 7b'!$B$34,Table_RSE7B_Data!$B:$B,'Table 7b'!$B$6)</f>
        <v>1727510</v>
      </c>
      <c r="F34" s="288">
        <f>SUMIFS(Table_RSE7B_Data!I:I,Table_RSE7B_Data!$C:$C,'Table 7b'!$B$34,Table_RSE7B_Data!$B:$B,'Table 7b'!$B$6)</f>
        <v>1874055</v>
      </c>
      <c r="G34" s="288">
        <f>SUMIFS(Table_RSE7B_Data!J:J,Table_RSE7B_Data!$C:$C,'Table 7b'!$B$34,Table_RSE7B_Data!$B:$B,'Table 7b'!$B$6)</f>
        <v>2018321</v>
      </c>
      <c r="H34" s="288">
        <f>SUMIFS(Table_RSE7B_Data!K:K,Table_RSE7B_Data!$C:$C,'Table 7b'!$B$34,Table_RSE7B_Data!$B:$B,'Table 7b'!$B$6)</f>
        <v>2023914</v>
      </c>
      <c r="I34" s="288">
        <f>SUMIFS(Table_RSE7B_Data!L:L,Table_RSE7B_Data!$C:$C,'Table 7b'!$B$34,Table_RSE7B_Data!$B:$B,'Table 7b'!$B$6)</f>
        <v>2347826</v>
      </c>
      <c r="J34" s="288">
        <f>SUMIFS(Table_RSE7B_Data!M:M,Table_RSE7B_Data!$C:$C,'Table 7b'!$B$34,Table_RSE7B_Data!$B:$B,'Table 7b'!$B$6)</f>
        <v>2332317</v>
      </c>
    </row>
    <row r="35" spans="1:10" s="6" customFormat="1" ht="16.5" customHeight="1" x14ac:dyDescent="0.45">
      <c r="A35" s="95" t="s">
        <v>133</v>
      </c>
      <c r="B35" s="365"/>
      <c r="C35" s="288"/>
      <c r="D35" s="288"/>
      <c r="E35" s="288"/>
      <c r="F35" s="288"/>
      <c r="G35" s="288"/>
      <c r="H35" s="288"/>
      <c r="I35" s="288"/>
      <c r="J35" s="288"/>
    </row>
    <row r="36" spans="1:10" s="6" customFormat="1" ht="16.5" customHeight="1" x14ac:dyDescent="0.45">
      <c r="A36" s="23" t="s">
        <v>177</v>
      </c>
      <c r="B36" s="364" t="s">
        <v>336</v>
      </c>
      <c r="C36" s="288">
        <f>SUMIFS(Table_RSE7B_Data!F:F,Table_RSE7B_Data!$C:$C,'Table 7b'!$B$36,Table_RSE7B_Data!$B:$B,'Table 7b'!$B$6)</f>
        <v>412271</v>
      </c>
      <c r="D36" s="288">
        <f>SUMIFS(Table_RSE7B_Data!G:G,Table_RSE7B_Data!$C:$C,'Table 7b'!$B$36,Table_RSE7B_Data!$B:$B,'Table 7b'!$B$6)</f>
        <v>457252</v>
      </c>
      <c r="E36" s="288">
        <f>SUMIFS(Table_RSE7B_Data!H:H,Table_RSE7B_Data!$C:$C,'Table 7b'!$B$36,Table_RSE7B_Data!$B:$B,'Table 7b'!$B$6)</f>
        <v>571481</v>
      </c>
      <c r="F36" s="288">
        <f>SUMIFS(Table_RSE7B_Data!I:I,Table_RSE7B_Data!$C:$C,'Table 7b'!$B$36,Table_RSE7B_Data!$B:$B,'Table 7b'!$B$6)</f>
        <v>647729</v>
      </c>
      <c r="G36" s="288">
        <f>SUMIFS(Table_RSE7B_Data!J:J,Table_RSE7B_Data!$C:$C,'Table 7b'!$B$36,Table_RSE7B_Data!$B:$B,'Table 7b'!$B$6)</f>
        <v>718935</v>
      </c>
      <c r="H36" s="288">
        <f>SUMIFS(Table_RSE7B_Data!K:K,Table_RSE7B_Data!$C:$C,'Table 7b'!$B$36,Table_RSE7B_Data!$B:$B,'Table 7b'!$B$6)</f>
        <v>705264</v>
      </c>
      <c r="I36" s="288">
        <f>SUMIFS(Table_RSE7B_Data!L:L,Table_RSE7B_Data!$C:$C,'Table 7b'!$B$36,Table_RSE7B_Data!$B:$B,'Table 7b'!$B$6)</f>
        <v>850449</v>
      </c>
      <c r="J36" s="288">
        <f>SUMIFS(Table_RSE7B_Data!M:M,Table_RSE7B_Data!$C:$C,'Table 7b'!$B$36,Table_RSE7B_Data!$B:$B,'Table 7b'!$B$6)</f>
        <v>848914</v>
      </c>
    </row>
    <row r="37" spans="1:10" s="6" customFormat="1" ht="16.5" customHeight="1" x14ac:dyDescent="0.45">
      <c r="A37" s="24" t="s">
        <v>178</v>
      </c>
      <c r="B37" s="364" t="s">
        <v>337</v>
      </c>
      <c r="C37" s="295">
        <f>SUMIFS(Table_RSE7B_Data!F:F,Table_RSE7B_Data!$C:$C,'Table 7b'!$B$37,Table_RSE7B_Data!$B:$B,'Table 7b'!$B$6)</f>
        <v>33608</v>
      </c>
      <c r="D37" s="295">
        <f>SUMIFS(Table_RSE7B_Data!G:G,Table_RSE7B_Data!$C:$C,'Table 7b'!$B$37,Table_RSE7B_Data!$B:$B,'Table 7b'!$B$6)</f>
        <v>38518</v>
      </c>
      <c r="E37" s="295">
        <f>SUMIFS(Table_RSE7B_Data!H:H,Table_RSE7B_Data!$C:$C,'Table 7b'!$B$37,Table_RSE7B_Data!$B:$B,'Table 7b'!$B$6)</f>
        <v>48664</v>
      </c>
      <c r="F37" s="295">
        <f>SUMIFS(Table_RSE7B_Data!I:I,Table_RSE7B_Data!$C:$C,'Table 7b'!$B$37,Table_RSE7B_Data!$B:$B,'Table 7b'!$B$6)</f>
        <v>74245</v>
      </c>
      <c r="G37" s="295">
        <f>SUMIFS(Table_RSE7B_Data!J:J,Table_RSE7B_Data!$C:$C,'Table 7b'!$B$37,Table_RSE7B_Data!$B:$B,'Table 7b'!$B$6)</f>
        <v>89532</v>
      </c>
      <c r="H37" s="295">
        <f>SUMIFS(Table_RSE7B_Data!K:K,Table_RSE7B_Data!$C:$C,'Table 7b'!$B$37,Table_RSE7B_Data!$B:$B,'Table 7b'!$B$6)</f>
        <v>88055</v>
      </c>
      <c r="I37" s="295">
        <f>SUMIFS(Table_RSE7B_Data!L:L,Table_RSE7B_Data!$C:$C,'Table 7b'!$B$37,Table_RSE7B_Data!$B:$B,'Table 7b'!$B$6)</f>
        <v>137997</v>
      </c>
      <c r="J37" s="295">
        <f>SUMIFS(Table_RSE7B_Data!M:M,Table_RSE7B_Data!$C:$C,'Table 7b'!$B$37,Table_RSE7B_Data!$B:$B,'Table 7b'!$B$6)</f>
        <v>143131</v>
      </c>
    </row>
    <row r="38" spans="1:10" s="6" customFormat="1" ht="16.5" customHeight="1" x14ac:dyDescent="0.45">
      <c r="A38" s="24" t="s">
        <v>179</v>
      </c>
      <c r="B38" s="364" t="s">
        <v>338</v>
      </c>
      <c r="C38" s="295">
        <f>SUMIFS(Table_RSE7B_Data!F:F,Table_RSE7B_Data!$C:$C,'Table 7b'!$B$38,Table_RSE7B_Data!$B:$B,'Table 7b'!$B$6)</f>
        <v>378664</v>
      </c>
      <c r="D38" s="295">
        <f>SUMIFS(Table_RSE7B_Data!G:G,Table_RSE7B_Data!$C:$C,'Table 7b'!$B$38,Table_RSE7B_Data!$B:$B,'Table 7b'!$B$6)</f>
        <v>418734</v>
      </c>
      <c r="E38" s="295">
        <f>SUMIFS(Table_RSE7B_Data!H:H,Table_RSE7B_Data!$C:$C,'Table 7b'!$B$38,Table_RSE7B_Data!$B:$B,'Table 7b'!$B$6)</f>
        <v>522817</v>
      </c>
      <c r="F38" s="295">
        <f>SUMIFS(Table_RSE7B_Data!I:I,Table_RSE7B_Data!$C:$C,'Table 7b'!$B$38,Table_RSE7B_Data!$B:$B,'Table 7b'!$B$6)</f>
        <v>573473</v>
      </c>
      <c r="G38" s="295">
        <f>SUMIFS(Table_RSE7B_Data!J:J,Table_RSE7B_Data!$C:$C,'Table 7b'!$B$38,Table_RSE7B_Data!$B:$B,'Table 7b'!$B$6)</f>
        <v>629403</v>
      </c>
      <c r="H38" s="295">
        <f>SUMIFS(Table_RSE7B_Data!K:K,Table_RSE7B_Data!$C:$C,'Table 7b'!$B$38,Table_RSE7B_Data!$B:$B,'Table 7b'!$B$6)</f>
        <v>617209</v>
      </c>
      <c r="I38" s="295">
        <f>SUMIFS(Table_RSE7B_Data!L:L,Table_RSE7B_Data!$C:$C,'Table 7b'!$B$38,Table_RSE7B_Data!$B:$B,'Table 7b'!$B$6)</f>
        <v>712452</v>
      </c>
      <c r="J38" s="295">
        <f>SUMIFS(Table_RSE7B_Data!M:M,Table_RSE7B_Data!$C:$C,'Table 7b'!$B$38,Table_RSE7B_Data!$B:$B,'Table 7b'!$B$6)</f>
        <v>705782</v>
      </c>
    </row>
    <row r="39" spans="1:10" s="6" customFormat="1" ht="16.5" customHeight="1" x14ac:dyDescent="0.45">
      <c r="A39" s="103" t="s">
        <v>180</v>
      </c>
      <c r="B39" s="363"/>
      <c r="C39" s="288"/>
      <c r="D39" s="288"/>
      <c r="E39" s="288"/>
      <c r="F39" s="288"/>
      <c r="G39" s="288"/>
      <c r="H39" s="288"/>
      <c r="I39" s="288"/>
      <c r="J39" s="288"/>
    </row>
    <row r="40" spans="1:10" s="6" customFormat="1" ht="16.5" customHeight="1" x14ac:dyDescent="0.45">
      <c r="A40" s="20" t="s">
        <v>181</v>
      </c>
      <c r="B40" s="364" t="s">
        <v>339</v>
      </c>
      <c r="C40" s="295">
        <f>SUMIFS(Table_RSE7B_Data!F:F,Table_RSE7B_Data!$C:$C,'Table 7b'!$B$40,Table_RSE7B_Data!$B:$B,'Table 7b'!$B$6)</f>
        <v>1262507</v>
      </c>
      <c r="D40" s="295">
        <f>SUMIFS(Table_RSE7B_Data!G:G,Table_RSE7B_Data!$C:$C,'Table 7b'!$B$40,Table_RSE7B_Data!$B:$B,'Table 7b'!$B$6)</f>
        <v>1320279</v>
      </c>
      <c r="E40" s="295">
        <f>SUMIFS(Table_RSE7B_Data!H:H,Table_RSE7B_Data!$C:$C,'Table 7b'!$B$40,Table_RSE7B_Data!$B:$B,'Table 7b'!$B$6)</f>
        <v>1515185</v>
      </c>
      <c r="F40" s="295">
        <f>SUMIFS(Table_RSE7B_Data!I:I,Table_RSE7B_Data!$C:$C,'Table 7b'!$B$40,Table_RSE7B_Data!$B:$B,'Table 7b'!$B$6)</f>
        <v>1650057</v>
      </c>
      <c r="G40" s="295">
        <f>SUMIFS(Table_RSE7B_Data!J:J,Table_RSE7B_Data!$C:$C,'Table 7b'!$B$40,Table_RSE7B_Data!$B:$B,'Table 7b'!$B$6)</f>
        <v>1777627</v>
      </c>
      <c r="H40" s="295">
        <f>SUMIFS(Table_RSE7B_Data!K:K,Table_RSE7B_Data!$C:$C,'Table 7b'!$B$40,Table_RSE7B_Data!$B:$B,'Table 7b'!$B$6)</f>
        <v>1812761</v>
      </c>
      <c r="I40" s="295">
        <f>SUMIFS(Table_RSE7B_Data!L:L,Table_RSE7B_Data!$C:$C,'Table 7b'!$B$40,Table_RSE7B_Data!$B:$B,'Table 7b'!$B$6)</f>
        <v>2088986</v>
      </c>
      <c r="J40" s="295">
        <f>SUMIFS(Table_RSE7B_Data!M:M,Table_RSE7B_Data!$C:$C,'Table 7b'!$B$40,Table_RSE7B_Data!$B:$B,'Table 7b'!$B$6)</f>
        <v>2062970</v>
      </c>
    </row>
    <row r="41" spans="1:10" s="6" customFormat="1" ht="16.5" customHeight="1" x14ac:dyDescent="0.45">
      <c r="A41" s="113" t="s">
        <v>182</v>
      </c>
      <c r="B41" s="364" t="s">
        <v>340</v>
      </c>
      <c r="C41" s="295">
        <f>SUMIFS(Table_RSE7B_Data!F:F,Table_RSE7B_Data!$C:$C,'Table 7b'!$B$41,Table_RSE7B_Data!$B:$B,'Table 7b'!$B$6)</f>
        <v>125182</v>
      </c>
      <c r="D41" s="295">
        <f>SUMIFS(Table_RSE7B_Data!G:G,Table_RSE7B_Data!$C:$C,'Table 7b'!$B$41,Table_RSE7B_Data!$B:$B,'Table 7b'!$B$6)</f>
        <v>134990</v>
      </c>
      <c r="E41" s="295">
        <f>SUMIFS(Table_RSE7B_Data!H:H,Table_RSE7B_Data!$C:$C,'Table 7b'!$B$41,Table_RSE7B_Data!$B:$B,'Table 7b'!$B$6)</f>
        <v>203704</v>
      </c>
      <c r="F41" s="295">
        <f>SUMIFS(Table_RSE7B_Data!I:I,Table_RSE7B_Data!$C:$C,'Table 7b'!$B$41,Table_RSE7B_Data!$B:$B,'Table 7b'!$B$6)</f>
        <v>214432</v>
      </c>
      <c r="G41" s="295">
        <f>SUMIFS(Table_RSE7B_Data!J:J,Table_RSE7B_Data!$C:$C,'Table 7b'!$B$41,Table_RSE7B_Data!$B:$B,'Table 7b'!$B$6)</f>
        <v>231566</v>
      </c>
      <c r="H41" s="295">
        <f>SUMIFS(Table_RSE7B_Data!K:K,Table_RSE7B_Data!$C:$C,'Table 7b'!$B$41,Table_RSE7B_Data!$B:$B,'Table 7b'!$B$6)</f>
        <v>202807</v>
      </c>
      <c r="I41" s="295">
        <f>SUMIFS(Table_RSE7B_Data!L:L,Table_RSE7B_Data!$C:$C,'Table 7b'!$B$41,Table_RSE7B_Data!$B:$B,'Table 7b'!$B$6)</f>
        <v>248932</v>
      </c>
      <c r="J41" s="295">
        <f>SUMIFS(Table_RSE7B_Data!M:M,Table_RSE7B_Data!$C:$C,'Table 7b'!$B$41,Table_RSE7B_Data!$B:$B,'Table 7b'!$B$6)</f>
        <v>258825</v>
      </c>
    </row>
    <row r="42" spans="1:10" s="6" customFormat="1" ht="16.5" customHeight="1" x14ac:dyDescent="0.45">
      <c r="A42" s="20" t="s">
        <v>183</v>
      </c>
      <c r="B42" s="364" t="s">
        <v>341</v>
      </c>
      <c r="C42" s="295">
        <f>SUMIFS(Table_RSE7B_Data!F:F,Table_RSE7B_Data!$C:$C,'Table 7b'!$B$42,Table_RSE7B_Data!$B:$B,'Table 7b'!$B$6)</f>
        <v>7726</v>
      </c>
      <c r="D42" s="295">
        <f>SUMIFS(Table_RSE7B_Data!G:G,Table_RSE7B_Data!$C:$C,'Table 7b'!$B$42,Table_RSE7B_Data!$B:$B,'Table 7b'!$B$6)</f>
        <v>8551</v>
      </c>
      <c r="E42" s="295">
        <f>SUMIFS(Table_RSE7B_Data!H:H,Table_RSE7B_Data!$C:$C,'Table 7b'!$B$42,Table_RSE7B_Data!$B:$B,'Table 7b'!$B$6)</f>
        <v>8621</v>
      </c>
      <c r="F42" s="295">
        <f>SUMIFS(Table_RSE7B_Data!I:I,Table_RSE7B_Data!$C:$C,'Table 7b'!$B$42,Table_RSE7B_Data!$B:$B,'Table 7b'!$B$6)</f>
        <v>9567</v>
      </c>
      <c r="G42" s="295">
        <f>SUMIFS(Table_RSE7B_Data!J:J,Table_RSE7B_Data!$C:$C,'Table 7b'!$B$42,Table_RSE7B_Data!$B:$B,'Table 7b'!$B$6)</f>
        <v>9127</v>
      </c>
      <c r="H42" s="295">
        <f>SUMIFS(Table_RSE7B_Data!K:K,Table_RSE7B_Data!$C:$C,'Table 7b'!$B$42,Table_RSE7B_Data!$B:$B,'Table 7b'!$B$6)</f>
        <v>8346</v>
      </c>
      <c r="I42" s="295">
        <f>SUMIFS(Table_RSE7B_Data!L:L,Table_RSE7B_Data!$C:$C,'Table 7b'!$B$42,Table_RSE7B_Data!$B:$B,'Table 7b'!$B$6)</f>
        <v>9863</v>
      </c>
      <c r="J42" s="295">
        <f>SUMIFS(Table_RSE7B_Data!M:M,Table_RSE7B_Data!$C:$C,'Table 7b'!$B$42,Table_RSE7B_Data!$B:$B,'Table 7b'!$B$6)</f>
        <v>10523</v>
      </c>
    </row>
    <row r="43" spans="1:10" s="6" customFormat="1" ht="16.5" customHeight="1" x14ac:dyDescent="0.45">
      <c r="A43" s="112" t="s">
        <v>537</v>
      </c>
      <c r="B43" s="364" t="s">
        <v>456</v>
      </c>
      <c r="C43" s="288">
        <f>SUMIFS(Table_RSE7B_Data!F:F,Table_RSE7B_Data!$C:$C,'Table 7b'!$B$43,Table_RSE7B_Data!$B:$B,'Table 7b'!$B$6)</f>
        <v>1491415</v>
      </c>
      <c r="D43" s="288">
        <f>SUMIFS(Table_RSE7B_Data!G:G,Table_RSE7B_Data!$C:$C,'Table 7b'!$B$43,Table_RSE7B_Data!$B:$B,'Table 7b'!$B$6)</f>
        <v>1559820</v>
      </c>
      <c r="E43" s="288">
        <f>SUMIFS(Table_RSE7B_Data!H:H,Table_RSE7B_Data!$C:$C,'Table 7b'!$B$43,Table_RSE7B_Data!$B:$B,'Table 7b'!$B$6)</f>
        <v>1727510</v>
      </c>
      <c r="F43" s="288">
        <f>SUMIFS(Table_RSE7B_Data!I:I,Table_RSE7B_Data!$C:$C,'Table 7b'!$B$43,Table_RSE7B_Data!$B:$B,'Table 7b'!$B$6)</f>
        <v>1874055</v>
      </c>
      <c r="G43" s="288">
        <f>SUMIFS(Table_RSE7B_Data!J:J,Table_RSE7B_Data!$C:$C,'Table 7b'!$B$43,Table_RSE7B_Data!$B:$B,'Table 7b'!$B$6)</f>
        <v>2018321</v>
      </c>
      <c r="H43" s="288">
        <f>SUMIFS(Table_RSE7B_Data!K:K,Table_RSE7B_Data!$C:$C,'Table 7b'!$B$43,Table_RSE7B_Data!$B:$B,'Table 7b'!$B$6)</f>
        <v>2023914</v>
      </c>
      <c r="I43" s="288">
        <f>SUMIFS(Table_RSE7B_Data!L:L,Table_RSE7B_Data!$C:$C,'Table 7b'!$B$43,Table_RSE7B_Data!$B:$B,'Table 7b'!$B$6)</f>
        <v>2347826</v>
      </c>
      <c r="J43" s="288">
        <f>SUMIFS(Table_RSE7B_Data!M:M,Table_RSE7B_Data!$C:$C,'Table 7b'!$B$43,Table_RSE7B_Data!$B:$B,'Table 7b'!$B$6)</f>
        <v>2332317</v>
      </c>
    </row>
    <row r="44" spans="1:10" s="6" customFormat="1" ht="16.5" customHeight="1" x14ac:dyDescent="0.45">
      <c r="A44" s="84" t="s">
        <v>184</v>
      </c>
      <c r="B44" s="366"/>
      <c r="C44" s="288"/>
      <c r="D44" s="288"/>
      <c r="E44" s="288"/>
      <c r="F44" s="288"/>
      <c r="G44" s="288"/>
      <c r="H44" s="288"/>
      <c r="I44" s="288"/>
      <c r="J44" s="288"/>
    </row>
    <row r="45" spans="1:10" s="6" customFormat="1" ht="16.5" customHeight="1" x14ac:dyDescent="0.45">
      <c r="A45" s="20" t="s">
        <v>185</v>
      </c>
      <c r="B45" s="364" t="s">
        <v>342</v>
      </c>
      <c r="C45" s="295">
        <f>SUMIFS(Table_RSE7B_Data!F:F,Table_RSE7B_Data!$C:$C,'Table 7b'!$B$45,Table_RSE7B_Data!$B:$B,'Table 7b'!$B$6)</f>
        <v>1475115</v>
      </c>
      <c r="D45" s="295">
        <f>SUMIFS(Table_RSE7B_Data!G:G,Table_RSE7B_Data!$C:$C,'Table 7b'!$B$45,Table_RSE7B_Data!$B:$B,'Table 7b'!$B$6)</f>
        <v>1543854</v>
      </c>
      <c r="E45" s="295">
        <f>SUMIFS(Table_RSE7B_Data!H:H,Table_RSE7B_Data!$C:$C,'Table 7b'!$B$45,Table_RSE7B_Data!$B:$B,'Table 7b'!$B$6)</f>
        <v>1711922</v>
      </c>
      <c r="F45" s="295">
        <f>SUMIFS(Table_RSE7B_Data!I:I,Table_RSE7B_Data!$C:$C,'Table 7b'!$B$45,Table_RSE7B_Data!$B:$B,'Table 7b'!$B$6)</f>
        <v>1857433</v>
      </c>
      <c r="G45" s="295">
        <f>SUMIFS(Table_RSE7B_Data!J:J,Table_RSE7B_Data!$C:$C,'Table 7b'!$B$45,Table_RSE7B_Data!$B:$B,'Table 7b'!$B$6)</f>
        <v>2010319</v>
      </c>
      <c r="H45" s="295">
        <f>SUMIFS(Table_RSE7B_Data!K:K,Table_RSE7B_Data!$C:$C,'Table 7b'!$B$45,Table_RSE7B_Data!$B:$B,'Table 7b'!$B$6)</f>
        <v>2016145</v>
      </c>
      <c r="I45" s="295">
        <f>SUMIFS(Table_RSE7B_Data!L:L,Table_RSE7B_Data!$C:$C,'Table 7b'!$B$45,Table_RSE7B_Data!$B:$B,'Table 7b'!$B$6)</f>
        <v>2337560</v>
      </c>
      <c r="J45" s="295">
        <f>SUMIFS(Table_RSE7B_Data!M:M,Table_RSE7B_Data!$C:$C,'Table 7b'!$B$45,Table_RSE7B_Data!$B:$B,'Table 7b'!$B$6)</f>
        <v>2323057</v>
      </c>
    </row>
    <row r="46" spans="1:10" s="6" customFormat="1" ht="16.5" customHeight="1" x14ac:dyDescent="0.45">
      <c r="A46" s="20" t="s">
        <v>186</v>
      </c>
      <c r="B46" s="364" t="s">
        <v>343</v>
      </c>
      <c r="C46" s="295">
        <f>SUMIFS(Table_RSE7B_Data!F:F,Table_RSE7B_Data!$C:$C,'Table 7b'!$B$46,Table_RSE7B_Data!$B:$B,'Table 7b'!$B$6)</f>
        <v>16250</v>
      </c>
      <c r="D46" s="295">
        <f>SUMIFS(Table_RSE7B_Data!G:G,Table_RSE7B_Data!$C:$C,'Table 7b'!$B$46,Table_RSE7B_Data!$B:$B,'Table 7b'!$B$6)</f>
        <v>15966</v>
      </c>
      <c r="E46" s="295">
        <f>SUMIFS(Table_RSE7B_Data!H:H,Table_RSE7B_Data!$C:$C,'Table 7b'!$B$46,Table_RSE7B_Data!$B:$B,'Table 7b'!$B$6)</f>
        <v>15587</v>
      </c>
      <c r="F46" s="295">
        <f>SUMIFS(Table_RSE7B_Data!I:I,Table_RSE7B_Data!$C:$C,'Table 7b'!$B$46,Table_RSE7B_Data!$B:$B,'Table 7b'!$B$6)</f>
        <v>16623</v>
      </c>
      <c r="G46" s="295">
        <f>SUMIFS(Table_RSE7B_Data!J:J,Table_RSE7B_Data!$C:$C,'Table 7b'!$B$46,Table_RSE7B_Data!$B:$B,'Table 7b'!$B$6)</f>
        <v>8002</v>
      </c>
      <c r="H46" s="295">
        <f>SUMIFS(Table_RSE7B_Data!K:K,Table_RSE7B_Data!$C:$C,'Table 7b'!$B$46,Table_RSE7B_Data!$B:$B,'Table 7b'!$B$6)</f>
        <v>7769</v>
      </c>
      <c r="I46" s="295">
        <f>SUMIFS(Table_RSE7B_Data!L:L,Table_RSE7B_Data!$C:$C,'Table 7b'!$B$46,Table_RSE7B_Data!$B:$B,'Table 7b'!$B$6)</f>
        <v>10251</v>
      </c>
      <c r="J46" s="295">
        <f>SUMIFS(Table_RSE7B_Data!M:M,Table_RSE7B_Data!$C:$C,'Table 7b'!$B$46,Table_RSE7B_Data!$B:$B,'Table 7b'!$B$6)</f>
        <v>9260</v>
      </c>
    </row>
    <row r="47" spans="1:10" s="6" customFormat="1" ht="16.5" customHeight="1" x14ac:dyDescent="0.45">
      <c r="A47" s="112" t="s">
        <v>537</v>
      </c>
      <c r="B47" s="364" t="s">
        <v>457</v>
      </c>
      <c r="C47" s="288">
        <f>SUMIFS(Table_RSE7B_Data!F:F,Table_RSE7B_Data!$C:$C,'Table 7b'!$B$47,Table_RSE7B_Data!$B:$B,'Table 7b'!$B$6)</f>
        <v>1491415</v>
      </c>
      <c r="D47" s="288">
        <f>SUMIFS(Table_RSE7B_Data!G:G,Table_RSE7B_Data!$C:$C,'Table 7b'!$B$47,Table_RSE7B_Data!$B:$B,'Table 7b'!$B$6)</f>
        <v>1559820</v>
      </c>
      <c r="E47" s="288">
        <f>SUMIFS(Table_RSE7B_Data!H:H,Table_RSE7B_Data!$C:$C,'Table 7b'!$B$47,Table_RSE7B_Data!$B:$B,'Table 7b'!$B$6)</f>
        <v>1727510</v>
      </c>
      <c r="F47" s="288">
        <f>SUMIFS(Table_RSE7B_Data!I:I,Table_RSE7B_Data!$C:$C,'Table 7b'!$B$47,Table_RSE7B_Data!$B:$B,'Table 7b'!$B$6)</f>
        <v>1874055</v>
      </c>
      <c r="G47" s="288">
        <f>SUMIFS(Table_RSE7B_Data!J:J,Table_RSE7B_Data!$C:$C,'Table 7b'!$B$47,Table_RSE7B_Data!$B:$B,'Table 7b'!$B$6)</f>
        <v>2018321</v>
      </c>
      <c r="H47" s="288">
        <f>SUMIFS(Table_RSE7B_Data!K:K,Table_RSE7B_Data!$C:$C,'Table 7b'!$B$47,Table_RSE7B_Data!$B:$B,'Table 7b'!$B$6)</f>
        <v>2023914</v>
      </c>
      <c r="I47" s="288">
        <f>SUMIFS(Table_RSE7B_Data!L:L,Table_RSE7B_Data!$C:$C,'Table 7b'!$B$47,Table_RSE7B_Data!$B:$B,'Table 7b'!$B$6)</f>
        <v>2347826</v>
      </c>
      <c r="J47" s="288">
        <f>SUMIFS(Table_RSE7B_Data!M:M,Table_RSE7B_Data!$C:$C,'Table 7b'!$B$47,Table_RSE7B_Data!$B:$B,'Table 7b'!$B$6)</f>
        <v>2332317</v>
      </c>
    </row>
    <row r="48" spans="1:10" s="6" customFormat="1" ht="16.5" customHeight="1" x14ac:dyDescent="0.45">
      <c r="A48" s="175"/>
      <c r="B48" s="367"/>
      <c r="C48" s="9"/>
      <c r="D48" s="9"/>
      <c r="E48" s="9"/>
      <c r="F48" s="9"/>
      <c r="G48" s="9"/>
      <c r="H48" s="9"/>
      <c r="I48" s="9"/>
      <c r="J48" s="9"/>
    </row>
    <row r="49" spans="1:10" s="6" customFormat="1" ht="16.5" customHeight="1" x14ac:dyDescent="0.45">
      <c r="A49" s="175"/>
      <c r="B49" s="367"/>
      <c r="C49" s="9"/>
      <c r="D49" s="9"/>
      <c r="E49" s="9"/>
      <c r="F49" s="9"/>
      <c r="G49" s="9"/>
      <c r="H49" s="9"/>
      <c r="I49" s="9"/>
      <c r="J49" s="9"/>
    </row>
    <row r="50" spans="1:10" s="5" customFormat="1" ht="17.100000000000001" customHeight="1" x14ac:dyDescent="0.35">
      <c r="A50" s="4"/>
      <c r="B50" s="362"/>
      <c r="C50" s="628" t="s">
        <v>157</v>
      </c>
      <c r="D50" s="628"/>
      <c r="E50" s="628"/>
      <c r="F50" s="628"/>
      <c r="G50" s="628"/>
      <c r="H50" s="628"/>
      <c r="I50" s="628"/>
      <c r="J50" s="628"/>
    </row>
    <row r="51" spans="1:10" s="6" customFormat="1" ht="16.5" customHeight="1" x14ac:dyDescent="0.45">
      <c r="A51" s="103" t="s">
        <v>173</v>
      </c>
      <c r="B51" s="363"/>
      <c r="C51" s="111"/>
      <c r="D51" s="111"/>
      <c r="E51" s="111"/>
      <c r="F51" s="111"/>
      <c r="G51" s="111"/>
      <c r="H51" s="111"/>
      <c r="I51" s="111"/>
      <c r="J51" s="111"/>
    </row>
    <row r="52" spans="1:10" s="6" customFormat="1" ht="16.5" customHeight="1" x14ac:dyDescent="0.45">
      <c r="A52" s="20" t="s">
        <v>174</v>
      </c>
      <c r="B52" s="364" t="s">
        <v>344</v>
      </c>
      <c r="C52" s="186">
        <f>SUMIFS(Table_RSE7B_Data!F:F,Table_RSE7B_Data!$C:$C,'Table 7b'!$B$52,Table_RSE7B_Data!$B:$B,'Table 7b'!$B$6)</f>
        <v>300165</v>
      </c>
      <c r="D52" s="186">
        <f>SUMIFS(Table_RSE7B_Data!G:G,Table_RSE7B_Data!$C:$C,'Table 7b'!$B$52,Table_RSE7B_Data!$B:$B,'Table 7b'!$B$6)</f>
        <v>308733</v>
      </c>
      <c r="E52" s="186">
        <f>SUMIFS(Table_RSE7B_Data!H:H,Table_RSE7B_Data!$C:$C,'Table 7b'!$B$52,Table_RSE7B_Data!$B:$B,'Table 7b'!$B$6)</f>
        <v>335379</v>
      </c>
      <c r="F52" s="186">
        <f>SUMIFS(Table_RSE7B_Data!I:I,Table_RSE7B_Data!$C:$C,'Table 7b'!$B$52,Table_RSE7B_Data!$B:$B,'Table 7b'!$B$6)</f>
        <v>349364</v>
      </c>
      <c r="G52" s="186">
        <f>SUMIFS(Table_RSE7B_Data!J:J,Table_RSE7B_Data!$C:$C,'Table 7b'!$B$52,Table_RSE7B_Data!$B:$B,'Table 7b'!$B$6)</f>
        <v>364226</v>
      </c>
      <c r="H52" s="186">
        <f>SUMIFS(Table_RSE7B_Data!K:K,Table_RSE7B_Data!$C:$C,'Table 7b'!$B$52,Table_RSE7B_Data!$B:$B,'Table 7b'!$B$6)</f>
        <v>377206</v>
      </c>
      <c r="I52" s="186">
        <f>SUMIFS(Table_RSE7B_Data!L:L,Table_RSE7B_Data!$C:$C,'Table 7b'!$B$52,Table_RSE7B_Data!$B:$B,'Table 7b'!$B$6)</f>
        <v>403625</v>
      </c>
      <c r="J52" s="186">
        <f>SUMIFS(Table_RSE7B_Data!M:M,Table_RSE7B_Data!$C:$C,'Table 7b'!$B$52,Table_RSE7B_Data!$B:$B,'Table 7b'!$B$6)</f>
        <v>453739</v>
      </c>
    </row>
    <row r="53" spans="1:10" s="6" customFormat="1" ht="16.5" customHeight="1" x14ac:dyDescent="0.45">
      <c r="A53" s="20" t="s">
        <v>175</v>
      </c>
      <c r="B53" s="364" t="s">
        <v>345</v>
      </c>
      <c r="C53" s="186">
        <f>SUMIFS(Table_RSE7B_Data!F:F,Table_RSE7B_Data!$C:$C,'Table 7b'!$B$53,Table_RSE7B_Data!$B:$B,'Table 7b'!$B$6)</f>
        <v>40582</v>
      </c>
      <c r="D53" s="186">
        <f>SUMIFS(Table_RSE7B_Data!G:G,Table_RSE7B_Data!$C:$C,'Table 7b'!$B$53,Table_RSE7B_Data!$B:$B,'Table 7b'!$B$6)</f>
        <v>44326</v>
      </c>
      <c r="E53" s="186">
        <f>SUMIFS(Table_RSE7B_Data!H:H,Table_RSE7B_Data!$C:$C,'Table 7b'!$B$53,Table_RSE7B_Data!$B:$B,'Table 7b'!$B$6)</f>
        <v>50847</v>
      </c>
      <c r="F53" s="186">
        <f>SUMIFS(Table_RSE7B_Data!I:I,Table_RSE7B_Data!$C:$C,'Table 7b'!$B$53,Table_RSE7B_Data!$B:$B,'Table 7b'!$B$6)</f>
        <v>57459</v>
      </c>
      <c r="G53" s="186">
        <f>SUMIFS(Table_RSE7B_Data!J:J,Table_RSE7B_Data!$C:$C,'Table 7b'!$B$53,Table_RSE7B_Data!$B:$B,'Table 7b'!$B$6)</f>
        <v>63404</v>
      </c>
      <c r="H53" s="186">
        <f>SUMIFS(Table_RSE7B_Data!K:K,Table_RSE7B_Data!$C:$C,'Table 7b'!$B$53,Table_RSE7B_Data!$B:$B,'Table 7b'!$B$6)</f>
        <v>72212</v>
      </c>
      <c r="I53" s="186">
        <f>SUMIFS(Table_RSE7B_Data!L:L,Table_RSE7B_Data!$C:$C,'Table 7b'!$B$53,Table_RSE7B_Data!$B:$B,'Table 7b'!$B$6)</f>
        <v>90719</v>
      </c>
      <c r="J53" s="186">
        <f>SUMIFS(Table_RSE7B_Data!M:M,Table_RSE7B_Data!$C:$C,'Table 7b'!$B$53,Table_RSE7B_Data!$B:$B,'Table 7b'!$B$6)</f>
        <v>88531</v>
      </c>
    </row>
    <row r="54" spans="1:10" s="6" customFormat="1" ht="16.5" customHeight="1" x14ac:dyDescent="0.45">
      <c r="A54" s="20" t="s">
        <v>176</v>
      </c>
      <c r="B54" s="364" t="s">
        <v>346</v>
      </c>
      <c r="C54" s="186">
        <f>SUMIFS(Table_RSE7B_Data!F:F,Table_RSE7B_Data!$C:$C,'Table 7b'!$B$54,Table_RSE7B_Data!$B:$B,'Table 7b'!$B$6)</f>
        <v>301038</v>
      </c>
      <c r="D54" s="186">
        <f>SUMIFS(Table_RSE7B_Data!G:G,Table_RSE7B_Data!$C:$C,'Table 7b'!$B$54,Table_RSE7B_Data!$B:$B,'Table 7b'!$B$6)</f>
        <v>302807</v>
      </c>
      <c r="E54" s="186">
        <f>SUMIFS(Table_RSE7B_Data!H:H,Table_RSE7B_Data!$C:$C,'Table 7b'!$B$54,Table_RSE7B_Data!$B:$B,'Table 7b'!$B$6)</f>
        <v>305931</v>
      </c>
      <c r="F54" s="186">
        <f>SUMIFS(Table_RSE7B_Data!I:I,Table_RSE7B_Data!$C:$C,'Table 7b'!$B$54,Table_RSE7B_Data!$B:$B,'Table 7b'!$B$6)</f>
        <v>321647</v>
      </c>
      <c r="G54" s="186">
        <f>SUMIFS(Table_RSE7B_Data!J:J,Table_RSE7B_Data!$C:$C,'Table 7b'!$B$54,Table_RSE7B_Data!$B:$B,'Table 7b'!$B$6)</f>
        <v>343211</v>
      </c>
      <c r="H54" s="186">
        <f>SUMIFS(Table_RSE7B_Data!K:K,Table_RSE7B_Data!$C:$C,'Table 7b'!$B$54,Table_RSE7B_Data!$B:$B,'Table 7b'!$B$6)</f>
        <v>348652</v>
      </c>
      <c r="I54" s="186">
        <f>SUMIFS(Table_RSE7B_Data!L:L,Table_RSE7B_Data!$C:$C,'Table 7b'!$B$54,Table_RSE7B_Data!$B:$B,'Table 7b'!$B$6)</f>
        <v>371923</v>
      </c>
      <c r="J54" s="186">
        <f>SUMIFS(Table_RSE7B_Data!M:M,Table_RSE7B_Data!$C:$C,'Table 7b'!$B$54,Table_RSE7B_Data!$B:$B,'Table 7b'!$B$6)</f>
        <v>382681</v>
      </c>
    </row>
    <row r="55" spans="1:10" s="6" customFormat="1" ht="16.5" customHeight="1" x14ac:dyDescent="0.45">
      <c r="A55" s="112" t="s">
        <v>537</v>
      </c>
      <c r="B55" s="364" t="s">
        <v>458</v>
      </c>
      <c r="C55" s="322">
        <f>SUMIFS(Table_RSE7B_Data!F:F,Table_RSE7B_Data!$C:$C,'Table 7b'!$B$55,Table_RSE7B_Data!$B:$B,'Table 7b'!$B$6)</f>
        <v>51563</v>
      </c>
      <c r="D55" s="322">
        <f>SUMIFS(Table_RSE7B_Data!G:G,Table_RSE7B_Data!$C:$C,'Table 7b'!$B$55,Table_RSE7B_Data!$B:$B,'Table 7b'!$B$6)</f>
        <v>55843</v>
      </c>
      <c r="E55" s="322">
        <f>SUMIFS(Table_RSE7B_Data!H:H,Table_RSE7B_Data!$C:$C,'Table 7b'!$B$55,Table_RSE7B_Data!$B:$B,'Table 7b'!$B$6)</f>
        <v>63146</v>
      </c>
      <c r="F55" s="322">
        <f>SUMIFS(Table_RSE7B_Data!I:I,Table_RSE7B_Data!$C:$C,'Table 7b'!$B$55,Table_RSE7B_Data!$B:$B,'Table 7b'!$B$6)</f>
        <v>70296</v>
      </c>
      <c r="G55" s="322">
        <f>SUMIFS(Table_RSE7B_Data!J:J,Table_RSE7B_Data!$C:$C,'Table 7b'!$B$55,Table_RSE7B_Data!$B:$B,'Table 7b'!$B$6)</f>
        <v>76567</v>
      </c>
      <c r="H55" s="322">
        <f>SUMIFS(Table_RSE7B_Data!K:K,Table_RSE7B_Data!$C:$C,'Table 7b'!$B$55,Table_RSE7B_Data!$B:$B,'Table 7b'!$B$6)</f>
        <v>86903</v>
      </c>
      <c r="I55" s="322">
        <f>SUMIFS(Table_RSE7B_Data!L:L,Table_RSE7B_Data!$C:$C,'Table 7b'!$B$55,Table_RSE7B_Data!$B:$B,'Table 7b'!$B$6)</f>
        <v>106134</v>
      </c>
      <c r="J55" s="322">
        <f>SUMIFS(Table_RSE7B_Data!M:M,Table_RSE7B_Data!$C:$C,'Table 7b'!$B$55,Table_RSE7B_Data!$B:$B,'Table 7b'!$B$6)</f>
        <v>104710</v>
      </c>
    </row>
    <row r="56" spans="1:10" s="6" customFormat="1" ht="16.5" customHeight="1" x14ac:dyDescent="0.45">
      <c r="A56" s="95" t="s">
        <v>133</v>
      </c>
      <c r="B56" s="365"/>
      <c r="C56" s="322"/>
      <c r="D56" s="322"/>
      <c r="E56" s="322"/>
      <c r="F56" s="322"/>
      <c r="G56" s="322"/>
      <c r="H56" s="322"/>
      <c r="I56" s="322"/>
      <c r="J56" s="322"/>
    </row>
    <row r="57" spans="1:10" s="6" customFormat="1" ht="16.5" customHeight="1" x14ac:dyDescent="0.45">
      <c r="A57" s="23" t="s">
        <v>177</v>
      </c>
      <c r="B57" s="364" t="s">
        <v>347</v>
      </c>
      <c r="C57" s="322">
        <f>SUMIFS(Table_RSE7B_Data!F:F,Table_RSE7B_Data!$C:$C,'Table 7b'!$B$57,Table_RSE7B_Data!$B:$B,'Table 7b'!$B$6)</f>
        <v>28234</v>
      </c>
      <c r="D57" s="322">
        <f>SUMIFS(Table_RSE7B_Data!G:G,Table_RSE7B_Data!$C:$C,'Table 7b'!$B$57,Table_RSE7B_Data!$B:$B,'Table 7b'!$B$6)</f>
        <v>30577</v>
      </c>
      <c r="E57" s="322">
        <f>SUMIFS(Table_RSE7B_Data!H:H,Table_RSE7B_Data!$C:$C,'Table 7b'!$B$57,Table_RSE7B_Data!$B:$B,'Table 7b'!$B$6)</f>
        <v>36862</v>
      </c>
      <c r="F57" s="322">
        <f>SUMIFS(Table_RSE7B_Data!I:I,Table_RSE7B_Data!$C:$C,'Table 7b'!$B$57,Table_RSE7B_Data!$B:$B,'Table 7b'!$B$6)</f>
        <v>41735</v>
      </c>
      <c r="G57" s="322">
        <f>SUMIFS(Table_RSE7B_Data!J:J,Table_RSE7B_Data!$C:$C,'Table 7b'!$B$57,Table_RSE7B_Data!$B:$B,'Table 7b'!$B$6)</f>
        <v>47321</v>
      </c>
      <c r="H57" s="322">
        <f>SUMIFS(Table_RSE7B_Data!K:K,Table_RSE7B_Data!$C:$C,'Table 7b'!$B$57,Table_RSE7B_Data!$B:$B,'Table 7b'!$B$6)</f>
        <v>48457</v>
      </c>
      <c r="I57" s="322">
        <f>SUMIFS(Table_RSE7B_Data!L:L,Table_RSE7B_Data!$C:$C,'Table 7b'!$B$57,Table_RSE7B_Data!$B:$B,'Table 7b'!$B$6)</f>
        <v>59768</v>
      </c>
      <c r="J57" s="322">
        <f>SUMIFS(Table_RSE7B_Data!M:M,Table_RSE7B_Data!$C:$C,'Table 7b'!$B$57,Table_RSE7B_Data!$B:$B,'Table 7b'!$B$6)</f>
        <v>58742</v>
      </c>
    </row>
    <row r="58" spans="1:10" s="6" customFormat="1" ht="16.5" customHeight="1" x14ac:dyDescent="0.45">
      <c r="A58" s="24" t="s">
        <v>178</v>
      </c>
      <c r="B58" s="364" t="s">
        <v>348</v>
      </c>
      <c r="C58" s="186">
        <f>SUMIFS(Table_RSE7B_Data!F:F,Table_RSE7B_Data!$C:$C,'Table 7b'!$B$58,Table_RSE7B_Data!$B:$B,'Table 7b'!$B$6)</f>
        <v>31380</v>
      </c>
      <c r="D58" s="186">
        <f>SUMIFS(Table_RSE7B_Data!G:G,Table_RSE7B_Data!$C:$C,'Table 7b'!$B$58,Table_RSE7B_Data!$B:$B,'Table 7b'!$B$6)</f>
        <v>32415</v>
      </c>
      <c r="E58" s="186">
        <f>SUMIFS(Table_RSE7B_Data!H:H,Table_RSE7B_Data!$C:$C,'Table 7b'!$B$58,Table_RSE7B_Data!$B:$B,'Table 7b'!$B$6)</f>
        <v>36124</v>
      </c>
      <c r="F58" s="186">
        <f>SUMIFS(Table_RSE7B_Data!I:I,Table_RSE7B_Data!$C:$C,'Table 7b'!$B$58,Table_RSE7B_Data!$B:$B,'Table 7b'!$B$6)</f>
        <v>42321</v>
      </c>
      <c r="G58" s="186">
        <f>SUMIFS(Table_RSE7B_Data!J:J,Table_RSE7B_Data!$C:$C,'Table 7b'!$B$58,Table_RSE7B_Data!$B:$B,'Table 7b'!$B$6)</f>
        <v>45486</v>
      </c>
      <c r="H58" s="186">
        <f>SUMIFS(Table_RSE7B_Data!K:K,Table_RSE7B_Data!$C:$C,'Table 7b'!$B$58,Table_RSE7B_Data!$B:$B,'Table 7b'!$B$6)</f>
        <v>40441</v>
      </c>
      <c r="I58" s="186">
        <f>SUMIFS(Table_RSE7B_Data!L:L,Table_RSE7B_Data!$C:$C,'Table 7b'!$B$58,Table_RSE7B_Data!$B:$B,'Table 7b'!$B$6)</f>
        <v>51890</v>
      </c>
      <c r="J58" s="186">
        <f>SUMIFS(Table_RSE7B_Data!M:M,Table_RSE7B_Data!$C:$C,'Table 7b'!$B$58,Table_RSE7B_Data!$B:$B,'Table 7b'!$B$6)</f>
        <v>54704</v>
      </c>
    </row>
    <row r="59" spans="1:10" s="6" customFormat="1" ht="16.5" customHeight="1" x14ac:dyDescent="0.45">
      <c r="A59" s="24" t="s">
        <v>179</v>
      </c>
      <c r="B59" s="364" t="s">
        <v>349</v>
      </c>
      <c r="C59" s="186">
        <f>SUMIFS(Table_RSE7B_Data!F:F,Table_RSE7B_Data!$C:$C,'Table 7b'!$B$59,Table_RSE7B_Data!$B:$B,'Table 7b'!$B$6)</f>
        <v>27985</v>
      </c>
      <c r="D59" s="186">
        <f>SUMIFS(Table_RSE7B_Data!G:G,Table_RSE7B_Data!$C:$C,'Table 7b'!$B$59,Table_RSE7B_Data!$B:$B,'Table 7b'!$B$6)</f>
        <v>30418</v>
      </c>
      <c r="E59" s="186">
        <f>SUMIFS(Table_RSE7B_Data!H:H,Table_RSE7B_Data!$C:$C,'Table 7b'!$B$59,Table_RSE7B_Data!$B:$B,'Table 7b'!$B$6)</f>
        <v>36932</v>
      </c>
      <c r="F59" s="186">
        <f>SUMIFS(Table_RSE7B_Data!I:I,Table_RSE7B_Data!$C:$C,'Table 7b'!$B$59,Table_RSE7B_Data!$B:$B,'Table 7b'!$B$6)</f>
        <v>41660</v>
      </c>
      <c r="G59" s="186">
        <f>SUMIFS(Table_RSE7B_Data!J:J,Table_RSE7B_Data!$C:$C,'Table 7b'!$B$59,Table_RSE7B_Data!$B:$B,'Table 7b'!$B$6)</f>
        <v>47594</v>
      </c>
      <c r="H59" s="186">
        <f>SUMIFS(Table_RSE7B_Data!K:K,Table_RSE7B_Data!$C:$C,'Table 7b'!$B$59,Table_RSE7B_Data!$B:$B,'Table 7b'!$B$6)</f>
        <v>49867</v>
      </c>
      <c r="I59" s="186">
        <f>SUMIFS(Table_RSE7B_Data!L:L,Table_RSE7B_Data!$C:$C,'Table 7b'!$B$59,Table_RSE7B_Data!$B:$B,'Table 7b'!$B$6)</f>
        <v>61579</v>
      </c>
      <c r="J59" s="186">
        <f>SUMIFS(Table_RSE7B_Data!M:M,Table_RSE7B_Data!$C:$C,'Table 7b'!$B$59,Table_RSE7B_Data!$B:$B,'Table 7b'!$B$6)</f>
        <v>59634</v>
      </c>
    </row>
    <row r="60" spans="1:10" s="6" customFormat="1" ht="16.5" customHeight="1" x14ac:dyDescent="0.45">
      <c r="A60" s="103" t="s">
        <v>180</v>
      </c>
      <c r="B60" s="363"/>
      <c r="C60" s="322"/>
      <c r="D60" s="322"/>
      <c r="E60" s="322"/>
      <c r="F60" s="322"/>
      <c r="G60" s="322"/>
      <c r="H60" s="322"/>
      <c r="I60" s="322"/>
      <c r="J60" s="322"/>
    </row>
    <row r="61" spans="1:10" s="6" customFormat="1" ht="16.5" customHeight="1" x14ac:dyDescent="0.45">
      <c r="A61" s="20" t="s">
        <v>181</v>
      </c>
      <c r="B61" s="364" t="s">
        <v>350</v>
      </c>
      <c r="C61" s="186">
        <f>SUMIFS(Table_RSE7B_Data!F:F,Table_RSE7B_Data!$C:$C,'Table 7b'!$B$61,Table_RSE7B_Data!$B:$B,'Table 7b'!$B$6)</f>
        <v>71209</v>
      </c>
      <c r="D61" s="186">
        <f>SUMIFS(Table_RSE7B_Data!G:G,Table_RSE7B_Data!$C:$C,'Table 7b'!$B$61,Table_RSE7B_Data!$B:$B,'Table 7b'!$B$6)</f>
        <v>75736</v>
      </c>
      <c r="E61" s="186">
        <f>SUMIFS(Table_RSE7B_Data!H:H,Table_RSE7B_Data!$C:$C,'Table 7b'!$B$61,Table_RSE7B_Data!$B:$B,'Table 7b'!$B$6)</f>
        <v>83576</v>
      </c>
      <c r="F61" s="186">
        <f>SUMIFS(Table_RSE7B_Data!I:I,Table_RSE7B_Data!$C:$C,'Table 7b'!$B$61,Table_RSE7B_Data!$B:$B,'Table 7b'!$B$6)</f>
        <v>89565</v>
      </c>
      <c r="G61" s="186">
        <f>SUMIFS(Table_RSE7B_Data!J:J,Table_RSE7B_Data!$C:$C,'Table 7b'!$B$61,Table_RSE7B_Data!$B:$B,'Table 7b'!$B$6)</f>
        <v>92726</v>
      </c>
      <c r="H61" s="186">
        <f>SUMIFS(Table_RSE7B_Data!K:K,Table_RSE7B_Data!$C:$C,'Table 7b'!$B$61,Table_RSE7B_Data!$B:$B,'Table 7b'!$B$6)</f>
        <v>93615</v>
      </c>
      <c r="I61" s="186">
        <f>SUMIFS(Table_RSE7B_Data!L:L,Table_RSE7B_Data!$C:$C,'Table 7b'!$B$61,Table_RSE7B_Data!$B:$B,'Table 7b'!$B$6)</f>
        <v>110690</v>
      </c>
      <c r="J61" s="186">
        <f>SUMIFS(Table_RSE7B_Data!M:M,Table_RSE7B_Data!$C:$C,'Table 7b'!$B$61,Table_RSE7B_Data!$B:$B,'Table 7b'!$B$6)</f>
        <v>108649</v>
      </c>
    </row>
    <row r="62" spans="1:10" s="6" customFormat="1" ht="16.5" customHeight="1" x14ac:dyDescent="0.45">
      <c r="A62" s="113" t="s">
        <v>182</v>
      </c>
      <c r="B62" s="364" t="s">
        <v>351</v>
      </c>
      <c r="C62" s="186">
        <f>SUMIFS(Table_RSE7B_Data!F:F,Table_RSE7B_Data!$C:$C,'Table 7b'!$B$62,Table_RSE7B_Data!$B:$B,'Table 7b'!$B$6)</f>
        <v>12327</v>
      </c>
      <c r="D62" s="186">
        <f>SUMIFS(Table_RSE7B_Data!G:G,Table_RSE7B_Data!$C:$C,'Table 7b'!$B$62,Table_RSE7B_Data!$B:$B,'Table 7b'!$B$6)</f>
        <v>14045</v>
      </c>
      <c r="E62" s="186">
        <f>SUMIFS(Table_RSE7B_Data!H:H,Table_RSE7B_Data!$C:$C,'Table 7b'!$B$62,Table_RSE7B_Data!$B:$B,'Table 7b'!$B$6)</f>
        <v>22960</v>
      </c>
      <c r="F62" s="186">
        <f>SUMIFS(Table_RSE7B_Data!I:I,Table_RSE7B_Data!$C:$C,'Table 7b'!$B$62,Table_RSE7B_Data!$B:$B,'Table 7b'!$B$6)</f>
        <v>27188</v>
      </c>
      <c r="G62" s="186">
        <f>SUMIFS(Table_RSE7B_Data!J:J,Table_RSE7B_Data!$C:$C,'Table 7b'!$B$62,Table_RSE7B_Data!$B:$B,'Table 7b'!$B$6)</f>
        <v>33712</v>
      </c>
      <c r="H62" s="186">
        <f>SUMIFS(Table_RSE7B_Data!K:K,Table_RSE7B_Data!$C:$C,'Table 7b'!$B$62,Table_RSE7B_Data!$B:$B,'Table 7b'!$B$6)</f>
        <v>54884</v>
      </c>
      <c r="I62" s="186">
        <f>SUMIFS(Table_RSE7B_Data!L:L,Table_RSE7B_Data!$C:$C,'Table 7b'!$B$62,Table_RSE7B_Data!$B:$B,'Table 7b'!$B$6)</f>
        <v>81175</v>
      </c>
      <c r="J62" s="186">
        <f>SUMIFS(Table_RSE7B_Data!M:M,Table_RSE7B_Data!$C:$C,'Table 7b'!$B$62,Table_RSE7B_Data!$B:$B,'Table 7b'!$B$6)</f>
        <v>83384</v>
      </c>
    </row>
    <row r="63" spans="1:10" s="6" customFormat="1" ht="16.5" customHeight="1" x14ac:dyDescent="0.45">
      <c r="A63" s="20" t="s">
        <v>183</v>
      </c>
      <c r="B63" s="364" t="s">
        <v>352</v>
      </c>
      <c r="C63" s="186">
        <f>SUMIFS(Table_RSE7B_Data!F:F,Table_RSE7B_Data!$C:$C,'Table 7b'!$B$63,Table_RSE7B_Data!$B:$B,'Table 7b'!$B$6)</f>
        <v>12109</v>
      </c>
      <c r="D63" s="186">
        <f>SUMIFS(Table_RSE7B_Data!G:G,Table_RSE7B_Data!$C:$C,'Table 7b'!$B$63,Table_RSE7B_Data!$B:$B,'Table 7b'!$B$6)</f>
        <v>17708</v>
      </c>
      <c r="E63" s="186">
        <f>SUMIFS(Table_RSE7B_Data!H:H,Table_RSE7B_Data!$C:$C,'Table 7b'!$B$63,Table_RSE7B_Data!$B:$B,'Table 7b'!$B$6)</f>
        <v>24216</v>
      </c>
      <c r="F63" s="186">
        <f>SUMIFS(Table_RSE7B_Data!I:I,Table_RSE7B_Data!$C:$C,'Table 7b'!$B$63,Table_RSE7B_Data!$B:$B,'Table 7b'!$B$6)</f>
        <v>27358</v>
      </c>
      <c r="G63" s="186">
        <f>SUMIFS(Table_RSE7B_Data!J:J,Table_RSE7B_Data!$C:$C,'Table 7b'!$B$63,Table_RSE7B_Data!$B:$B,'Table 7b'!$B$6)</f>
        <v>28482</v>
      </c>
      <c r="H63" s="186">
        <f>SUMIFS(Table_RSE7B_Data!K:K,Table_RSE7B_Data!$C:$C,'Table 7b'!$B$63,Table_RSE7B_Data!$B:$B,'Table 7b'!$B$6)</f>
        <v>36271</v>
      </c>
      <c r="I63" s="186">
        <f>SUMIFS(Table_RSE7B_Data!L:L,Table_RSE7B_Data!$C:$C,'Table 7b'!$B$63,Table_RSE7B_Data!$B:$B,'Table 7b'!$B$6)</f>
        <v>54057</v>
      </c>
      <c r="J63" s="186">
        <f>SUMIFS(Table_RSE7B_Data!M:M,Table_RSE7B_Data!$C:$C,'Table 7b'!$B$63,Table_RSE7B_Data!$B:$B,'Table 7b'!$B$6)</f>
        <v>57640</v>
      </c>
    </row>
    <row r="64" spans="1:10" s="6" customFormat="1" ht="16.5" customHeight="1" x14ac:dyDescent="0.45">
      <c r="A64" s="112" t="s">
        <v>537</v>
      </c>
      <c r="B64" s="364" t="s">
        <v>459</v>
      </c>
      <c r="C64" s="322">
        <f>SUMIFS(Table_RSE7B_Data!F:F,Table_RSE7B_Data!$C:$C,'Table 7b'!$B$64,Table_RSE7B_Data!$B:$B,'Table 7b'!$B$6)</f>
        <v>51563</v>
      </c>
      <c r="D64" s="322">
        <f>SUMIFS(Table_RSE7B_Data!G:G,Table_RSE7B_Data!$C:$C,'Table 7b'!$B$64,Table_RSE7B_Data!$B:$B,'Table 7b'!$B$6)</f>
        <v>55843</v>
      </c>
      <c r="E64" s="322">
        <f>SUMIFS(Table_RSE7B_Data!H:H,Table_RSE7B_Data!$C:$C,'Table 7b'!$B$64,Table_RSE7B_Data!$B:$B,'Table 7b'!$B$6)</f>
        <v>63146</v>
      </c>
      <c r="F64" s="322">
        <f>SUMIFS(Table_RSE7B_Data!I:I,Table_RSE7B_Data!$C:$C,'Table 7b'!$B$64,Table_RSE7B_Data!$B:$B,'Table 7b'!$B$6)</f>
        <v>70296</v>
      </c>
      <c r="G64" s="322">
        <f>SUMIFS(Table_RSE7B_Data!J:J,Table_RSE7B_Data!$C:$C,'Table 7b'!$B$64,Table_RSE7B_Data!$B:$B,'Table 7b'!$B$6)</f>
        <v>76567</v>
      </c>
      <c r="H64" s="322">
        <f>SUMIFS(Table_RSE7B_Data!K:K,Table_RSE7B_Data!$C:$C,'Table 7b'!$B$64,Table_RSE7B_Data!$B:$B,'Table 7b'!$B$6)</f>
        <v>86903</v>
      </c>
      <c r="I64" s="322">
        <f>SUMIFS(Table_RSE7B_Data!L:L,Table_RSE7B_Data!$C:$C,'Table 7b'!$B$64,Table_RSE7B_Data!$B:$B,'Table 7b'!$B$6)</f>
        <v>106134</v>
      </c>
      <c r="J64" s="322">
        <f>SUMIFS(Table_RSE7B_Data!M:M,Table_RSE7B_Data!$C:$C,'Table 7b'!$B$64,Table_RSE7B_Data!$B:$B,'Table 7b'!$B$6)</f>
        <v>104710</v>
      </c>
    </row>
    <row r="65" spans="1:10" s="6" customFormat="1" ht="16.5" customHeight="1" x14ac:dyDescent="0.45">
      <c r="A65" s="84" t="s">
        <v>184</v>
      </c>
      <c r="B65" s="366"/>
      <c r="C65" s="322"/>
      <c r="D65" s="322"/>
      <c r="E65" s="322"/>
      <c r="F65" s="322"/>
      <c r="G65" s="322"/>
      <c r="H65" s="322"/>
      <c r="I65" s="322"/>
      <c r="J65" s="322"/>
    </row>
    <row r="66" spans="1:10" s="6" customFormat="1" ht="16.5" customHeight="1" x14ac:dyDescent="0.45">
      <c r="A66" s="20" t="s">
        <v>185</v>
      </c>
      <c r="B66" s="364" t="s">
        <v>353</v>
      </c>
      <c r="C66" s="186">
        <f>SUMIFS(Table_RSE7B_Data!F:F,Table_RSE7B_Data!$C:$C,'Table 7b'!$B$66,Table_RSE7B_Data!$B:$B,'Table 7b'!$B$6)</f>
        <v>55107</v>
      </c>
      <c r="D66" s="186">
        <f>SUMIFS(Table_RSE7B_Data!G:G,Table_RSE7B_Data!$C:$C,'Table 7b'!$B$66,Table_RSE7B_Data!$B:$B,'Table 7b'!$B$6)</f>
        <v>58764</v>
      </c>
      <c r="E66" s="186">
        <f>SUMIFS(Table_RSE7B_Data!H:H,Table_RSE7B_Data!$C:$C,'Table 7b'!$B$66,Table_RSE7B_Data!$B:$B,'Table 7b'!$B$6)</f>
        <v>65384</v>
      </c>
      <c r="F66" s="186">
        <f>SUMIFS(Table_RSE7B_Data!I:I,Table_RSE7B_Data!$C:$C,'Table 7b'!$B$66,Table_RSE7B_Data!$B:$B,'Table 7b'!$B$6)</f>
        <v>71763</v>
      </c>
      <c r="G66" s="186">
        <f>SUMIFS(Table_RSE7B_Data!J:J,Table_RSE7B_Data!$C:$C,'Table 7b'!$B$66,Table_RSE7B_Data!$B:$B,'Table 7b'!$B$6)</f>
        <v>78410</v>
      </c>
      <c r="H66" s="186">
        <f>SUMIFS(Table_RSE7B_Data!K:K,Table_RSE7B_Data!$C:$C,'Table 7b'!$B$66,Table_RSE7B_Data!$B:$B,'Table 7b'!$B$6)</f>
        <v>88217</v>
      </c>
      <c r="I66" s="186">
        <f>SUMIFS(Table_RSE7B_Data!L:L,Table_RSE7B_Data!$C:$C,'Table 7b'!$B$66,Table_RSE7B_Data!$B:$B,'Table 7b'!$B$6)</f>
        <v>107448</v>
      </c>
      <c r="J66" s="186">
        <f>SUMIFS(Table_RSE7B_Data!M:M,Table_RSE7B_Data!$C:$C,'Table 7b'!$B$66,Table_RSE7B_Data!$B:$B,'Table 7b'!$B$6)</f>
        <v>106048</v>
      </c>
    </row>
    <row r="67" spans="1:10" s="6" customFormat="1" ht="16.5" customHeight="1" x14ac:dyDescent="0.45">
      <c r="A67" s="20" t="s">
        <v>186</v>
      </c>
      <c r="B67" s="364" t="s">
        <v>354</v>
      </c>
      <c r="C67" s="186">
        <f>SUMIFS(Table_RSE7B_Data!F:F,Table_RSE7B_Data!$C:$C,'Table 7b'!$B$67,Table_RSE7B_Data!$B:$B,'Table 7b'!$B$6)</f>
        <v>7540</v>
      </c>
      <c r="D67" s="186">
        <f>SUMIFS(Table_RSE7B_Data!G:G,Table_RSE7B_Data!$C:$C,'Table 7b'!$B$67,Table_RSE7B_Data!$B:$B,'Table 7b'!$B$6)</f>
        <v>9618</v>
      </c>
      <c r="E67" s="186">
        <f>SUMIFS(Table_RSE7B_Data!H:H,Table_RSE7B_Data!$C:$C,'Table 7b'!$B$67,Table_RSE7B_Data!$B:$B,'Table 7b'!$B$6)</f>
        <v>13265</v>
      </c>
      <c r="F67" s="186">
        <f>SUMIFS(Table_RSE7B_Data!I:I,Table_RSE7B_Data!$C:$C,'Table 7b'!$B$67,Table_RSE7B_Data!$B:$B,'Table 7b'!$B$6)</f>
        <v>21400</v>
      </c>
      <c r="G67" s="186">
        <f>SUMIFS(Table_RSE7B_Data!J:J,Table_RSE7B_Data!$C:$C,'Table 7b'!$B$67,Table_RSE7B_Data!$B:$B,'Table 7b'!$B$6)</f>
        <v>11087</v>
      </c>
      <c r="H67" s="186">
        <f>SUMIFS(Table_RSE7B_Data!K:K,Table_RSE7B_Data!$C:$C,'Table 7b'!$B$67,Table_RSE7B_Data!$B:$B,'Table 7b'!$B$6)</f>
        <v>17862</v>
      </c>
      <c r="I67" s="186">
        <f>SUMIFS(Table_RSE7B_Data!L:L,Table_RSE7B_Data!$C:$C,'Table 7b'!$B$67,Table_RSE7B_Data!$B:$B,'Table 7b'!$B$6)</f>
        <v>28005</v>
      </c>
      <c r="J67" s="186">
        <f>SUMIFS(Table_RSE7B_Data!M:M,Table_RSE7B_Data!$C:$C,'Table 7b'!$B$67,Table_RSE7B_Data!$B:$B,'Table 7b'!$B$6)</f>
        <v>25134</v>
      </c>
    </row>
    <row r="68" spans="1:10" s="6" customFormat="1" ht="16.5" customHeight="1" x14ac:dyDescent="0.45">
      <c r="A68" s="112" t="s">
        <v>537</v>
      </c>
      <c r="B68" s="364" t="s">
        <v>460</v>
      </c>
      <c r="C68" s="322">
        <f>SUMIFS(Table_RSE7B_Data!F:F,Table_RSE7B_Data!$C:$C,'Table 7b'!$B$68,Table_RSE7B_Data!$B:$B,'Table 7b'!$B$6)</f>
        <v>51563</v>
      </c>
      <c r="D68" s="322">
        <f>SUMIFS(Table_RSE7B_Data!G:G,Table_RSE7B_Data!$C:$C,'Table 7b'!$B$68,Table_RSE7B_Data!$B:$B,'Table 7b'!$B$6)</f>
        <v>55843</v>
      </c>
      <c r="E68" s="322">
        <f>SUMIFS(Table_RSE7B_Data!H:H,Table_RSE7B_Data!$C:$C,'Table 7b'!$B$68,Table_RSE7B_Data!$B:$B,'Table 7b'!$B$6)</f>
        <v>63146</v>
      </c>
      <c r="F68" s="322">
        <f>SUMIFS(Table_RSE7B_Data!I:I,Table_RSE7B_Data!$C:$C,'Table 7b'!$B$68,Table_RSE7B_Data!$B:$B,'Table 7b'!$B$6)</f>
        <v>70296</v>
      </c>
      <c r="G68" s="322">
        <f>SUMIFS(Table_RSE7B_Data!J:J,Table_RSE7B_Data!$C:$C,'Table 7b'!$B$68,Table_RSE7B_Data!$B:$B,'Table 7b'!$B$6)</f>
        <v>76567</v>
      </c>
      <c r="H68" s="322">
        <f>SUMIFS(Table_RSE7B_Data!K:K,Table_RSE7B_Data!$C:$C,'Table 7b'!$B$68,Table_RSE7B_Data!$B:$B,'Table 7b'!$B$6)</f>
        <v>86903</v>
      </c>
      <c r="I68" s="322">
        <f>SUMIFS(Table_RSE7B_Data!L:L,Table_RSE7B_Data!$C:$C,'Table 7b'!$B$68,Table_RSE7B_Data!$B:$B,'Table 7b'!$B$6)</f>
        <v>106134</v>
      </c>
      <c r="J68" s="322">
        <f>SUMIFS(Table_RSE7B_Data!M:M,Table_RSE7B_Data!$C:$C,'Table 7b'!$B$68,Table_RSE7B_Data!$B:$B,'Table 7b'!$B$6)</f>
        <v>104710</v>
      </c>
    </row>
    <row r="69" spans="1:10" s="6" customFormat="1" ht="16.5" customHeight="1" x14ac:dyDescent="0.45">
      <c r="A69" s="296"/>
      <c r="B69" s="368"/>
      <c r="C69" s="297"/>
      <c r="D69" s="297"/>
      <c r="E69" s="297"/>
      <c r="F69" s="297"/>
      <c r="G69" s="297"/>
      <c r="H69" s="297"/>
      <c r="I69" s="297"/>
      <c r="J69" s="297"/>
    </row>
    <row r="70" spans="1:10" s="6" customFormat="1" ht="16.5" customHeight="1" x14ac:dyDescent="0.45">
      <c r="A70" s="112"/>
      <c r="B70" s="439"/>
      <c r="C70" s="440"/>
      <c r="D70" s="440"/>
      <c r="E70" s="440"/>
      <c r="F70" s="440"/>
      <c r="G70" s="440"/>
      <c r="H70" s="440"/>
      <c r="I70" s="440"/>
      <c r="J70" s="440"/>
    </row>
    <row r="71" spans="1:10" ht="16.5" customHeight="1" x14ac:dyDescent="0.35">
      <c r="A71" s="629" t="s">
        <v>535</v>
      </c>
      <c r="B71" s="629"/>
      <c r="C71" s="629"/>
      <c r="D71" s="629"/>
      <c r="E71" s="629"/>
      <c r="F71" s="629"/>
      <c r="G71" s="629"/>
      <c r="H71" s="629"/>
      <c r="I71" s="629"/>
      <c r="J71" s="629"/>
    </row>
    <row r="73" spans="1:10" s="29" customFormat="1" ht="17.55" customHeight="1" x14ac:dyDescent="0.35">
      <c r="A73" s="346" t="s">
        <v>1101</v>
      </c>
      <c r="B73" s="5"/>
      <c r="C73" s="5"/>
      <c r="D73" s="5"/>
      <c r="E73" s="5"/>
      <c r="F73" s="5"/>
      <c r="G73" s="5"/>
      <c r="H73" s="5"/>
      <c r="I73" s="5"/>
      <c r="J73" s="5"/>
    </row>
  </sheetData>
  <mergeCells count="8">
    <mergeCell ref="A1:J1"/>
    <mergeCell ref="A71:J71"/>
    <mergeCell ref="C29:J29"/>
    <mergeCell ref="C50:J50"/>
    <mergeCell ref="C7:J7"/>
    <mergeCell ref="C8:J8"/>
    <mergeCell ref="C4:E4"/>
    <mergeCell ref="C3:E3"/>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'Filters control'!$A$1:$A$5</xm:f>
          </x14:formula1>
          <xm:sqref>C4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59999389629810485"/>
    <pageSetUpPr autoPageBreaks="0"/>
  </sheetPr>
  <dimension ref="A1:M211"/>
  <sheetViews>
    <sheetView workbookViewId="0">
      <selection sqref="A1:J1"/>
    </sheetView>
  </sheetViews>
  <sheetFormatPr defaultRowHeight="14.25" x14ac:dyDescent="0.45"/>
  <cols>
    <col min="1" max="1" width="10.1328125" bestFit="1" customWidth="1"/>
    <col min="2" max="2" width="35" bestFit="1" customWidth="1"/>
    <col min="3" max="3" width="49.3984375" bestFit="1" customWidth="1"/>
    <col min="4" max="4" width="36" bestFit="1" customWidth="1"/>
    <col min="5" max="5" width="11.6640625" bestFit="1" customWidth="1"/>
    <col min="6" max="10" width="7.86328125" bestFit="1" customWidth="1"/>
    <col min="11" max="12" width="7.86328125" customWidth="1"/>
    <col min="13" max="13" width="7.86328125" bestFit="1" customWidth="1"/>
  </cols>
  <sheetData>
    <row r="1" spans="1:13" x14ac:dyDescent="0.45">
      <c r="A1" s="475" t="s">
        <v>816</v>
      </c>
      <c r="B1" s="475" t="s">
        <v>477</v>
      </c>
      <c r="C1" s="475" t="s">
        <v>560</v>
      </c>
      <c r="D1" s="475" t="s">
        <v>561</v>
      </c>
      <c r="E1" s="475" t="s">
        <v>817</v>
      </c>
      <c r="F1" s="475" t="s">
        <v>0</v>
      </c>
      <c r="G1" s="475" t="s">
        <v>1</v>
      </c>
      <c r="H1" s="475" t="s">
        <v>2</v>
      </c>
      <c r="I1" s="475" t="s">
        <v>3</v>
      </c>
      <c r="J1" s="475" t="s">
        <v>4</v>
      </c>
      <c r="K1" s="475" t="s">
        <v>307</v>
      </c>
      <c r="L1" s="475" t="s">
        <v>650</v>
      </c>
      <c r="M1" s="475" t="s">
        <v>651</v>
      </c>
    </row>
    <row r="2" spans="1:13" x14ac:dyDescent="0.45">
      <c r="A2" s="475" t="s">
        <v>979</v>
      </c>
      <c r="B2" s="475" t="s">
        <v>1099</v>
      </c>
      <c r="C2" s="475" t="s">
        <v>325</v>
      </c>
      <c r="D2" s="475" t="s">
        <v>980</v>
      </c>
      <c r="E2" s="475">
        <v>1</v>
      </c>
      <c r="F2" s="475">
        <v>926</v>
      </c>
      <c r="G2" s="475">
        <v>921</v>
      </c>
      <c r="H2" s="475">
        <v>910</v>
      </c>
      <c r="I2" s="475">
        <v>905</v>
      </c>
      <c r="J2" s="475">
        <v>895</v>
      </c>
      <c r="K2" s="475">
        <v>876</v>
      </c>
      <c r="L2" s="475">
        <v>860</v>
      </c>
      <c r="M2" s="475">
        <v>792</v>
      </c>
    </row>
    <row r="3" spans="1:13" x14ac:dyDescent="0.45">
      <c r="A3" s="475" t="s">
        <v>979</v>
      </c>
      <c r="B3" s="475" t="s">
        <v>1099</v>
      </c>
      <c r="C3" s="475" t="s">
        <v>326</v>
      </c>
      <c r="D3" s="475" t="s">
        <v>981</v>
      </c>
      <c r="E3" s="475">
        <v>2</v>
      </c>
      <c r="F3" s="475">
        <v>27670</v>
      </c>
      <c r="G3" s="475">
        <v>26676</v>
      </c>
      <c r="H3" s="475">
        <v>26107</v>
      </c>
      <c r="I3" s="475">
        <v>25459</v>
      </c>
      <c r="J3" s="475">
        <v>25187</v>
      </c>
      <c r="K3" s="475">
        <v>22132</v>
      </c>
      <c r="L3" s="475">
        <v>20995</v>
      </c>
      <c r="M3" s="475">
        <v>21233</v>
      </c>
    </row>
    <row r="4" spans="1:13" x14ac:dyDescent="0.45">
      <c r="A4" s="475" t="s">
        <v>979</v>
      </c>
      <c r="B4" s="475" t="s">
        <v>1099</v>
      </c>
      <c r="C4" s="475" t="s">
        <v>327</v>
      </c>
      <c r="D4" s="475" t="s">
        <v>982</v>
      </c>
      <c r="E4" s="475">
        <v>3</v>
      </c>
      <c r="F4" s="475">
        <v>301</v>
      </c>
      <c r="G4" s="475">
        <v>307</v>
      </c>
      <c r="H4" s="475">
        <v>310</v>
      </c>
      <c r="I4" s="475">
        <v>295</v>
      </c>
      <c r="J4" s="475">
        <v>278</v>
      </c>
      <c r="K4" s="475">
        <v>273</v>
      </c>
      <c r="L4" s="475">
        <v>258</v>
      </c>
      <c r="M4" s="475">
        <v>243</v>
      </c>
    </row>
    <row r="5" spans="1:13" x14ac:dyDescent="0.45">
      <c r="A5" s="475" t="s">
        <v>979</v>
      </c>
      <c r="B5" s="475" t="s">
        <v>1099</v>
      </c>
      <c r="C5" s="475" t="s">
        <v>449</v>
      </c>
      <c r="D5" s="475" t="s">
        <v>974</v>
      </c>
      <c r="E5" s="475">
        <v>4</v>
      </c>
      <c r="F5" s="475">
        <v>28924</v>
      </c>
      <c r="G5" s="475">
        <v>27932</v>
      </c>
      <c r="H5" s="475">
        <v>27358</v>
      </c>
      <c r="I5" s="475">
        <v>26660</v>
      </c>
      <c r="J5" s="475">
        <v>26360</v>
      </c>
      <c r="K5" s="475">
        <v>23289</v>
      </c>
      <c r="L5" s="475">
        <v>22121</v>
      </c>
      <c r="M5" s="475">
        <v>22274</v>
      </c>
    </row>
    <row r="6" spans="1:13" x14ac:dyDescent="0.45">
      <c r="A6" s="475" t="s">
        <v>979</v>
      </c>
      <c r="B6" s="475" t="s">
        <v>1099</v>
      </c>
      <c r="C6" s="475" t="s">
        <v>450</v>
      </c>
      <c r="D6" s="475" t="s">
        <v>983</v>
      </c>
      <c r="E6" s="475">
        <v>5</v>
      </c>
      <c r="F6" s="475">
        <v>14602</v>
      </c>
      <c r="G6" s="475">
        <v>14954</v>
      </c>
      <c r="H6" s="475">
        <v>15503</v>
      </c>
      <c r="I6" s="475">
        <v>15520</v>
      </c>
      <c r="J6" s="475">
        <v>15193</v>
      </c>
      <c r="K6" s="475">
        <v>14555</v>
      </c>
      <c r="L6" s="475">
        <v>14229</v>
      </c>
      <c r="M6" s="475">
        <v>14452</v>
      </c>
    </row>
    <row r="7" spans="1:13" x14ac:dyDescent="0.45">
      <c r="A7" s="475" t="s">
        <v>979</v>
      </c>
      <c r="B7" s="475" t="s">
        <v>1099</v>
      </c>
      <c r="C7" s="475" t="s">
        <v>451</v>
      </c>
      <c r="D7" s="475" t="s">
        <v>984</v>
      </c>
      <c r="E7" s="475">
        <v>6</v>
      </c>
      <c r="F7" s="475">
        <v>1071</v>
      </c>
      <c r="G7" s="475">
        <v>1188</v>
      </c>
      <c r="H7" s="475">
        <v>1347</v>
      </c>
      <c r="I7" s="475">
        <v>1754</v>
      </c>
      <c r="J7" s="475">
        <v>1968</v>
      </c>
      <c r="K7" s="475">
        <v>2177</v>
      </c>
      <c r="L7" s="475">
        <v>2659</v>
      </c>
      <c r="M7" s="475">
        <v>2616</v>
      </c>
    </row>
    <row r="8" spans="1:13" x14ac:dyDescent="0.45">
      <c r="A8" s="475" t="s">
        <v>979</v>
      </c>
      <c r="B8" s="475" t="s">
        <v>1099</v>
      </c>
      <c r="C8" s="475" t="s">
        <v>452</v>
      </c>
      <c r="D8" s="475" t="s">
        <v>985</v>
      </c>
      <c r="E8" s="475">
        <v>7</v>
      </c>
      <c r="F8" s="475">
        <v>13531</v>
      </c>
      <c r="G8" s="475">
        <v>13766</v>
      </c>
      <c r="H8" s="475">
        <v>14156</v>
      </c>
      <c r="I8" s="475">
        <v>13766</v>
      </c>
      <c r="J8" s="475">
        <v>13224</v>
      </c>
      <c r="K8" s="475">
        <v>12377</v>
      </c>
      <c r="L8" s="475">
        <v>11570</v>
      </c>
      <c r="M8" s="475">
        <v>11835</v>
      </c>
    </row>
    <row r="9" spans="1:13" x14ac:dyDescent="0.45">
      <c r="A9" s="475" t="s">
        <v>979</v>
      </c>
      <c r="B9" s="475" t="s">
        <v>1099</v>
      </c>
      <c r="C9" s="475" t="s">
        <v>328</v>
      </c>
      <c r="D9" s="475" t="s">
        <v>986</v>
      </c>
      <c r="E9" s="475">
        <v>8</v>
      </c>
      <c r="F9" s="475">
        <v>17730</v>
      </c>
      <c r="G9" s="475">
        <v>17433</v>
      </c>
      <c r="H9" s="475">
        <v>18129</v>
      </c>
      <c r="I9" s="475">
        <v>18423</v>
      </c>
      <c r="J9" s="475">
        <v>19171</v>
      </c>
      <c r="K9" s="475">
        <v>19364</v>
      </c>
      <c r="L9" s="475">
        <v>18872</v>
      </c>
      <c r="M9" s="475">
        <v>18988</v>
      </c>
    </row>
    <row r="10" spans="1:13" x14ac:dyDescent="0.45">
      <c r="A10" s="475" t="s">
        <v>979</v>
      </c>
      <c r="B10" s="475" t="s">
        <v>1099</v>
      </c>
      <c r="C10" s="475" t="s">
        <v>329</v>
      </c>
      <c r="D10" s="475" t="s">
        <v>987</v>
      </c>
      <c r="E10" s="475">
        <v>9</v>
      </c>
      <c r="F10" s="475">
        <v>10155</v>
      </c>
      <c r="G10" s="475">
        <v>9612</v>
      </c>
      <c r="H10" s="475">
        <v>8872</v>
      </c>
      <c r="I10" s="475">
        <v>7887</v>
      </c>
      <c r="J10" s="475">
        <v>6869</v>
      </c>
      <c r="K10" s="475">
        <v>3695</v>
      </c>
      <c r="L10" s="475">
        <v>3067</v>
      </c>
      <c r="M10" s="475">
        <v>3104</v>
      </c>
    </row>
    <row r="11" spans="1:13" x14ac:dyDescent="0.45">
      <c r="A11" s="475" t="s">
        <v>979</v>
      </c>
      <c r="B11" s="475" t="s">
        <v>1099</v>
      </c>
      <c r="C11" s="475" t="s">
        <v>330</v>
      </c>
      <c r="D11" s="475" t="s">
        <v>988</v>
      </c>
      <c r="E11" s="475">
        <v>10</v>
      </c>
      <c r="F11" s="475">
        <v>638</v>
      </c>
      <c r="G11" s="475">
        <v>483</v>
      </c>
      <c r="H11" s="475">
        <v>356</v>
      </c>
      <c r="I11" s="475">
        <v>350</v>
      </c>
      <c r="J11" s="475">
        <v>320</v>
      </c>
      <c r="K11" s="475">
        <v>230</v>
      </c>
      <c r="L11" s="475">
        <v>182</v>
      </c>
      <c r="M11" s="475">
        <v>183</v>
      </c>
    </row>
    <row r="12" spans="1:13" x14ac:dyDescent="0.45">
      <c r="A12" s="475" t="s">
        <v>979</v>
      </c>
      <c r="B12" s="475" t="s">
        <v>1099</v>
      </c>
      <c r="C12" s="475" t="s">
        <v>453</v>
      </c>
      <c r="D12" s="475" t="s">
        <v>974</v>
      </c>
      <c r="E12" s="475">
        <v>11</v>
      </c>
      <c r="F12" s="475">
        <v>28924</v>
      </c>
      <c r="G12" s="475">
        <v>27932</v>
      </c>
      <c r="H12" s="475">
        <v>27358</v>
      </c>
      <c r="I12" s="475">
        <v>26660</v>
      </c>
      <c r="J12" s="475">
        <v>26360</v>
      </c>
      <c r="K12" s="475">
        <v>23289</v>
      </c>
      <c r="L12" s="475">
        <v>22121</v>
      </c>
      <c r="M12" s="475">
        <v>22274</v>
      </c>
    </row>
    <row r="13" spans="1:13" x14ac:dyDescent="0.45">
      <c r="A13" s="475" t="s">
        <v>979</v>
      </c>
      <c r="B13" s="475" t="s">
        <v>1099</v>
      </c>
      <c r="C13" s="475" t="s">
        <v>331</v>
      </c>
      <c r="D13" s="475" t="s">
        <v>989</v>
      </c>
      <c r="E13" s="475">
        <v>12</v>
      </c>
      <c r="F13" s="475">
        <v>26768</v>
      </c>
      <c r="G13" s="475">
        <v>26272</v>
      </c>
      <c r="H13" s="475">
        <v>26182</v>
      </c>
      <c r="I13" s="475">
        <v>25883</v>
      </c>
      <c r="J13" s="475">
        <v>25638</v>
      </c>
      <c r="K13" s="475">
        <v>22854</v>
      </c>
      <c r="L13" s="475">
        <v>21755</v>
      </c>
      <c r="M13" s="475">
        <v>21906</v>
      </c>
    </row>
    <row r="14" spans="1:13" x14ac:dyDescent="0.45">
      <c r="A14" s="475" t="s">
        <v>979</v>
      </c>
      <c r="B14" s="475" t="s">
        <v>1099</v>
      </c>
      <c r="C14" s="475" t="s">
        <v>332</v>
      </c>
      <c r="D14" s="475" t="s">
        <v>990</v>
      </c>
      <c r="E14" s="475">
        <v>13</v>
      </c>
      <c r="F14" s="475">
        <v>2155</v>
      </c>
      <c r="G14" s="475">
        <v>1660</v>
      </c>
      <c r="H14" s="475">
        <v>1175</v>
      </c>
      <c r="I14" s="475">
        <v>777</v>
      </c>
      <c r="J14" s="475">
        <v>722</v>
      </c>
      <c r="K14" s="475">
        <v>435</v>
      </c>
      <c r="L14" s="475">
        <v>366</v>
      </c>
      <c r="M14" s="475">
        <v>368</v>
      </c>
    </row>
    <row r="15" spans="1:13" x14ac:dyDescent="0.45">
      <c r="A15" s="475" t="s">
        <v>979</v>
      </c>
      <c r="B15" s="475" t="s">
        <v>1099</v>
      </c>
      <c r="C15" s="475" t="s">
        <v>454</v>
      </c>
      <c r="D15" s="475" t="s">
        <v>974</v>
      </c>
      <c r="E15" s="475">
        <v>14</v>
      </c>
      <c r="F15" s="475">
        <v>28924</v>
      </c>
      <c r="G15" s="475">
        <v>27932</v>
      </c>
      <c r="H15" s="475">
        <v>27358</v>
      </c>
      <c r="I15" s="475">
        <v>26660</v>
      </c>
      <c r="J15" s="475">
        <v>26360</v>
      </c>
      <c r="K15" s="475">
        <v>23289</v>
      </c>
      <c r="L15" s="475">
        <v>22121</v>
      </c>
      <c r="M15" s="475">
        <v>22274</v>
      </c>
    </row>
    <row r="16" spans="1:13" x14ac:dyDescent="0.45">
      <c r="A16" s="475" t="s">
        <v>979</v>
      </c>
      <c r="B16" s="475" t="s">
        <v>1099</v>
      </c>
      <c r="C16" s="475" t="s">
        <v>333</v>
      </c>
      <c r="D16" s="475" t="s">
        <v>991</v>
      </c>
      <c r="E16" s="475">
        <v>15</v>
      </c>
      <c r="F16" s="475">
        <v>277970</v>
      </c>
      <c r="G16" s="475">
        <v>284463</v>
      </c>
      <c r="H16" s="475">
        <v>305225</v>
      </c>
      <c r="I16" s="475">
        <v>316207</v>
      </c>
      <c r="J16" s="475">
        <v>325962</v>
      </c>
      <c r="K16" s="475">
        <v>330536</v>
      </c>
      <c r="L16" s="475">
        <v>347290</v>
      </c>
      <c r="M16" s="475">
        <v>359419</v>
      </c>
    </row>
    <row r="17" spans="1:13" x14ac:dyDescent="0.45">
      <c r="A17" s="475" t="s">
        <v>979</v>
      </c>
      <c r="B17" s="475" t="s">
        <v>1099</v>
      </c>
      <c r="C17" s="475" t="s">
        <v>334</v>
      </c>
      <c r="D17" s="475" t="s">
        <v>992</v>
      </c>
      <c r="E17" s="475">
        <v>16</v>
      </c>
      <c r="F17" s="475">
        <v>1122880</v>
      </c>
      <c r="G17" s="475">
        <v>1182419</v>
      </c>
      <c r="H17" s="475">
        <v>1327461</v>
      </c>
      <c r="I17" s="475">
        <v>1462860</v>
      </c>
      <c r="J17" s="475">
        <v>1596981</v>
      </c>
      <c r="K17" s="475">
        <v>1598191</v>
      </c>
      <c r="L17" s="475">
        <v>1904679</v>
      </c>
      <c r="M17" s="475">
        <v>1879789</v>
      </c>
    </row>
    <row r="18" spans="1:13" x14ac:dyDescent="0.45">
      <c r="A18" s="475" t="s">
        <v>979</v>
      </c>
      <c r="B18" s="475" t="s">
        <v>1099</v>
      </c>
      <c r="C18" s="475" t="s">
        <v>335</v>
      </c>
      <c r="D18" s="475" t="s">
        <v>993</v>
      </c>
      <c r="E18" s="475">
        <v>17</v>
      </c>
      <c r="F18" s="475">
        <v>90565</v>
      </c>
      <c r="G18" s="475">
        <v>92938</v>
      </c>
      <c r="H18" s="475">
        <v>94824</v>
      </c>
      <c r="I18" s="475">
        <v>94988</v>
      </c>
      <c r="J18" s="475">
        <v>95378</v>
      </c>
      <c r="K18" s="475">
        <v>95187</v>
      </c>
      <c r="L18" s="475">
        <v>95812</v>
      </c>
      <c r="M18" s="475">
        <v>93109</v>
      </c>
    </row>
    <row r="19" spans="1:13" x14ac:dyDescent="0.45">
      <c r="A19" s="475" t="s">
        <v>979</v>
      </c>
      <c r="B19" s="475" t="s">
        <v>1099</v>
      </c>
      <c r="C19" s="475" t="s">
        <v>455</v>
      </c>
      <c r="D19" s="475" t="s">
        <v>976</v>
      </c>
      <c r="E19" s="475">
        <v>18</v>
      </c>
      <c r="F19" s="475">
        <v>1491415</v>
      </c>
      <c r="G19" s="475">
        <v>1559820</v>
      </c>
      <c r="H19" s="475">
        <v>1727510</v>
      </c>
      <c r="I19" s="475">
        <v>1874055</v>
      </c>
      <c r="J19" s="475">
        <v>2018321</v>
      </c>
      <c r="K19" s="475">
        <v>2023914</v>
      </c>
      <c r="L19" s="475">
        <v>2347826</v>
      </c>
      <c r="M19" s="475">
        <v>2332317</v>
      </c>
    </row>
    <row r="20" spans="1:13" x14ac:dyDescent="0.45">
      <c r="A20" s="475" t="s">
        <v>979</v>
      </c>
      <c r="B20" s="475" t="s">
        <v>1099</v>
      </c>
      <c r="C20" s="475" t="s">
        <v>336</v>
      </c>
      <c r="D20" s="475" t="s">
        <v>994</v>
      </c>
      <c r="E20" s="475">
        <v>19</v>
      </c>
      <c r="F20" s="475">
        <v>412271</v>
      </c>
      <c r="G20" s="475">
        <v>457252</v>
      </c>
      <c r="H20" s="475">
        <v>571481</v>
      </c>
      <c r="I20" s="475">
        <v>647729</v>
      </c>
      <c r="J20" s="475">
        <v>718935</v>
      </c>
      <c r="K20" s="475">
        <v>705264</v>
      </c>
      <c r="L20" s="475">
        <v>850449</v>
      </c>
      <c r="M20" s="475">
        <v>848914</v>
      </c>
    </row>
    <row r="21" spans="1:13" x14ac:dyDescent="0.45">
      <c r="A21" s="475" t="s">
        <v>979</v>
      </c>
      <c r="B21" s="475" t="s">
        <v>1099</v>
      </c>
      <c r="C21" s="475" t="s">
        <v>337</v>
      </c>
      <c r="D21" s="475" t="s">
        <v>995</v>
      </c>
      <c r="E21" s="475">
        <v>20</v>
      </c>
      <c r="F21" s="475">
        <v>33608</v>
      </c>
      <c r="G21" s="475">
        <v>38518</v>
      </c>
      <c r="H21" s="475">
        <v>48664</v>
      </c>
      <c r="I21" s="475">
        <v>74245</v>
      </c>
      <c r="J21" s="475">
        <v>89532</v>
      </c>
      <c r="K21" s="475">
        <v>88055</v>
      </c>
      <c r="L21" s="475">
        <v>137997</v>
      </c>
      <c r="M21" s="475">
        <v>143131</v>
      </c>
    </row>
    <row r="22" spans="1:13" x14ac:dyDescent="0.45">
      <c r="A22" s="475" t="s">
        <v>979</v>
      </c>
      <c r="B22" s="475" t="s">
        <v>1099</v>
      </c>
      <c r="C22" s="475" t="s">
        <v>338</v>
      </c>
      <c r="D22" s="475" t="s">
        <v>996</v>
      </c>
      <c r="E22" s="475">
        <v>21</v>
      </c>
      <c r="F22" s="475">
        <v>378664</v>
      </c>
      <c r="G22" s="475">
        <v>418734</v>
      </c>
      <c r="H22" s="475">
        <v>522817</v>
      </c>
      <c r="I22" s="475">
        <v>573473</v>
      </c>
      <c r="J22" s="475">
        <v>629403</v>
      </c>
      <c r="K22" s="475">
        <v>617209</v>
      </c>
      <c r="L22" s="475">
        <v>712452</v>
      </c>
      <c r="M22" s="475">
        <v>705782</v>
      </c>
    </row>
    <row r="23" spans="1:13" x14ac:dyDescent="0.45">
      <c r="A23" s="475" t="s">
        <v>979</v>
      </c>
      <c r="B23" s="475" t="s">
        <v>1099</v>
      </c>
      <c r="C23" s="475" t="s">
        <v>339</v>
      </c>
      <c r="D23" s="475" t="s">
        <v>997</v>
      </c>
      <c r="E23" s="475">
        <v>22</v>
      </c>
      <c r="F23" s="475">
        <v>1262507</v>
      </c>
      <c r="G23" s="475">
        <v>1320279</v>
      </c>
      <c r="H23" s="475">
        <v>1515185</v>
      </c>
      <c r="I23" s="475">
        <v>1650057</v>
      </c>
      <c r="J23" s="475">
        <v>1777627</v>
      </c>
      <c r="K23" s="475">
        <v>1812761</v>
      </c>
      <c r="L23" s="475">
        <v>2088986</v>
      </c>
      <c r="M23" s="475">
        <v>2062970</v>
      </c>
    </row>
    <row r="24" spans="1:13" x14ac:dyDescent="0.45">
      <c r="A24" s="475" t="s">
        <v>979</v>
      </c>
      <c r="B24" s="475" t="s">
        <v>1099</v>
      </c>
      <c r="C24" s="475" t="s">
        <v>340</v>
      </c>
      <c r="D24" s="475" t="s">
        <v>998</v>
      </c>
      <c r="E24" s="475">
        <v>23</v>
      </c>
      <c r="F24" s="475">
        <v>125182</v>
      </c>
      <c r="G24" s="475">
        <v>134990</v>
      </c>
      <c r="H24" s="475">
        <v>203704</v>
      </c>
      <c r="I24" s="475">
        <v>214432</v>
      </c>
      <c r="J24" s="475">
        <v>231566</v>
      </c>
      <c r="K24" s="475">
        <v>202807</v>
      </c>
      <c r="L24" s="475">
        <v>248932</v>
      </c>
      <c r="M24" s="475">
        <v>258825</v>
      </c>
    </row>
    <row r="25" spans="1:13" x14ac:dyDescent="0.45">
      <c r="A25" s="475" t="s">
        <v>979</v>
      </c>
      <c r="B25" s="475" t="s">
        <v>1099</v>
      </c>
      <c r="C25" s="475" t="s">
        <v>341</v>
      </c>
      <c r="D25" s="475" t="s">
        <v>999</v>
      </c>
      <c r="E25" s="475">
        <v>24</v>
      </c>
      <c r="F25" s="475">
        <v>7726</v>
      </c>
      <c r="G25" s="475">
        <v>8551</v>
      </c>
      <c r="H25" s="475">
        <v>8621</v>
      </c>
      <c r="I25" s="475">
        <v>9567</v>
      </c>
      <c r="J25" s="475">
        <v>9127</v>
      </c>
      <c r="K25" s="475">
        <v>8346</v>
      </c>
      <c r="L25" s="475">
        <v>9863</v>
      </c>
      <c r="M25" s="475">
        <v>10523</v>
      </c>
    </row>
    <row r="26" spans="1:13" x14ac:dyDescent="0.45">
      <c r="A26" s="475" t="s">
        <v>979</v>
      </c>
      <c r="B26" s="475" t="s">
        <v>1099</v>
      </c>
      <c r="C26" s="475" t="s">
        <v>456</v>
      </c>
      <c r="D26" s="475" t="s">
        <v>976</v>
      </c>
      <c r="E26" s="475">
        <v>25</v>
      </c>
      <c r="F26" s="475">
        <v>1491415</v>
      </c>
      <c r="G26" s="475">
        <v>1559820</v>
      </c>
      <c r="H26" s="475">
        <v>1727510</v>
      </c>
      <c r="I26" s="475">
        <v>1874055</v>
      </c>
      <c r="J26" s="475">
        <v>2018321</v>
      </c>
      <c r="K26" s="475">
        <v>2023914</v>
      </c>
      <c r="L26" s="475">
        <v>2347826</v>
      </c>
      <c r="M26" s="475">
        <v>2332317</v>
      </c>
    </row>
    <row r="27" spans="1:13" x14ac:dyDescent="0.45">
      <c r="A27" s="475" t="s">
        <v>979</v>
      </c>
      <c r="B27" s="475" t="s">
        <v>1099</v>
      </c>
      <c r="C27" s="475" t="s">
        <v>342</v>
      </c>
      <c r="D27" s="475" t="s">
        <v>1000</v>
      </c>
      <c r="E27" s="475">
        <v>26</v>
      </c>
      <c r="F27" s="475">
        <v>1475115</v>
      </c>
      <c r="G27" s="475">
        <v>1543854</v>
      </c>
      <c r="H27" s="475">
        <v>1711922</v>
      </c>
      <c r="I27" s="475">
        <v>1857433</v>
      </c>
      <c r="J27" s="475">
        <v>2010319</v>
      </c>
      <c r="K27" s="475">
        <v>2016145</v>
      </c>
      <c r="L27" s="475">
        <v>2337560</v>
      </c>
      <c r="M27" s="475">
        <v>2323057</v>
      </c>
    </row>
    <row r="28" spans="1:13" x14ac:dyDescent="0.45">
      <c r="A28" s="475" t="s">
        <v>979</v>
      </c>
      <c r="B28" s="475" t="s">
        <v>1099</v>
      </c>
      <c r="C28" s="475" t="s">
        <v>343</v>
      </c>
      <c r="D28" s="475" t="s">
        <v>1001</v>
      </c>
      <c r="E28" s="475">
        <v>27</v>
      </c>
      <c r="F28" s="475">
        <v>16250</v>
      </c>
      <c r="G28" s="475">
        <v>15966</v>
      </c>
      <c r="H28" s="475">
        <v>15587</v>
      </c>
      <c r="I28" s="475">
        <v>16623</v>
      </c>
      <c r="J28" s="475">
        <v>8002</v>
      </c>
      <c r="K28" s="475">
        <v>7769</v>
      </c>
      <c r="L28" s="475">
        <v>10251</v>
      </c>
      <c r="M28" s="475">
        <v>9260</v>
      </c>
    </row>
    <row r="29" spans="1:13" x14ac:dyDescent="0.45">
      <c r="A29" s="475" t="s">
        <v>979</v>
      </c>
      <c r="B29" s="475" t="s">
        <v>1099</v>
      </c>
      <c r="C29" s="475" t="s">
        <v>457</v>
      </c>
      <c r="D29" s="475" t="s">
        <v>976</v>
      </c>
      <c r="E29" s="475">
        <v>28</v>
      </c>
      <c r="F29" s="475">
        <v>1491415</v>
      </c>
      <c r="G29" s="475">
        <v>1559820</v>
      </c>
      <c r="H29" s="475">
        <v>1727510</v>
      </c>
      <c r="I29" s="475">
        <v>1874055</v>
      </c>
      <c r="J29" s="475">
        <v>2018321</v>
      </c>
      <c r="K29" s="475">
        <v>2023914</v>
      </c>
      <c r="L29" s="475">
        <v>2347826</v>
      </c>
      <c r="M29" s="475">
        <v>2332317</v>
      </c>
    </row>
    <row r="30" spans="1:13" x14ac:dyDescent="0.45">
      <c r="A30" s="475" t="s">
        <v>979</v>
      </c>
      <c r="B30" s="475" t="s">
        <v>1099</v>
      </c>
      <c r="C30" s="475" t="s">
        <v>344</v>
      </c>
      <c r="D30" s="475" t="s">
        <v>1002</v>
      </c>
      <c r="E30" s="475">
        <v>29</v>
      </c>
      <c r="F30" s="475">
        <v>300165</v>
      </c>
      <c r="G30" s="475">
        <v>308733</v>
      </c>
      <c r="H30" s="475">
        <v>335379</v>
      </c>
      <c r="I30" s="475">
        <v>349364</v>
      </c>
      <c r="J30" s="475">
        <v>364226</v>
      </c>
      <c r="K30" s="475">
        <v>377206</v>
      </c>
      <c r="L30" s="475">
        <v>403625</v>
      </c>
      <c r="M30" s="475">
        <v>453739</v>
      </c>
    </row>
    <row r="31" spans="1:13" x14ac:dyDescent="0.45">
      <c r="A31" s="475" t="s">
        <v>979</v>
      </c>
      <c r="B31" s="475" t="s">
        <v>1099</v>
      </c>
      <c r="C31" s="475" t="s">
        <v>345</v>
      </c>
      <c r="D31" s="475" t="s">
        <v>1003</v>
      </c>
      <c r="E31" s="475">
        <v>30</v>
      </c>
      <c r="F31" s="475">
        <v>40582</v>
      </c>
      <c r="G31" s="475">
        <v>44326</v>
      </c>
      <c r="H31" s="475">
        <v>50847</v>
      </c>
      <c r="I31" s="475">
        <v>57459</v>
      </c>
      <c r="J31" s="475">
        <v>63404</v>
      </c>
      <c r="K31" s="475">
        <v>72212</v>
      </c>
      <c r="L31" s="475">
        <v>90719</v>
      </c>
      <c r="M31" s="475">
        <v>88531</v>
      </c>
    </row>
    <row r="32" spans="1:13" x14ac:dyDescent="0.45">
      <c r="A32" s="475" t="s">
        <v>979</v>
      </c>
      <c r="B32" s="475" t="s">
        <v>1099</v>
      </c>
      <c r="C32" s="475" t="s">
        <v>346</v>
      </c>
      <c r="D32" s="475" t="s">
        <v>1004</v>
      </c>
      <c r="E32" s="475">
        <v>31</v>
      </c>
      <c r="F32" s="475">
        <v>301038</v>
      </c>
      <c r="G32" s="475">
        <v>302807</v>
      </c>
      <c r="H32" s="475">
        <v>305931</v>
      </c>
      <c r="I32" s="475">
        <v>321647</v>
      </c>
      <c r="J32" s="475">
        <v>343211</v>
      </c>
      <c r="K32" s="475">
        <v>348652</v>
      </c>
      <c r="L32" s="475">
        <v>371923</v>
      </c>
      <c r="M32" s="475">
        <v>382681</v>
      </c>
    </row>
    <row r="33" spans="1:13" x14ac:dyDescent="0.45">
      <c r="A33" s="475" t="s">
        <v>979</v>
      </c>
      <c r="B33" s="475" t="s">
        <v>1099</v>
      </c>
      <c r="C33" s="475" t="s">
        <v>458</v>
      </c>
      <c r="D33" s="475" t="s">
        <v>1005</v>
      </c>
      <c r="E33" s="475">
        <v>32</v>
      </c>
      <c r="F33" s="475">
        <v>51563</v>
      </c>
      <c r="G33" s="475">
        <v>55843</v>
      </c>
      <c r="H33" s="475">
        <v>63146</v>
      </c>
      <c r="I33" s="475">
        <v>70296</v>
      </c>
      <c r="J33" s="475">
        <v>76567</v>
      </c>
      <c r="K33" s="475">
        <v>86903</v>
      </c>
      <c r="L33" s="475">
        <v>106134</v>
      </c>
      <c r="M33" s="475">
        <v>104710</v>
      </c>
    </row>
    <row r="34" spans="1:13" x14ac:dyDescent="0.45">
      <c r="A34" s="475" t="s">
        <v>979</v>
      </c>
      <c r="B34" s="475" t="s">
        <v>1099</v>
      </c>
      <c r="C34" s="475" t="s">
        <v>347</v>
      </c>
      <c r="D34" s="475" t="s">
        <v>1006</v>
      </c>
      <c r="E34" s="475">
        <v>33</v>
      </c>
      <c r="F34" s="475">
        <v>28234</v>
      </c>
      <c r="G34" s="475">
        <v>30577</v>
      </c>
      <c r="H34" s="475">
        <v>36862</v>
      </c>
      <c r="I34" s="475">
        <v>41735</v>
      </c>
      <c r="J34" s="475">
        <v>47321</v>
      </c>
      <c r="K34" s="475">
        <v>48457</v>
      </c>
      <c r="L34" s="475">
        <v>59768</v>
      </c>
      <c r="M34" s="475">
        <v>58742</v>
      </c>
    </row>
    <row r="35" spans="1:13" x14ac:dyDescent="0.45">
      <c r="A35" s="475" t="s">
        <v>979</v>
      </c>
      <c r="B35" s="475" t="s">
        <v>1099</v>
      </c>
      <c r="C35" s="475" t="s">
        <v>348</v>
      </c>
      <c r="D35" s="475" t="s">
        <v>1007</v>
      </c>
      <c r="E35" s="475">
        <v>34</v>
      </c>
      <c r="F35" s="475">
        <v>31380</v>
      </c>
      <c r="G35" s="475">
        <v>32415</v>
      </c>
      <c r="H35" s="475">
        <v>36124</v>
      </c>
      <c r="I35" s="475">
        <v>42321</v>
      </c>
      <c r="J35" s="475">
        <v>45486</v>
      </c>
      <c r="K35" s="475">
        <v>40441</v>
      </c>
      <c r="L35" s="475">
        <v>51890</v>
      </c>
      <c r="M35" s="475">
        <v>54704</v>
      </c>
    </row>
    <row r="36" spans="1:13" x14ac:dyDescent="0.45">
      <c r="A36" s="475" t="s">
        <v>979</v>
      </c>
      <c r="B36" s="475" t="s">
        <v>1099</v>
      </c>
      <c r="C36" s="475" t="s">
        <v>349</v>
      </c>
      <c r="D36" s="475" t="s">
        <v>1008</v>
      </c>
      <c r="E36" s="475">
        <v>35</v>
      </c>
      <c r="F36" s="475">
        <v>27985</v>
      </c>
      <c r="G36" s="475">
        <v>30418</v>
      </c>
      <c r="H36" s="475">
        <v>36932</v>
      </c>
      <c r="I36" s="475">
        <v>41660</v>
      </c>
      <c r="J36" s="475">
        <v>47594</v>
      </c>
      <c r="K36" s="475">
        <v>49867</v>
      </c>
      <c r="L36" s="475">
        <v>61579</v>
      </c>
      <c r="M36" s="475">
        <v>59634</v>
      </c>
    </row>
    <row r="37" spans="1:13" x14ac:dyDescent="0.45">
      <c r="A37" s="475" t="s">
        <v>979</v>
      </c>
      <c r="B37" s="475" t="s">
        <v>1099</v>
      </c>
      <c r="C37" s="475" t="s">
        <v>350</v>
      </c>
      <c r="D37" s="475" t="s">
        <v>1009</v>
      </c>
      <c r="E37" s="475">
        <v>36</v>
      </c>
      <c r="F37" s="475">
        <v>71209</v>
      </c>
      <c r="G37" s="475">
        <v>75736</v>
      </c>
      <c r="H37" s="475">
        <v>83576</v>
      </c>
      <c r="I37" s="475">
        <v>89565</v>
      </c>
      <c r="J37" s="475">
        <v>92726</v>
      </c>
      <c r="K37" s="475">
        <v>93615</v>
      </c>
      <c r="L37" s="475">
        <v>110690</v>
      </c>
      <c r="M37" s="475">
        <v>108649</v>
      </c>
    </row>
    <row r="38" spans="1:13" x14ac:dyDescent="0.45">
      <c r="A38" s="475" t="s">
        <v>979</v>
      </c>
      <c r="B38" s="475" t="s">
        <v>1099</v>
      </c>
      <c r="C38" s="475" t="s">
        <v>351</v>
      </c>
      <c r="D38" s="475" t="s">
        <v>1010</v>
      </c>
      <c r="E38" s="475">
        <v>37</v>
      </c>
      <c r="F38" s="475">
        <v>12327</v>
      </c>
      <c r="G38" s="475">
        <v>14045</v>
      </c>
      <c r="H38" s="475">
        <v>22960</v>
      </c>
      <c r="I38" s="475">
        <v>27188</v>
      </c>
      <c r="J38" s="475">
        <v>33712</v>
      </c>
      <c r="K38" s="475">
        <v>54884</v>
      </c>
      <c r="L38" s="475">
        <v>81175</v>
      </c>
      <c r="M38" s="475">
        <v>83384</v>
      </c>
    </row>
    <row r="39" spans="1:13" x14ac:dyDescent="0.45">
      <c r="A39" s="475" t="s">
        <v>979</v>
      </c>
      <c r="B39" s="475" t="s">
        <v>1099</v>
      </c>
      <c r="C39" s="475" t="s">
        <v>352</v>
      </c>
      <c r="D39" s="475" t="s">
        <v>1011</v>
      </c>
      <c r="E39" s="475">
        <v>38</v>
      </c>
      <c r="F39" s="475">
        <v>12109</v>
      </c>
      <c r="G39" s="475">
        <v>17708</v>
      </c>
      <c r="H39" s="475">
        <v>24216</v>
      </c>
      <c r="I39" s="475">
        <v>27358</v>
      </c>
      <c r="J39" s="475">
        <v>28482</v>
      </c>
      <c r="K39" s="475">
        <v>36271</v>
      </c>
      <c r="L39" s="475">
        <v>54057</v>
      </c>
      <c r="M39" s="475">
        <v>57640</v>
      </c>
    </row>
    <row r="40" spans="1:13" x14ac:dyDescent="0.45">
      <c r="A40" s="475" t="s">
        <v>979</v>
      </c>
      <c r="B40" s="475" t="s">
        <v>1099</v>
      </c>
      <c r="C40" s="475" t="s">
        <v>459</v>
      </c>
      <c r="D40" s="475" t="s">
        <v>1005</v>
      </c>
      <c r="E40" s="475">
        <v>39</v>
      </c>
      <c r="F40" s="475">
        <v>51563</v>
      </c>
      <c r="G40" s="475">
        <v>55843</v>
      </c>
      <c r="H40" s="475">
        <v>63146</v>
      </c>
      <c r="I40" s="475">
        <v>70296</v>
      </c>
      <c r="J40" s="475">
        <v>76567</v>
      </c>
      <c r="K40" s="475">
        <v>86903</v>
      </c>
      <c r="L40" s="475">
        <v>106134</v>
      </c>
      <c r="M40" s="475">
        <v>104710</v>
      </c>
    </row>
    <row r="41" spans="1:13" x14ac:dyDescent="0.45">
      <c r="A41" s="475" t="s">
        <v>979</v>
      </c>
      <c r="B41" s="475" t="s">
        <v>1099</v>
      </c>
      <c r="C41" s="475" t="s">
        <v>353</v>
      </c>
      <c r="D41" s="475" t="s">
        <v>1012</v>
      </c>
      <c r="E41" s="475">
        <v>40</v>
      </c>
      <c r="F41" s="475">
        <v>55107</v>
      </c>
      <c r="G41" s="475">
        <v>58764</v>
      </c>
      <c r="H41" s="475">
        <v>65384</v>
      </c>
      <c r="I41" s="475">
        <v>71763</v>
      </c>
      <c r="J41" s="475">
        <v>78410</v>
      </c>
      <c r="K41" s="475">
        <v>88217</v>
      </c>
      <c r="L41" s="475">
        <v>107448</v>
      </c>
      <c r="M41" s="475">
        <v>106048</v>
      </c>
    </row>
    <row r="42" spans="1:13" x14ac:dyDescent="0.45">
      <c r="A42" s="475" t="s">
        <v>979</v>
      </c>
      <c r="B42" s="475" t="s">
        <v>1099</v>
      </c>
      <c r="C42" s="475" t="s">
        <v>354</v>
      </c>
      <c r="D42" s="475" t="s">
        <v>1013</v>
      </c>
      <c r="E42" s="475">
        <v>41</v>
      </c>
      <c r="F42" s="475">
        <v>7540</v>
      </c>
      <c r="G42" s="475">
        <v>9618</v>
      </c>
      <c r="H42" s="475">
        <v>13265</v>
      </c>
      <c r="I42" s="475">
        <v>21400</v>
      </c>
      <c r="J42" s="475">
        <v>11087</v>
      </c>
      <c r="K42" s="475">
        <v>17862</v>
      </c>
      <c r="L42" s="475">
        <v>28005</v>
      </c>
      <c r="M42" s="475">
        <v>25134</v>
      </c>
    </row>
    <row r="43" spans="1:13" x14ac:dyDescent="0.45">
      <c r="A43" s="475" t="s">
        <v>979</v>
      </c>
      <c r="B43" s="475" t="s">
        <v>1099</v>
      </c>
      <c r="C43" s="475" t="s">
        <v>460</v>
      </c>
      <c r="D43" s="475" t="s">
        <v>1005</v>
      </c>
      <c r="E43" s="475">
        <v>42</v>
      </c>
      <c r="F43" s="475">
        <v>51563</v>
      </c>
      <c r="G43" s="475">
        <v>55843</v>
      </c>
      <c r="H43" s="475">
        <v>63146</v>
      </c>
      <c r="I43" s="475">
        <v>70296</v>
      </c>
      <c r="J43" s="475">
        <v>76567</v>
      </c>
      <c r="K43" s="475">
        <v>86903</v>
      </c>
      <c r="L43" s="475">
        <v>106134</v>
      </c>
      <c r="M43" s="475">
        <v>104710</v>
      </c>
    </row>
    <row r="44" spans="1:13" x14ac:dyDescent="0.45">
      <c r="A44" s="475" t="s">
        <v>1014</v>
      </c>
      <c r="B44" s="475" t="s">
        <v>552</v>
      </c>
      <c r="C44" s="475" t="s">
        <v>325</v>
      </c>
      <c r="D44" s="475" t="s">
        <v>980</v>
      </c>
      <c r="E44" s="475">
        <v>1</v>
      </c>
      <c r="F44" s="475">
        <v>10</v>
      </c>
      <c r="G44" s="475">
        <v>10</v>
      </c>
      <c r="H44" s="475">
        <v>10</v>
      </c>
      <c r="I44" s="475">
        <v>7</v>
      </c>
      <c r="J44" s="475">
        <v>7</v>
      </c>
      <c r="K44" s="475">
        <v>6</v>
      </c>
      <c r="L44" s="475">
        <v>6</v>
      </c>
      <c r="M44" s="475">
        <v>5</v>
      </c>
    </row>
    <row r="45" spans="1:13" x14ac:dyDescent="0.45">
      <c r="A45" s="475" t="s">
        <v>1014</v>
      </c>
      <c r="B45" s="475" t="s">
        <v>553</v>
      </c>
      <c r="C45" s="475" t="s">
        <v>325</v>
      </c>
      <c r="D45" s="475" t="s">
        <v>980</v>
      </c>
      <c r="E45" s="475">
        <v>1</v>
      </c>
      <c r="F45" s="475">
        <v>13</v>
      </c>
      <c r="G45" s="475">
        <v>14</v>
      </c>
      <c r="H45" s="475">
        <v>15</v>
      </c>
      <c r="I45" s="475">
        <v>16</v>
      </c>
      <c r="J45" s="475">
        <v>18</v>
      </c>
      <c r="K45" s="475">
        <v>17</v>
      </c>
      <c r="L45" s="475">
        <v>16</v>
      </c>
      <c r="M45" s="475">
        <v>24</v>
      </c>
    </row>
    <row r="46" spans="1:13" x14ac:dyDescent="0.45">
      <c r="A46" s="475" t="s">
        <v>1014</v>
      </c>
      <c r="B46" s="475" t="s">
        <v>562</v>
      </c>
      <c r="C46" s="475" t="s">
        <v>325</v>
      </c>
      <c r="D46" s="475" t="s">
        <v>980</v>
      </c>
      <c r="E46" s="475">
        <v>1</v>
      </c>
      <c r="F46" s="475">
        <v>896</v>
      </c>
      <c r="G46" s="475">
        <v>892</v>
      </c>
      <c r="H46" s="475">
        <v>878</v>
      </c>
      <c r="I46" s="475">
        <v>874</v>
      </c>
      <c r="J46" s="475">
        <v>862</v>
      </c>
      <c r="K46" s="475">
        <v>846</v>
      </c>
      <c r="L46" s="475">
        <v>832</v>
      </c>
      <c r="M46" s="475">
        <v>759</v>
      </c>
    </row>
    <row r="47" spans="1:13" x14ac:dyDescent="0.45">
      <c r="A47" s="475" t="s">
        <v>1014</v>
      </c>
      <c r="B47" s="475" t="s">
        <v>555</v>
      </c>
      <c r="C47" s="475" t="s">
        <v>325</v>
      </c>
      <c r="D47" s="475" t="s">
        <v>980</v>
      </c>
      <c r="E47" s="475">
        <v>1</v>
      </c>
      <c r="F47" s="475">
        <v>7</v>
      </c>
      <c r="G47" s="475">
        <v>6</v>
      </c>
      <c r="H47" s="475">
        <v>7</v>
      </c>
      <c r="I47" s="475">
        <v>8</v>
      </c>
      <c r="J47" s="475">
        <v>8</v>
      </c>
      <c r="K47" s="475">
        <v>7</v>
      </c>
      <c r="L47" s="475">
        <v>7</v>
      </c>
      <c r="M47" s="475">
        <v>5</v>
      </c>
    </row>
    <row r="48" spans="1:13" x14ac:dyDescent="0.45">
      <c r="A48" s="475" t="s">
        <v>1014</v>
      </c>
      <c r="B48" s="475" t="s">
        <v>552</v>
      </c>
      <c r="C48" s="475" t="s">
        <v>326</v>
      </c>
      <c r="D48" s="475" t="s">
        <v>981</v>
      </c>
      <c r="E48" s="475">
        <v>2</v>
      </c>
      <c r="F48" s="475">
        <v>314</v>
      </c>
      <c r="G48" s="475">
        <v>310</v>
      </c>
      <c r="H48" s="475">
        <v>299</v>
      </c>
      <c r="I48" s="475">
        <v>271</v>
      </c>
      <c r="J48" s="475">
        <v>265</v>
      </c>
      <c r="K48" s="475">
        <v>257</v>
      </c>
      <c r="L48" s="475">
        <v>236</v>
      </c>
      <c r="M48" s="475">
        <v>230</v>
      </c>
    </row>
    <row r="49" spans="1:13" x14ac:dyDescent="0.45">
      <c r="A49" s="475" t="s">
        <v>1014</v>
      </c>
      <c r="B49" s="475" t="s">
        <v>553</v>
      </c>
      <c r="C49" s="475" t="s">
        <v>326</v>
      </c>
      <c r="D49" s="475" t="s">
        <v>981</v>
      </c>
      <c r="E49" s="475">
        <v>2</v>
      </c>
      <c r="F49" s="475">
        <v>11197</v>
      </c>
      <c r="G49" s="475">
        <v>10974</v>
      </c>
      <c r="H49" s="475">
        <v>11032</v>
      </c>
      <c r="I49" s="475">
        <v>11312</v>
      </c>
      <c r="J49" s="475">
        <v>11231</v>
      </c>
      <c r="K49" s="475">
        <v>11208</v>
      </c>
      <c r="L49" s="475">
        <v>11246</v>
      </c>
      <c r="M49" s="475">
        <v>12315</v>
      </c>
    </row>
    <row r="50" spans="1:13" x14ac:dyDescent="0.45">
      <c r="A50" s="475" t="s">
        <v>1014</v>
      </c>
      <c r="B50" s="475" t="s">
        <v>562</v>
      </c>
      <c r="C50" s="475" t="s">
        <v>326</v>
      </c>
      <c r="D50" s="475" t="s">
        <v>981</v>
      </c>
      <c r="E50" s="475">
        <v>2</v>
      </c>
      <c r="F50" s="475">
        <v>2463</v>
      </c>
      <c r="G50" s="475">
        <v>2482</v>
      </c>
      <c r="H50" s="475">
        <v>2522</v>
      </c>
      <c r="I50" s="475">
        <v>2502</v>
      </c>
      <c r="J50" s="475">
        <v>2589</v>
      </c>
      <c r="K50" s="475">
        <v>2546</v>
      </c>
      <c r="L50" s="475">
        <v>2574</v>
      </c>
      <c r="M50" s="475">
        <v>2100</v>
      </c>
    </row>
    <row r="51" spans="1:13" x14ac:dyDescent="0.45">
      <c r="A51" s="475" t="s">
        <v>1014</v>
      </c>
      <c r="B51" s="475" t="s">
        <v>555</v>
      </c>
      <c r="C51" s="475" t="s">
        <v>326</v>
      </c>
      <c r="D51" s="475" t="s">
        <v>981</v>
      </c>
      <c r="E51" s="475">
        <v>2</v>
      </c>
      <c r="F51" s="475">
        <v>13695</v>
      </c>
      <c r="G51" s="475">
        <v>12909</v>
      </c>
      <c r="H51" s="475">
        <v>12253</v>
      </c>
      <c r="I51" s="475">
        <v>11374</v>
      </c>
      <c r="J51" s="475">
        <v>11102</v>
      </c>
      <c r="K51" s="475">
        <v>8121</v>
      </c>
      <c r="L51" s="475">
        <v>6940</v>
      </c>
      <c r="M51" s="475">
        <v>6588</v>
      </c>
    </row>
    <row r="52" spans="1:13" x14ac:dyDescent="0.45">
      <c r="A52" s="475" t="s">
        <v>1014</v>
      </c>
      <c r="B52" s="475" t="s">
        <v>552</v>
      </c>
      <c r="C52" s="475" t="s">
        <v>327</v>
      </c>
      <c r="D52" s="475" t="s">
        <v>982</v>
      </c>
      <c r="E52" s="475">
        <v>3</v>
      </c>
      <c r="F52" s="475">
        <v>22</v>
      </c>
      <c r="G52" s="475">
        <v>20</v>
      </c>
      <c r="H52" s="475">
        <v>19</v>
      </c>
      <c r="I52" s="475">
        <v>16</v>
      </c>
      <c r="J52" s="475">
        <v>15</v>
      </c>
      <c r="K52" s="475">
        <v>14</v>
      </c>
      <c r="L52" s="475">
        <v>10</v>
      </c>
      <c r="M52" s="475">
        <v>9</v>
      </c>
    </row>
    <row r="53" spans="1:13" x14ac:dyDescent="0.45">
      <c r="A53" s="475" t="s">
        <v>1014</v>
      </c>
      <c r="B53" s="475" t="s">
        <v>553</v>
      </c>
      <c r="C53" s="475" t="s">
        <v>327</v>
      </c>
      <c r="D53" s="475" t="s">
        <v>982</v>
      </c>
      <c r="E53" s="475">
        <v>3</v>
      </c>
      <c r="F53" s="475">
        <v>92</v>
      </c>
      <c r="G53" s="475">
        <v>93</v>
      </c>
      <c r="H53" s="475">
        <v>100</v>
      </c>
      <c r="I53" s="475">
        <v>102</v>
      </c>
      <c r="J53" s="475">
        <v>99</v>
      </c>
      <c r="K53" s="475">
        <v>100</v>
      </c>
      <c r="L53" s="475">
        <v>98</v>
      </c>
      <c r="M53" s="475">
        <v>152</v>
      </c>
    </row>
    <row r="54" spans="1:13" x14ac:dyDescent="0.45">
      <c r="A54" s="475" t="s">
        <v>1014</v>
      </c>
      <c r="B54" s="475" t="s">
        <v>562</v>
      </c>
      <c r="C54" s="475" t="s">
        <v>327</v>
      </c>
      <c r="D54" s="475" t="s">
        <v>982</v>
      </c>
      <c r="E54" s="475">
        <v>3</v>
      </c>
      <c r="F54" s="475">
        <v>165</v>
      </c>
      <c r="G54" s="475">
        <v>159</v>
      </c>
      <c r="H54" s="475">
        <v>170</v>
      </c>
      <c r="I54" s="475">
        <v>161</v>
      </c>
      <c r="J54" s="475">
        <v>150</v>
      </c>
      <c r="K54" s="475">
        <v>147</v>
      </c>
      <c r="L54" s="475">
        <v>140</v>
      </c>
      <c r="M54" s="475">
        <v>71</v>
      </c>
    </row>
    <row r="55" spans="1:13" x14ac:dyDescent="0.45">
      <c r="A55" s="475" t="s">
        <v>1014</v>
      </c>
      <c r="B55" s="475" t="s">
        <v>555</v>
      </c>
      <c r="C55" s="475" t="s">
        <v>327</v>
      </c>
      <c r="D55" s="475" t="s">
        <v>982</v>
      </c>
      <c r="E55" s="475">
        <v>3</v>
      </c>
      <c r="F55" s="475">
        <v>22</v>
      </c>
      <c r="G55" s="475">
        <v>34</v>
      </c>
      <c r="H55" s="475">
        <v>21</v>
      </c>
      <c r="I55" s="475">
        <v>17</v>
      </c>
      <c r="J55" s="475">
        <v>14</v>
      </c>
      <c r="K55" s="475">
        <v>12</v>
      </c>
      <c r="L55" s="475">
        <v>11</v>
      </c>
      <c r="M55" s="475">
        <v>12</v>
      </c>
    </row>
    <row r="56" spans="1:13" x14ac:dyDescent="0.45">
      <c r="A56" s="475" t="s">
        <v>1014</v>
      </c>
      <c r="B56" s="475" t="s">
        <v>552</v>
      </c>
      <c r="C56" s="475" t="s">
        <v>449</v>
      </c>
      <c r="D56" s="475" t="s">
        <v>974</v>
      </c>
      <c r="E56" s="475">
        <v>4</v>
      </c>
      <c r="F56" s="475">
        <v>346</v>
      </c>
      <c r="G56" s="475">
        <v>340</v>
      </c>
      <c r="H56" s="475">
        <v>329</v>
      </c>
      <c r="I56" s="475">
        <v>294</v>
      </c>
      <c r="J56" s="475">
        <v>286</v>
      </c>
      <c r="K56" s="475">
        <v>276</v>
      </c>
      <c r="L56" s="475">
        <v>251</v>
      </c>
      <c r="M56" s="475">
        <v>244</v>
      </c>
    </row>
    <row r="57" spans="1:13" x14ac:dyDescent="0.45">
      <c r="A57" s="475" t="s">
        <v>1014</v>
      </c>
      <c r="B57" s="475" t="s">
        <v>553</v>
      </c>
      <c r="C57" s="475" t="s">
        <v>449</v>
      </c>
      <c r="D57" s="475" t="s">
        <v>974</v>
      </c>
      <c r="E57" s="475">
        <v>4</v>
      </c>
      <c r="F57" s="475">
        <v>11303</v>
      </c>
      <c r="G57" s="475">
        <v>11082</v>
      </c>
      <c r="H57" s="475">
        <v>11148</v>
      </c>
      <c r="I57" s="475">
        <v>11430</v>
      </c>
      <c r="J57" s="475">
        <v>11348</v>
      </c>
      <c r="K57" s="475">
        <v>11326</v>
      </c>
      <c r="L57" s="475">
        <v>11360</v>
      </c>
      <c r="M57" s="475">
        <v>12491</v>
      </c>
    </row>
    <row r="58" spans="1:13" x14ac:dyDescent="0.45">
      <c r="A58" s="475" t="s">
        <v>1014</v>
      </c>
      <c r="B58" s="475" t="s">
        <v>562</v>
      </c>
      <c r="C58" s="475" t="s">
        <v>449</v>
      </c>
      <c r="D58" s="475" t="s">
        <v>974</v>
      </c>
      <c r="E58" s="475">
        <v>4</v>
      </c>
      <c r="F58" s="475">
        <v>3524</v>
      </c>
      <c r="G58" s="475">
        <v>3533</v>
      </c>
      <c r="H58" s="475">
        <v>3570</v>
      </c>
      <c r="I58" s="475">
        <v>3537</v>
      </c>
      <c r="J58" s="475">
        <v>3601</v>
      </c>
      <c r="K58" s="475">
        <v>3538</v>
      </c>
      <c r="L58" s="475">
        <v>3545</v>
      </c>
      <c r="M58" s="475">
        <v>2929</v>
      </c>
    </row>
    <row r="59" spans="1:13" x14ac:dyDescent="0.45">
      <c r="A59" s="475" t="s">
        <v>1014</v>
      </c>
      <c r="B59" s="475" t="s">
        <v>555</v>
      </c>
      <c r="C59" s="475" t="s">
        <v>449</v>
      </c>
      <c r="D59" s="475" t="s">
        <v>974</v>
      </c>
      <c r="E59" s="475">
        <v>4</v>
      </c>
      <c r="F59" s="475">
        <v>13751</v>
      </c>
      <c r="G59" s="475">
        <v>12978</v>
      </c>
      <c r="H59" s="475">
        <v>12311</v>
      </c>
      <c r="I59" s="475">
        <v>11398</v>
      </c>
      <c r="J59" s="475">
        <v>11125</v>
      </c>
      <c r="K59" s="475">
        <v>8149</v>
      </c>
      <c r="L59" s="475">
        <v>6965</v>
      </c>
      <c r="M59" s="475">
        <v>6610</v>
      </c>
    </row>
    <row r="60" spans="1:13" x14ac:dyDescent="0.45">
      <c r="A60" s="475" t="s">
        <v>1014</v>
      </c>
      <c r="B60" s="475" t="s">
        <v>552</v>
      </c>
      <c r="C60" s="475" t="s">
        <v>450</v>
      </c>
      <c r="D60" s="475" t="s">
        <v>983</v>
      </c>
      <c r="E60" s="475">
        <v>5</v>
      </c>
      <c r="F60" s="475">
        <v>211</v>
      </c>
      <c r="G60" s="475">
        <v>216</v>
      </c>
      <c r="H60" s="475">
        <v>211</v>
      </c>
      <c r="I60" s="475">
        <v>187</v>
      </c>
      <c r="J60" s="475">
        <v>182</v>
      </c>
      <c r="K60" s="475">
        <v>172</v>
      </c>
      <c r="L60" s="475">
        <v>153</v>
      </c>
      <c r="M60" s="475">
        <v>147</v>
      </c>
    </row>
    <row r="61" spans="1:13" x14ac:dyDescent="0.45">
      <c r="A61" s="475" t="s">
        <v>1014</v>
      </c>
      <c r="B61" s="475" t="s">
        <v>553</v>
      </c>
      <c r="C61" s="475" t="s">
        <v>450</v>
      </c>
      <c r="D61" s="475" t="s">
        <v>983</v>
      </c>
      <c r="E61" s="475">
        <v>5</v>
      </c>
      <c r="F61" s="475">
        <v>9744</v>
      </c>
      <c r="G61" s="475">
        <v>9754</v>
      </c>
      <c r="H61" s="475">
        <v>9746</v>
      </c>
      <c r="I61" s="475">
        <v>9912</v>
      </c>
      <c r="J61" s="475">
        <v>9735</v>
      </c>
      <c r="K61" s="475">
        <v>9495</v>
      </c>
      <c r="L61" s="475">
        <v>9532</v>
      </c>
      <c r="M61" s="475">
        <v>10416</v>
      </c>
    </row>
    <row r="62" spans="1:13" x14ac:dyDescent="0.45">
      <c r="A62" s="475" t="s">
        <v>1014</v>
      </c>
      <c r="B62" s="475" t="s">
        <v>562</v>
      </c>
      <c r="C62" s="475" t="s">
        <v>450</v>
      </c>
      <c r="D62" s="475" t="s">
        <v>983</v>
      </c>
      <c r="E62" s="475">
        <v>5</v>
      </c>
      <c r="F62" s="475">
        <v>1656</v>
      </c>
      <c r="G62" s="475">
        <v>1652</v>
      </c>
      <c r="H62" s="475">
        <v>1666</v>
      </c>
      <c r="I62" s="475">
        <v>1719</v>
      </c>
      <c r="J62" s="475">
        <v>1699</v>
      </c>
      <c r="K62" s="475">
        <v>1635</v>
      </c>
      <c r="L62" s="475">
        <v>1645</v>
      </c>
      <c r="M62" s="475">
        <v>1212</v>
      </c>
    </row>
    <row r="63" spans="1:13" x14ac:dyDescent="0.45">
      <c r="A63" s="475" t="s">
        <v>1014</v>
      </c>
      <c r="B63" s="475" t="s">
        <v>555</v>
      </c>
      <c r="C63" s="475" t="s">
        <v>450</v>
      </c>
      <c r="D63" s="475" t="s">
        <v>983</v>
      </c>
      <c r="E63" s="475">
        <v>5</v>
      </c>
      <c r="F63" s="475">
        <v>2991</v>
      </c>
      <c r="G63" s="475">
        <v>3332</v>
      </c>
      <c r="H63" s="475">
        <v>3881</v>
      </c>
      <c r="I63" s="475">
        <v>3702</v>
      </c>
      <c r="J63" s="475">
        <v>3577</v>
      </c>
      <c r="K63" s="475">
        <v>3252</v>
      </c>
      <c r="L63" s="475">
        <v>2900</v>
      </c>
      <c r="M63" s="475">
        <v>2677</v>
      </c>
    </row>
    <row r="64" spans="1:13" x14ac:dyDescent="0.45">
      <c r="A64" s="475" t="s">
        <v>1014</v>
      </c>
      <c r="B64" s="475" t="s">
        <v>552</v>
      </c>
      <c r="C64" s="475" t="s">
        <v>451</v>
      </c>
      <c r="D64" s="475" t="s">
        <v>984</v>
      </c>
      <c r="E64" s="475">
        <v>6</v>
      </c>
      <c r="F64" s="475">
        <v>15</v>
      </c>
      <c r="G64" s="475">
        <v>16</v>
      </c>
      <c r="H64" s="475">
        <v>16</v>
      </c>
      <c r="I64" s="475">
        <v>15</v>
      </c>
      <c r="J64" s="475">
        <v>15</v>
      </c>
      <c r="K64" s="475">
        <v>16</v>
      </c>
      <c r="L64" s="475">
        <v>13</v>
      </c>
      <c r="M64" s="475">
        <v>37</v>
      </c>
    </row>
    <row r="65" spans="1:13" x14ac:dyDescent="0.45">
      <c r="A65" s="475" t="s">
        <v>1014</v>
      </c>
      <c r="B65" s="475" t="s">
        <v>553</v>
      </c>
      <c r="C65" s="475" t="s">
        <v>451</v>
      </c>
      <c r="D65" s="475" t="s">
        <v>984</v>
      </c>
      <c r="E65" s="475">
        <v>6</v>
      </c>
      <c r="F65" s="475">
        <v>776</v>
      </c>
      <c r="G65" s="475">
        <v>843</v>
      </c>
      <c r="H65" s="475">
        <v>968</v>
      </c>
      <c r="I65" s="475">
        <v>1283</v>
      </c>
      <c r="J65" s="475">
        <v>1465</v>
      </c>
      <c r="K65" s="475">
        <v>1360</v>
      </c>
      <c r="L65" s="475">
        <v>1920</v>
      </c>
      <c r="M65" s="475">
        <v>1909</v>
      </c>
    </row>
    <row r="66" spans="1:13" x14ac:dyDescent="0.45">
      <c r="A66" s="475" t="s">
        <v>1014</v>
      </c>
      <c r="B66" s="475" t="s">
        <v>562</v>
      </c>
      <c r="C66" s="475" t="s">
        <v>451</v>
      </c>
      <c r="D66" s="475" t="s">
        <v>984</v>
      </c>
      <c r="E66" s="475">
        <v>6</v>
      </c>
      <c r="F66" s="475">
        <v>45</v>
      </c>
      <c r="G66" s="475">
        <v>40</v>
      </c>
      <c r="H66" s="475">
        <v>32</v>
      </c>
      <c r="I66" s="475">
        <v>165</v>
      </c>
      <c r="J66" s="475">
        <v>174</v>
      </c>
      <c r="K66" s="475">
        <v>169</v>
      </c>
      <c r="L66" s="475">
        <v>169</v>
      </c>
      <c r="M66" s="475">
        <v>155</v>
      </c>
    </row>
    <row r="67" spans="1:13" x14ac:dyDescent="0.45">
      <c r="A67" s="475" t="s">
        <v>1014</v>
      </c>
      <c r="B67" s="475" t="s">
        <v>555</v>
      </c>
      <c r="C67" s="475" t="s">
        <v>451</v>
      </c>
      <c r="D67" s="475" t="s">
        <v>984</v>
      </c>
      <c r="E67" s="475">
        <v>6</v>
      </c>
      <c r="F67" s="475">
        <v>235</v>
      </c>
      <c r="G67" s="475">
        <v>290</v>
      </c>
      <c r="H67" s="475">
        <v>332</v>
      </c>
      <c r="I67" s="475">
        <v>291</v>
      </c>
      <c r="J67" s="475">
        <v>314</v>
      </c>
      <c r="K67" s="475">
        <v>633</v>
      </c>
      <c r="L67" s="475">
        <v>557</v>
      </c>
      <c r="M67" s="475">
        <v>516</v>
      </c>
    </row>
    <row r="68" spans="1:13" x14ac:dyDescent="0.45">
      <c r="A68" s="475" t="s">
        <v>1014</v>
      </c>
      <c r="B68" s="475" t="s">
        <v>552</v>
      </c>
      <c r="C68" s="475" t="s">
        <v>452</v>
      </c>
      <c r="D68" s="475" t="s">
        <v>985</v>
      </c>
      <c r="E68" s="475">
        <v>7</v>
      </c>
      <c r="F68" s="475">
        <v>197</v>
      </c>
      <c r="G68" s="475">
        <v>201</v>
      </c>
      <c r="H68" s="475">
        <v>195</v>
      </c>
      <c r="I68" s="475">
        <v>172</v>
      </c>
      <c r="J68" s="475">
        <v>167</v>
      </c>
      <c r="K68" s="475">
        <v>157</v>
      </c>
      <c r="L68" s="475">
        <v>140</v>
      </c>
      <c r="M68" s="475">
        <v>110</v>
      </c>
    </row>
    <row r="69" spans="1:13" x14ac:dyDescent="0.45">
      <c r="A69" s="475" t="s">
        <v>1014</v>
      </c>
      <c r="B69" s="475" t="s">
        <v>553</v>
      </c>
      <c r="C69" s="475" t="s">
        <v>452</v>
      </c>
      <c r="D69" s="475" t="s">
        <v>985</v>
      </c>
      <c r="E69" s="475">
        <v>7</v>
      </c>
      <c r="F69" s="475">
        <v>8967</v>
      </c>
      <c r="G69" s="475">
        <v>8911</v>
      </c>
      <c r="H69" s="475">
        <v>8778</v>
      </c>
      <c r="I69" s="475">
        <v>8629</v>
      </c>
      <c r="J69" s="475">
        <v>8270</v>
      </c>
      <c r="K69" s="475">
        <v>8135</v>
      </c>
      <c r="L69" s="475">
        <v>7612</v>
      </c>
      <c r="M69" s="475">
        <v>8507</v>
      </c>
    </row>
    <row r="70" spans="1:13" x14ac:dyDescent="0.45">
      <c r="A70" s="475" t="s">
        <v>1014</v>
      </c>
      <c r="B70" s="475" t="s">
        <v>562</v>
      </c>
      <c r="C70" s="475" t="s">
        <v>452</v>
      </c>
      <c r="D70" s="475" t="s">
        <v>985</v>
      </c>
      <c r="E70" s="475">
        <v>7</v>
      </c>
      <c r="F70" s="475">
        <v>1611</v>
      </c>
      <c r="G70" s="475">
        <v>1612</v>
      </c>
      <c r="H70" s="475">
        <v>1634</v>
      </c>
      <c r="I70" s="475">
        <v>1554</v>
      </c>
      <c r="J70" s="475">
        <v>1525</v>
      </c>
      <c r="K70" s="475">
        <v>1467</v>
      </c>
      <c r="L70" s="475">
        <v>1476</v>
      </c>
      <c r="M70" s="475">
        <v>1057</v>
      </c>
    </row>
    <row r="71" spans="1:13" x14ac:dyDescent="0.45">
      <c r="A71" s="475" t="s">
        <v>1014</v>
      </c>
      <c r="B71" s="475" t="s">
        <v>555</v>
      </c>
      <c r="C71" s="475" t="s">
        <v>452</v>
      </c>
      <c r="D71" s="475" t="s">
        <v>985</v>
      </c>
      <c r="E71" s="475">
        <v>7</v>
      </c>
      <c r="F71" s="475">
        <v>2757</v>
      </c>
      <c r="G71" s="475">
        <v>3042</v>
      </c>
      <c r="H71" s="475">
        <v>3549</v>
      </c>
      <c r="I71" s="475">
        <v>3411</v>
      </c>
      <c r="J71" s="475">
        <v>3262</v>
      </c>
      <c r="K71" s="475">
        <v>2619</v>
      </c>
      <c r="L71" s="475">
        <v>2342</v>
      </c>
      <c r="M71" s="475">
        <v>2161</v>
      </c>
    </row>
    <row r="72" spans="1:13" x14ac:dyDescent="0.45">
      <c r="A72" s="475" t="s">
        <v>1014</v>
      </c>
      <c r="B72" s="475" t="s">
        <v>552</v>
      </c>
      <c r="C72" s="475" t="s">
        <v>328</v>
      </c>
      <c r="D72" s="475" t="s">
        <v>986</v>
      </c>
      <c r="E72" s="475">
        <v>8</v>
      </c>
      <c r="F72" s="475">
        <v>289</v>
      </c>
      <c r="G72" s="475">
        <v>283</v>
      </c>
      <c r="H72" s="475">
        <v>276</v>
      </c>
      <c r="I72" s="475">
        <v>253</v>
      </c>
      <c r="J72" s="475">
        <v>243</v>
      </c>
      <c r="K72" s="475">
        <v>243</v>
      </c>
      <c r="L72" s="475">
        <v>224</v>
      </c>
      <c r="M72" s="475">
        <v>212</v>
      </c>
    </row>
    <row r="73" spans="1:13" x14ac:dyDescent="0.45">
      <c r="A73" s="475" t="s">
        <v>1014</v>
      </c>
      <c r="B73" s="475" t="s">
        <v>553</v>
      </c>
      <c r="C73" s="475" t="s">
        <v>328</v>
      </c>
      <c r="D73" s="475" t="s">
        <v>986</v>
      </c>
      <c r="E73" s="475">
        <v>8</v>
      </c>
      <c r="F73" s="475">
        <v>7917</v>
      </c>
      <c r="G73" s="475">
        <v>8092</v>
      </c>
      <c r="H73" s="475">
        <v>8464</v>
      </c>
      <c r="I73" s="475">
        <v>8694</v>
      </c>
      <c r="J73" s="475">
        <v>9110</v>
      </c>
      <c r="K73" s="475">
        <v>9852</v>
      </c>
      <c r="L73" s="475">
        <v>10139</v>
      </c>
      <c r="M73" s="475">
        <v>11112</v>
      </c>
    </row>
    <row r="74" spans="1:13" x14ac:dyDescent="0.45">
      <c r="A74" s="475" t="s">
        <v>1014</v>
      </c>
      <c r="B74" s="475" t="s">
        <v>562</v>
      </c>
      <c r="C74" s="475" t="s">
        <v>328</v>
      </c>
      <c r="D74" s="475" t="s">
        <v>986</v>
      </c>
      <c r="E74" s="475">
        <v>8</v>
      </c>
      <c r="F74" s="475">
        <v>2517</v>
      </c>
      <c r="G74" s="475">
        <v>2543</v>
      </c>
      <c r="H74" s="475">
        <v>2940</v>
      </c>
      <c r="I74" s="475">
        <v>2941</v>
      </c>
      <c r="J74" s="475">
        <v>3056</v>
      </c>
      <c r="K74" s="475">
        <v>3012</v>
      </c>
      <c r="L74" s="475">
        <v>3042</v>
      </c>
      <c r="M74" s="475">
        <v>2429</v>
      </c>
    </row>
    <row r="75" spans="1:13" x14ac:dyDescent="0.45">
      <c r="A75" s="475" t="s">
        <v>1014</v>
      </c>
      <c r="B75" s="475" t="s">
        <v>555</v>
      </c>
      <c r="C75" s="475" t="s">
        <v>328</v>
      </c>
      <c r="D75" s="475" t="s">
        <v>986</v>
      </c>
      <c r="E75" s="475">
        <v>8</v>
      </c>
      <c r="F75" s="475">
        <v>7006</v>
      </c>
      <c r="G75" s="475">
        <v>6514</v>
      </c>
      <c r="H75" s="475">
        <v>6449</v>
      </c>
      <c r="I75" s="475">
        <v>6535</v>
      </c>
      <c r="J75" s="475">
        <v>6762</v>
      </c>
      <c r="K75" s="475">
        <v>6258</v>
      </c>
      <c r="L75" s="475">
        <v>5467</v>
      </c>
      <c r="M75" s="475">
        <v>5233</v>
      </c>
    </row>
    <row r="76" spans="1:13" x14ac:dyDescent="0.45">
      <c r="A76" s="475" t="s">
        <v>1014</v>
      </c>
      <c r="B76" s="475" t="s">
        <v>552</v>
      </c>
      <c r="C76" s="475" t="s">
        <v>329</v>
      </c>
      <c r="D76" s="475" t="s">
        <v>987</v>
      </c>
      <c r="E76" s="475">
        <v>9</v>
      </c>
      <c r="F76" s="475">
        <v>53</v>
      </c>
      <c r="G76" s="475">
        <v>51</v>
      </c>
      <c r="H76" s="475">
        <v>48</v>
      </c>
      <c r="I76" s="475">
        <v>37</v>
      </c>
      <c r="J76" s="475">
        <v>41</v>
      </c>
      <c r="K76" s="475">
        <v>32</v>
      </c>
      <c r="L76" s="475">
        <v>26</v>
      </c>
      <c r="M76" s="475">
        <v>30</v>
      </c>
    </row>
    <row r="77" spans="1:13" x14ac:dyDescent="0.45">
      <c r="A77" s="475" t="s">
        <v>1014</v>
      </c>
      <c r="B77" s="475" t="s">
        <v>553</v>
      </c>
      <c r="C77" s="475" t="s">
        <v>329</v>
      </c>
      <c r="D77" s="475" t="s">
        <v>987</v>
      </c>
      <c r="E77" s="475">
        <v>9</v>
      </c>
      <c r="F77" s="475">
        <v>3189</v>
      </c>
      <c r="G77" s="475">
        <v>2835</v>
      </c>
      <c r="H77" s="475">
        <v>2593</v>
      </c>
      <c r="I77" s="475">
        <v>2641</v>
      </c>
      <c r="J77" s="475">
        <v>2127</v>
      </c>
      <c r="K77" s="475">
        <v>1431</v>
      </c>
      <c r="L77" s="475">
        <v>1187</v>
      </c>
      <c r="M77" s="475">
        <v>1333</v>
      </c>
    </row>
    <row r="78" spans="1:13" x14ac:dyDescent="0.45">
      <c r="A78" s="475" t="s">
        <v>1014</v>
      </c>
      <c r="B78" s="475" t="s">
        <v>562</v>
      </c>
      <c r="C78" s="475" t="s">
        <v>329</v>
      </c>
      <c r="D78" s="475" t="s">
        <v>987</v>
      </c>
      <c r="E78" s="475">
        <v>9</v>
      </c>
      <c r="F78" s="475">
        <v>542</v>
      </c>
      <c r="G78" s="475">
        <v>525</v>
      </c>
      <c r="H78" s="475">
        <v>582</v>
      </c>
      <c r="I78" s="475">
        <v>555</v>
      </c>
      <c r="J78" s="475">
        <v>517</v>
      </c>
      <c r="K78" s="475">
        <v>493</v>
      </c>
      <c r="L78" s="475">
        <v>469</v>
      </c>
      <c r="M78" s="475">
        <v>473</v>
      </c>
    </row>
    <row r="79" spans="1:13" x14ac:dyDescent="0.45">
      <c r="A79" s="475" t="s">
        <v>1014</v>
      </c>
      <c r="B79" s="475" t="s">
        <v>555</v>
      </c>
      <c r="C79" s="475" t="s">
        <v>329</v>
      </c>
      <c r="D79" s="475" t="s">
        <v>987</v>
      </c>
      <c r="E79" s="475">
        <v>9</v>
      </c>
      <c r="F79" s="475">
        <v>6372</v>
      </c>
      <c r="G79" s="475">
        <v>6200</v>
      </c>
      <c r="H79" s="475">
        <v>5650</v>
      </c>
      <c r="I79" s="475">
        <v>4654</v>
      </c>
      <c r="J79" s="475">
        <v>4184</v>
      </c>
      <c r="K79" s="475">
        <v>1739</v>
      </c>
      <c r="L79" s="475">
        <v>1384</v>
      </c>
      <c r="M79" s="475">
        <v>1269</v>
      </c>
    </row>
    <row r="80" spans="1:13" x14ac:dyDescent="0.45">
      <c r="A80" s="475" t="s">
        <v>1014</v>
      </c>
      <c r="B80" s="475" t="s">
        <v>552</v>
      </c>
      <c r="C80" s="475" t="s">
        <v>330</v>
      </c>
      <c r="D80" s="475" t="s">
        <v>988</v>
      </c>
      <c r="E80" s="475">
        <v>10</v>
      </c>
      <c r="F80" s="475">
        <v>4</v>
      </c>
      <c r="G80" s="475">
        <v>5</v>
      </c>
      <c r="H80" s="475">
        <v>5</v>
      </c>
      <c r="I80" s="475">
        <v>4</v>
      </c>
      <c r="J80" s="475">
        <v>2</v>
      </c>
      <c r="K80" s="475">
        <v>2</v>
      </c>
      <c r="L80" s="475">
        <v>2</v>
      </c>
      <c r="M80" s="475">
        <v>2</v>
      </c>
    </row>
    <row r="81" spans="1:13" x14ac:dyDescent="0.45">
      <c r="A81" s="475" t="s">
        <v>1014</v>
      </c>
      <c r="B81" s="475" t="s">
        <v>553</v>
      </c>
      <c r="C81" s="475" t="s">
        <v>330</v>
      </c>
      <c r="D81" s="475" t="s">
        <v>988</v>
      </c>
      <c r="E81" s="475">
        <v>10</v>
      </c>
      <c r="F81" s="475">
        <v>197</v>
      </c>
      <c r="G81" s="475">
        <v>155</v>
      </c>
      <c r="H81" s="475">
        <v>91</v>
      </c>
      <c r="I81" s="475">
        <v>95</v>
      </c>
      <c r="J81" s="475">
        <v>111</v>
      </c>
      <c r="K81" s="475">
        <v>43</v>
      </c>
      <c r="L81" s="475">
        <v>33</v>
      </c>
      <c r="M81" s="475">
        <v>46</v>
      </c>
    </row>
    <row r="82" spans="1:13" x14ac:dyDescent="0.45">
      <c r="A82" s="475" t="s">
        <v>1014</v>
      </c>
      <c r="B82" s="475" t="s">
        <v>562</v>
      </c>
      <c r="C82" s="475" t="s">
        <v>330</v>
      </c>
      <c r="D82" s="475" t="s">
        <v>988</v>
      </c>
      <c r="E82" s="475">
        <v>10</v>
      </c>
      <c r="F82" s="475">
        <v>64</v>
      </c>
      <c r="G82" s="475">
        <v>59</v>
      </c>
      <c r="H82" s="475">
        <v>48</v>
      </c>
      <c r="I82" s="475">
        <v>41</v>
      </c>
      <c r="J82" s="475">
        <v>28</v>
      </c>
      <c r="K82" s="475">
        <v>33</v>
      </c>
      <c r="L82" s="475">
        <v>34</v>
      </c>
      <c r="M82" s="475">
        <v>27</v>
      </c>
    </row>
    <row r="83" spans="1:13" x14ac:dyDescent="0.45">
      <c r="A83" s="475" t="s">
        <v>1014</v>
      </c>
      <c r="B83" s="475" t="s">
        <v>555</v>
      </c>
      <c r="C83" s="475" t="s">
        <v>330</v>
      </c>
      <c r="D83" s="475" t="s">
        <v>988</v>
      </c>
      <c r="E83" s="475">
        <v>10</v>
      </c>
      <c r="F83" s="475">
        <v>373</v>
      </c>
      <c r="G83" s="475">
        <v>264</v>
      </c>
      <c r="H83" s="475">
        <v>212</v>
      </c>
      <c r="I83" s="475">
        <v>209</v>
      </c>
      <c r="J83" s="475">
        <v>179</v>
      </c>
      <c r="K83" s="475">
        <v>152</v>
      </c>
      <c r="L83" s="475">
        <v>113</v>
      </c>
      <c r="M83" s="475">
        <v>108</v>
      </c>
    </row>
    <row r="84" spans="1:13" x14ac:dyDescent="0.45">
      <c r="A84" s="475" t="s">
        <v>1014</v>
      </c>
      <c r="B84" s="475" t="s">
        <v>552</v>
      </c>
      <c r="C84" s="475" t="s">
        <v>453</v>
      </c>
      <c r="D84" s="475" t="s">
        <v>974</v>
      </c>
      <c r="E84" s="475">
        <v>11</v>
      </c>
      <c r="F84" s="475">
        <v>346</v>
      </c>
      <c r="G84" s="475">
        <v>340</v>
      </c>
      <c r="H84" s="475">
        <v>329</v>
      </c>
      <c r="I84" s="475">
        <v>294</v>
      </c>
      <c r="J84" s="475">
        <v>286</v>
      </c>
      <c r="K84" s="475">
        <v>276</v>
      </c>
      <c r="L84" s="475">
        <v>251</v>
      </c>
      <c r="M84" s="475">
        <v>244</v>
      </c>
    </row>
    <row r="85" spans="1:13" x14ac:dyDescent="0.45">
      <c r="A85" s="475" t="s">
        <v>1014</v>
      </c>
      <c r="B85" s="475" t="s">
        <v>553</v>
      </c>
      <c r="C85" s="475" t="s">
        <v>453</v>
      </c>
      <c r="D85" s="475" t="s">
        <v>974</v>
      </c>
      <c r="E85" s="475">
        <v>11</v>
      </c>
      <c r="F85" s="475">
        <v>11303</v>
      </c>
      <c r="G85" s="475">
        <v>11082</v>
      </c>
      <c r="H85" s="475">
        <v>11148</v>
      </c>
      <c r="I85" s="475">
        <v>11430</v>
      </c>
      <c r="J85" s="475">
        <v>11348</v>
      </c>
      <c r="K85" s="475">
        <v>11326</v>
      </c>
      <c r="L85" s="475">
        <v>11360</v>
      </c>
      <c r="M85" s="475">
        <v>12491</v>
      </c>
    </row>
    <row r="86" spans="1:13" x14ac:dyDescent="0.45">
      <c r="A86" s="475" t="s">
        <v>1014</v>
      </c>
      <c r="B86" s="475" t="s">
        <v>562</v>
      </c>
      <c r="C86" s="475" t="s">
        <v>453</v>
      </c>
      <c r="D86" s="475" t="s">
        <v>974</v>
      </c>
      <c r="E86" s="475">
        <v>11</v>
      </c>
      <c r="F86" s="475">
        <v>3524</v>
      </c>
      <c r="G86" s="475">
        <v>3533</v>
      </c>
      <c r="H86" s="475">
        <v>3570</v>
      </c>
      <c r="I86" s="475">
        <v>3537</v>
      </c>
      <c r="J86" s="475">
        <v>3601</v>
      </c>
      <c r="K86" s="475">
        <v>3538</v>
      </c>
      <c r="L86" s="475">
        <v>3545</v>
      </c>
      <c r="M86" s="475">
        <v>2929</v>
      </c>
    </row>
    <row r="87" spans="1:13" x14ac:dyDescent="0.45">
      <c r="A87" s="475" t="s">
        <v>1014</v>
      </c>
      <c r="B87" s="475" t="s">
        <v>555</v>
      </c>
      <c r="C87" s="475" t="s">
        <v>453</v>
      </c>
      <c r="D87" s="475" t="s">
        <v>974</v>
      </c>
      <c r="E87" s="475">
        <v>11</v>
      </c>
      <c r="F87" s="475">
        <v>13751</v>
      </c>
      <c r="G87" s="475">
        <v>12978</v>
      </c>
      <c r="H87" s="475">
        <v>12311</v>
      </c>
      <c r="I87" s="475">
        <v>11398</v>
      </c>
      <c r="J87" s="475">
        <v>11125</v>
      </c>
      <c r="K87" s="475">
        <v>8149</v>
      </c>
      <c r="L87" s="475">
        <v>6965</v>
      </c>
      <c r="M87" s="475">
        <v>6610</v>
      </c>
    </row>
    <row r="88" spans="1:13" x14ac:dyDescent="0.45">
      <c r="A88" s="475" t="s">
        <v>1014</v>
      </c>
      <c r="B88" s="475" t="s">
        <v>552</v>
      </c>
      <c r="C88" s="475" t="s">
        <v>331</v>
      </c>
      <c r="D88" s="475" t="s">
        <v>989</v>
      </c>
      <c r="E88" s="475">
        <v>12</v>
      </c>
      <c r="F88" s="475">
        <v>343</v>
      </c>
      <c r="G88" s="475">
        <v>338</v>
      </c>
      <c r="H88" s="475">
        <v>327</v>
      </c>
      <c r="I88" s="475">
        <v>293</v>
      </c>
      <c r="J88" s="475">
        <v>285</v>
      </c>
      <c r="K88" s="475">
        <v>275</v>
      </c>
      <c r="L88" s="475">
        <v>251</v>
      </c>
      <c r="M88" s="475">
        <v>243</v>
      </c>
    </row>
    <row r="89" spans="1:13" x14ac:dyDescent="0.45">
      <c r="A89" s="475" t="s">
        <v>1014</v>
      </c>
      <c r="B89" s="475" t="s">
        <v>553</v>
      </c>
      <c r="C89" s="475" t="s">
        <v>331</v>
      </c>
      <c r="D89" s="475" t="s">
        <v>989</v>
      </c>
      <c r="E89" s="475">
        <v>12</v>
      </c>
      <c r="F89" s="475">
        <v>10872</v>
      </c>
      <c r="G89" s="475">
        <v>10802</v>
      </c>
      <c r="H89" s="475">
        <v>10949</v>
      </c>
      <c r="I89" s="475">
        <v>11280</v>
      </c>
      <c r="J89" s="475">
        <v>11214</v>
      </c>
      <c r="K89" s="475">
        <v>11213</v>
      </c>
      <c r="L89" s="475">
        <v>11241</v>
      </c>
      <c r="M89" s="475">
        <v>12347</v>
      </c>
    </row>
    <row r="90" spans="1:13" x14ac:dyDescent="0.45">
      <c r="A90" s="475" t="s">
        <v>1014</v>
      </c>
      <c r="B90" s="475" t="s">
        <v>562</v>
      </c>
      <c r="C90" s="475" t="s">
        <v>331</v>
      </c>
      <c r="D90" s="475" t="s">
        <v>989</v>
      </c>
      <c r="E90" s="475">
        <v>12</v>
      </c>
      <c r="F90" s="475">
        <v>3414</v>
      </c>
      <c r="G90" s="475">
        <v>3457</v>
      </c>
      <c r="H90" s="475">
        <v>3520</v>
      </c>
      <c r="I90" s="475">
        <v>3493</v>
      </c>
      <c r="J90" s="475">
        <v>3562</v>
      </c>
      <c r="K90" s="475">
        <v>3501</v>
      </c>
      <c r="L90" s="475">
        <v>3512</v>
      </c>
      <c r="M90" s="475">
        <v>2900</v>
      </c>
    </row>
    <row r="91" spans="1:13" x14ac:dyDescent="0.45">
      <c r="A91" s="475" t="s">
        <v>1014</v>
      </c>
      <c r="B91" s="475" t="s">
        <v>555</v>
      </c>
      <c r="C91" s="475" t="s">
        <v>331</v>
      </c>
      <c r="D91" s="475" t="s">
        <v>989</v>
      </c>
      <c r="E91" s="475">
        <v>12</v>
      </c>
      <c r="F91" s="475">
        <v>12139</v>
      </c>
      <c r="G91" s="475">
        <v>11675</v>
      </c>
      <c r="H91" s="475">
        <v>11387</v>
      </c>
      <c r="I91" s="475">
        <v>10817</v>
      </c>
      <c r="J91" s="475">
        <v>10578</v>
      </c>
      <c r="K91" s="475">
        <v>7864</v>
      </c>
      <c r="L91" s="475">
        <v>6752</v>
      </c>
      <c r="M91" s="475">
        <v>6416</v>
      </c>
    </row>
    <row r="92" spans="1:13" x14ac:dyDescent="0.45">
      <c r="A92" s="475" t="s">
        <v>1014</v>
      </c>
      <c r="B92" s="475" t="s">
        <v>552</v>
      </c>
      <c r="C92" s="475" t="s">
        <v>332</v>
      </c>
      <c r="D92" s="475" t="s">
        <v>990</v>
      </c>
      <c r="E92" s="475">
        <v>13</v>
      </c>
      <c r="F92" s="475">
        <v>2</v>
      </c>
      <c r="G92" s="475">
        <v>2</v>
      </c>
      <c r="H92" s="475">
        <v>2</v>
      </c>
      <c r="I92" s="475">
        <v>2</v>
      </c>
      <c r="J92" s="475">
        <v>1</v>
      </c>
      <c r="K92" s="475">
        <v>1</v>
      </c>
      <c r="L92" s="475">
        <v>1</v>
      </c>
      <c r="M92" s="475">
        <v>1</v>
      </c>
    </row>
    <row r="93" spans="1:13" x14ac:dyDescent="0.45">
      <c r="A93" s="475" t="s">
        <v>1014</v>
      </c>
      <c r="B93" s="475" t="s">
        <v>553</v>
      </c>
      <c r="C93" s="475" t="s">
        <v>332</v>
      </c>
      <c r="D93" s="475" t="s">
        <v>990</v>
      </c>
      <c r="E93" s="475">
        <v>13</v>
      </c>
      <c r="F93" s="475">
        <v>430</v>
      </c>
      <c r="G93" s="475">
        <v>279</v>
      </c>
      <c r="H93" s="475">
        <v>199</v>
      </c>
      <c r="I93" s="475">
        <v>150</v>
      </c>
      <c r="J93" s="475">
        <v>134</v>
      </c>
      <c r="K93" s="475">
        <v>113</v>
      </c>
      <c r="L93" s="475">
        <v>119</v>
      </c>
      <c r="M93" s="475">
        <v>144</v>
      </c>
    </row>
    <row r="94" spans="1:13" x14ac:dyDescent="0.45">
      <c r="A94" s="475" t="s">
        <v>1014</v>
      </c>
      <c r="B94" s="475" t="s">
        <v>562</v>
      </c>
      <c r="C94" s="475" t="s">
        <v>332</v>
      </c>
      <c r="D94" s="475" t="s">
        <v>990</v>
      </c>
      <c r="E94" s="475">
        <v>13</v>
      </c>
      <c r="F94" s="475">
        <v>110</v>
      </c>
      <c r="G94" s="475">
        <v>76</v>
      </c>
      <c r="H94" s="475">
        <v>50</v>
      </c>
      <c r="I94" s="475">
        <v>44</v>
      </c>
      <c r="J94" s="475">
        <v>40</v>
      </c>
      <c r="K94" s="475">
        <v>37</v>
      </c>
      <c r="L94" s="475">
        <v>33</v>
      </c>
      <c r="M94" s="475">
        <v>30</v>
      </c>
    </row>
    <row r="95" spans="1:13" x14ac:dyDescent="0.45">
      <c r="A95" s="475" t="s">
        <v>1014</v>
      </c>
      <c r="B95" s="475" t="s">
        <v>555</v>
      </c>
      <c r="C95" s="475" t="s">
        <v>332</v>
      </c>
      <c r="D95" s="475" t="s">
        <v>990</v>
      </c>
      <c r="E95" s="475">
        <v>13</v>
      </c>
      <c r="F95" s="475">
        <v>1613</v>
      </c>
      <c r="G95" s="475">
        <v>1303</v>
      </c>
      <c r="H95" s="475">
        <v>924</v>
      </c>
      <c r="I95" s="475">
        <v>581</v>
      </c>
      <c r="J95" s="475">
        <v>547</v>
      </c>
      <c r="K95" s="475">
        <v>284</v>
      </c>
      <c r="L95" s="475">
        <v>213</v>
      </c>
      <c r="M95" s="475">
        <v>194</v>
      </c>
    </row>
    <row r="96" spans="1:13" x14ac:dyDescent="0.45">
      <c r="A96" s="475" t="s">
        <v>1014</v>
      </c>
      <c r="B96" s="475" t="s">
        <v>552</v>
      </c>
      <c r="C96" s="475" t="s">
        <v>454</v>
      </c>
      <c r="D96" s="475" t="s">
        <v>974</v>
      </c>
      <c r="E96" s="475">
        <v>14</v>
      </c>
      <c r="F96" s="475">
        <v>346</v>
      </c>
      <c r="G96" s="475">
        <v>340</v>
      </c>
      <c r="H96" s="475">
        <v>329</v>
      </c>
      <c r="I96" s="475">
        <v>294</v>
      </c>
      <c r="J96" s="475">
        <v>286</v>
      </c>
      <c r="K96" s="475">
        <v>276</v>
      </c>
      <c r="L96" s="475">
        <v>251</v>
      </c>
      <c r="M96" s="475">
        <v>244</v>
      </c>
    </row>
    <row r="97" spans="1:13" x14ac:dyDescent="0.45">
      <c r="A97" s="475" t="s">
        <v>1014</v>
      </c>
      <c r="B97" s="475" t="s">
        <v>553</v>
      </c>
      <c r="C97" s="475" t="s">
        <v>454</v>
      </c>
      <c r="D97" s="475" t="s">
        <v>974</v>
      </c>
      <c r="E97" s="475">
        <v>14</v>
      </c>
      <c r="F97" s="475">
        <v>11303</v>
      </c>
      <c r="G97" s="475">
        <v>11082</v>
      </c>
      <c r="H97" s="475">
        <v>11148</v>
      </c>
      <c r="I97" s="475">
        <v>11430</v>
      </c>
      <c r="J97" s="475">
        <v>11348</v>
      </c>
      <c r="K97" s="475">
        <v>11326</v>
      </c>
      <c r="L97" s="475">
        <v>11360</v>
      </c>
      <c r="M97" s="475">
        <v>12491</v>
      </c>
    </row>
    <row r="98" spans="1:13" x14ac:dyDescent="0.45">
      <c r="A98" s="475" t="s">
        <v>1014</v>
      </c>
      <c r="B98" s="475" t="s">
        <v>562</v>
      </c>
      <c r="C98" s="475" t="s">
        <v>454</v>
      </c>
      <c r="D98" s="475" t="s">
        <v>974</v>
      </c>
      <c r="E98" s="475">
        <v>14</v>
      </c>
      <c r="F98" s="475">
        <v>3524</v>
      </c>
      <c r="G98" s="475">
        <v>3533</v>
      </c>
      <c r="H98" s="475">
        <v>3570</v>
      </c>
      <c r="I98" s="475">
        <v>3537</v>
      </c>
      <c r="J98" s="475">
        <v>3601</v>
      </c>
      <c r="K98" s="475">
        <v>3538</v>
      </c>
      <c r="L98" s="475">
        <v>3545</v>
      </c>
      <c r="M98" s="475">
        <v>2929</v>
      </c>
    </row>
    <row r="99" spans="1:13" x14ac:dyDescent="0.45">
      <c r="A99" s="475" t="s">
        <v>1014</v>
      </c>
      <c r="B99" s="475" t="s">
        <v>555</v>
      </c>
      <c r="C99" s="475" t="s">
        <v>454</v>
      </c>
      <c r="D99" s="475" t="s">
        <v>974</v>
      </c>
      <c r="E99" s="475">
        <v>14</v>
      </c>
      <c r="F99" s="475">
        <v>13751</v>
      </c>
      <c r="G99" s="475">
        <v>12978</v>
      </c>
      <c r="H99" s="475">
        <v>12311</v>
      </c>
      <c r="I99" s="475">
        <v>11398</v>
      </c>
      <c r="J99" s="475">
        <v>11125</v>
      </c>
      <c r="K99" s="475">
        <v>8149</v>
      </c>
      <c r="L99" s="475">
        <v>6965</v>
      </c>
      <c r="M99" s="475">
        <v>6610</v>
      </c>
    </row>
    <row r="100" spans="1:13" x14ac:dyDescent="0.45">
      <c r="A100" s="475" t="s">
        <v>1014</v>
      </c>
      <c r="B100" s="475" t="s">
        <v>552</v>
      </c>
      <c r="C100" s="475" t="s">
        <v>333</v>
      </c>
      <c r="D100" s="475" t="s">
        <v>991</v>
      </c>
      <c r="E100" s="475">
        <v>15</v>
      </c>
      <c r="F100" s="475">
        <v>3752</v>
      </c>
      <c r="G100" s="475">
        <v>3578</v>
      </c>
      <c r="H100" s="475">
        <v>3834</v>
      </c>
      <c r="I100" s="475">
        <v>3161</v>
      </c>
      <c r="J100" s="475">
        <v>3195</v>
      </c>
      <c r="K100" s="475">
        <v>3079</v>
      </c>
      <c r="L100" s="475">
        <v>2997</v>
      </c>
      <c r="M100" s="475">
        <v>2591</v>
      </c>
    </row>
    <row r="101" spans="1:13" x14ac:dyDescent="0.45">
      <c r="A101" s="475" t="s">
        <v>1014</v>
      </c>
      <c r="B101" s="475" t="s">
        <v>553</v>
      </c>
      <c r="C101" s="475" t="s">
        <v>333</v>
      </c>
      <c r="D101" s="475" t="s">
        <v>991</v>
      </c>
      <c r="E101" s="475">
        <v>15</v>
      </c>
      <c r="F101" s="475">
        <v>4366</v>
      </c>
      <c r="G101" s="475">
        <v>5093</v>
      </c>
      <c r="H101" s="475">
        <v>5556</v>
      </c>
      <c r="I101" s="475">
        <v>6018</v>
      </c>
      <c r="J101" s="475">
        <v>7133</v>
      </c>
      <c r="K101" s="475">
        <v>7200</v>
      </c>
      <c r="L101" s="475">
        <v>7111</v>
      </c>
      <c r="M101" s="475">
        <v>8119</v>
      </c>
    </row>
    <row r="102" spans="1:13" x14ac:dyDescent="0.45">
      <c r="A102" s="475" t="s">
        <v>1014</v>
      </c>
      <c r="B102" s="475" t="s">
        <v>562</v>
      </c>
      <c r="C102" s="475" t="s">
        <v>333</v>
      </c>
      <c r="D102" s="475" t="s">
        <v>991</v>
      </c>
      <c r="E102" s="475">
        <v>15</v>
      </c>
      <c r="F102" s="475">
        <v>267603</v>
      </c>
      <c r="G102" s="475">
        <v>273088</v>
      </c>
      <c r="H102" s="475">
        <v>292936</v>
      </c>
      <c r="I102" s="475">
        <v>303485</v>
      </c>
      <c r="J102" s="475">
        <v>311982</v>
      </c>
      <c r="K102" s="475">
        <v>316649</v>
      </c>
      <c r="L102" s="475">
        <v>333211</v>
      </c>
      <c r="M102" s="475">
        <v>345935</v>
      </c>
    </row>
    <row r="103" spans="1:13" x14ac:dyDescent="0.45">
      <c r="A103" s="475" t="s">
        <v>1014</v>
      </c>
      <c r="B103" s="475" t="s">
        <v>555</v>
      </c>
      <c r="C103" s="475" t="s">
        <v>333</v>
      </c>
      <c r="D103" s="475" t="s">
        <v>991</v>
      </c>
      <c r="E103" s="475">
        <v>15</v>
      </c>
      <c r="F103" s="475">
        <v>2249</v>
      </c>
      <c r="G103" s="475">
        <v>2704</v>
      </c>
      <c r="H103" s="475">
        <v>2899</v>
      </c>
      <c r="I103" s="475">
        <v>3544</v>
      </c>
      <c r="J103" s="475">
        <v>3651</v>
      </c>
      <c r="K103" s="475">
        <v>3609</v>
      </c>
      <c r="L103" s="475">
        <v>3971</v>
      </c>
      <c r="M103" s="475">
        <v>2774</v>
      </c>
    </row>
    <row r="104" spans="1:13" x14ac:dyDescent="0.45">
      <c r="A104" s="475" t="s">
        <v>1014</v>
      </c>
      <c r="B104" s="475" t="s">
        <v>552</v>
      </c>
      <c r="C104" s="475" t="s">
        <v>334</v>
      </c>
      <c r="D104" s="475" t="s">
        <v>992</v>
      </c>
      <c r="E104" s="475">
        <v>16</v>
      </c>
      <c r="F104" s="475">
        <v>38359</v>
      </c>
      <c r="G104" s="475">
        <v>39966</v>
      </c>
      <c r="H104" s="475">
        <v>43316</v>
      </c>
      <c r="I104" s="475">
        <v>41810</v>
      </c>
      <c r="J104" s="475">
        <v>44087</v>
      </c>
      <c r="K104" s="475">
        <v>44360</v>
      </c>
      <c r="L104" s="475">
        <v>48505</v>
      </c>
      <c r="M104" s="475">
        <v>46428</v>
      </c>
    </row>
    <row r="105" spans="1:13" x14ac:dyDescent="0.45">
      <c r="A105" s="475" t="s">
        <v>1014</v>
      </c>
      <c r="B105" s="475" t="s">
        <v>553</v>
      </c>
      <c r="C105" s="475" t="s">
        <v>334</v>
      </c>
      <c r="D105" s="475" t="s">
        <v>992</v>
      </c>
      <c r="E105" s="475">
        <v>16</v>
      </c>
      <c r="F105" s="475">
        <v>378643</v>
      </c>
      <c r="G105" s="475">
        <v>408956</v>
      </c>
      <c r="H105" s="475">
        <v>480881</v>
      </c>
      <c r="I105" s="475">
        <v>560185</v>
      </c>
      <c r="J105" s="475">
        <v>640802</v>
      </c>
      <c r="K105" s="475">
        <v>664264</v>
      </c>
      <c r="L105" s="475">
        <v>819558</v>
      </c>
      <c r="M105" s="475">
        <v>935458</v>
      </c>
    </row>
    <row r="106" spans="1:13" x14ac:dyDescent="0.45">
      <c r="A106" s="475" t="s">
        <v>1014</v>
      </c>
      <c r="B106" s="475" t="s">
        <v>562</v>
      </c>
      <c r="C106" s="475" t="s">
        <v>334</v>
      </c>
      <c r="D106" s="475" t="s">
        <v>992</v>
      </c>
      <c r="E106" s="475">
        <v>16</v>
      </c>
      <c r="F106" s="475">
        <v>186490</v>
      </c>
      <c r="G106" s="475">
        <v>204262</v>
      </c>
      <c r="H106" s="475">
        <v>232596</v>
      </c>
      <c r="I106" s="475">
        <v>256968</v>
      </c>
      <c r="J106" s="475">
        <v>304908</v>
      </c>
      <c r="K106" s="475">
        <v>313814</v>
      </c>
      <c r="L106" s="475">
        <v>369786</v>
      </c>
      <c r="M106" s="475">
        <v>273971</v>
      </c>
    </row>
    <row r="107" spans="1:13" x14ac:dyDescent="0.45">
      <c r="A107" s="475" t="s">
        <v>1014</v>
      </c>
      <c r="B107" s="475" t="s">
        <v>555</v>
      </c>
      <c r="C107" s="475" t="s">
        <v>334</v>
      </c>
      <c r="D107" s="475" t="s">
        <v>992</v>
      </c>
      <c r="E107" s="475">
        <v>16</v>
      </c>
      <c r="F107" s="475">
        <v>519389</v>
      </c>
      <c r="G107" s="475">
        <v>529235</v>
      </c>
      <c r="H107" s="475">
        <v>570667</v>
      </c>
      <c r="I107" s="475">
        <v>603898</v>
      </c>
      <c r="J107" s="475">
        <v>607184</v>
      </c>
      <c r="K107" s="475">
        <v>575753</v>
      </c>
      <c r="L107" s="475">
        <v>666830</v>
      </c>
      <c r="M107" s="475">
        <v>623932</v>
      </c>
    </row>
    <row r="108" spans="1:13" x14ac:dyDescent="0.45">
      <c r="A108" s="475" t="s">
        <v>1014</v>
      </c>
      <c r="B108" s="475" t="s">
        <v>552</v>
      </c>
      <c r="C108" s="475" t="s">
        <v>335</v>
      </c>
      <c r="D108" s="475" t="s">
        <v>993</v>
      </c>
      <c r="E108" s="475">
        <v>17</v>
      </c>
      <c r="F108" s="475">
        <v>8544</v>
      </c>
      <c r="G108" s="475">
        <v>8268</v>
      </c>
      <c r="H108" s="475">
        <v>8040</v>
      </c>
      <c r="I108" s="475">
        <v>7492</v>
      </c>
      <c r="J108" s="475">
        <v>7337</v>
      </c>
      <c r="K108" s="475">
        <v>7072</v>
      </c>
      <c r="L108" s="475">
        <v>5545</v>
      </c>
      <c r="M108" s="475">
        <v>5225</v>
      </c>
    </row>
    <row r="109" spans="1:13" x14ac:dyDescent="0.45">
      <c r="A109" s="475" t="s">
        <v>1014</v>
      </c>
      <c r="B109" s="475" t="s">
        <v>553</v>
      </c>
      <c r="C109" s="475" t="s">
        <v>335</v>
      </c>
      <c r="D109" s="475" t="s">
        <v>993</v>
      </c>
      <c r="E109" s="475">
        <v>17</v>
      </c>
      <c r="F109" s="475">
        <v>21466</v>
      </c>
      <c r="G109" s="475">
        <v>22927</v>
      </c>
      <c r="H109" s="475">
        <v>24828</v>
      </c>
      <c r="I109" s="475">
        <v>26300</v>
      </c>
      <c r="J109" s="475">
        <v>27675</v>
      </c>
      <c r="K109" s="475">
        <v>28433</v>
      </c>
      <c r="L109" s="475">
        <v>29851</v>
      </c>
      <c r="M109" s="475">
        <v>57208</v>
      </c>
    </row>
    <row r="110" spans="1:13" x14ac:dyDescent="0.45">
      <c r="A110" s="475" t="s">
        <v>1014</v>
      </c>
      <c r="B110" s="475" t="s">
        <v>562</v>
      </c>
      <c r="C110" s="475" t="s">
        <v>335</v>
      </c>
      <c r="D110" s="475" t="s">
        <v>993</v>
      </c>
      <c r="E110" s="475">
        <v>17</v>
      </c>
      <c r="F110" s="475">
        <v>51132</v>
      </c>
      <c r="G110" s="475">
        <v>52932</v>
      </c>
      <c r="H110" s="475">
        <v>52670</v>
      </c>
      <c r="I110" s="475">
        <v>51859</v>
      </c>
      <c r="J110" s="475">
        <v>51251</v>
      </c>
      <c r="K110" s="475">
        <v>51422</v>
      </c>
      <c r="L110" s="475">
        <v>52919</v>
      </c>
      <c r="M110" s="475">
        <v>22776</v>
      </c>
    </row>
    <row r="111" spans="1:13" x14ac:dyDescent="0.45">
      <c r="A111" s="475" t="s">
        <v>1014</v>
      </c>
      <c r="B111" s="475" t="s">
        <v>555</v>
      </c>
      <c r="C111" s="475" t="s">
        <v>335</v>
      </c>
      <c r="D111" s="475" t="s">
        <v>993</v>
      </c>
      <c r="E111" s="475">
        <v>17</v>
      </c>
      <c r="F111" s="475">
        <v>9423</v>
      </c>
      <c r="G111" s="475">
        <v>8812</v>
      </c>
      <c r="H111" s="475">
        <v>9287</v>
      </c>
      <c r="I111" s="475">
        <v>9338</v>
      </c>
      <c r="J111" s="475">
        <v>9115</v>
      </c>
      <c r="K111" s="475">
        <v>8260</v>
      </c>
      <c r="L111" s="475">
        <v>7497</v>
      </c>
      <c r="M111" s="475">
        <v>7901</v>
      </c>
    </row>
    <row r="112" spans="1:13" x14ac:dyDescent="0.45">
      <c r="A112" s="475" t="s">
        <v>1014</v>
      </c>
      <c r="B112" s="475" t="s">
        <v>552</v>
      </c>
      <c r="C112" s="475" t="s">
        <v>455</v>
      </c>
      <c r="D112" s="475" t="s">
        <v>976</v>
      </c>
      <c r="E112" s="475">
        <v>18</v>
      </c>
      <c r="F112" s="475">
        <v>50655</v>
      </c>
      <c r="G112" s="475">
        <v>51812</v>
      </c>
      <c r="H112" s="475">
        <v>55190</v>
      </c>
      <c r="I112" s="475">
        <v>52463</v>
      </c>
      <c r="J112" s="475">
        <v>54619</v>
      </c>
      <c r="K112" s="475">
        <v>54511</v>
      </c>
      <c r="L112" s="475">
        <v>57047</v>
      </c>
      <c r="M112" s="475">
        <v>54244</v>
      </c>
    </row>
    <row r="113" spans="1:13" x14ac:dyDescent="0.45">
      <c r="A113" s="475" t="s">
        <v>1014</v>
      </c>
      <c r="B113" s="475" t="s">
        <v>553</v>
      </c>
      <c r="C113" s="475" t="s">
        <v>455</v>
      </c>
      <c r="D113" s="475" t="s">
        <v>976</v>
      </c>
      <c r="E113" s="475">
        <v>18</v>
      </c>
      <c r="F113" s="475">
        <v>404475</v>
      </c>
      <c r="G113" s="475">
        <v>436976</v>
      </c>
      <c r="H113" s="475">
        <v>511264</v>
      </c>
      <c r="I113" s="475">
        <v>592502</v>
      </c>
      <c r="J113" s="475">
        <v>675610</v>
      </c>
      <c r="K113" s="475">
        <v>699896</v>
      </c>
      <c r="L113" s="475">
        <v>856520</v>
      </c>
      <c r="M113" s="475">
        <v>1000785</v>
      </c>
    </row>
    <row r="114" spans="1:13" x14ac:dyDescent="0.45">
      <c r="A114" s="475" t="s">
        <v>1014</v>
      </c>
      <c r="B114" s="475" t="s">
        <v>562</v>
      </c>
      <c r="C114" s="475" t="s">
        <v>455</v>
      </c>
      <c r="D114" s="475" t="s">
        <v>976</v>
      </c>
      <c r="E114" s="475">
        <v>18</v>
      </c>
      <c r="F114" s="475">
        <v>505225</v>
      </c>
      <c r="G114" s="475">
        <v>530281</v>
      </c>
      <c r="H114" s="475">
        <v>578201</v>
      </c>
      <c r="I114" s="475">
        <v>612311</v>
      </c>
      <c r="J114" s="475">
        <v>668142</v>
      </c>
      <c r="K114" s="475">
        <v>681885</v>
      </c>
      <c r="L114" s="475">
        <v>755960</v>
      </c>
      <c r="M114" s="475">
        <v>642682</v>
      </c>
    </row>
    <row r="115" spans="1:13" x14ac:dyDescent="0.45">
      <c r="A115" s="475" t="s">
        <v>1014</v>
      </c>
      <c r="B115" s="475" t="s">
        <v>555</v>
      </c>
      <c r="C115" s="475" t="s">
        <v>455</v>
      </c>
      <c r="D115" s="475" t="s">
        <v>976</v>
      </c>
      <c r="E115" s="475">
        <v>18</v>
      </c>
      <c r="F115" s="475">
        <v>531060</v>
      </c>
      <c r="G115" s="475">
        <v>540751</v>
      </c>
      <c r="H115" s="475">
        <v>582854</v>
      </c>
      <c r="I115" s="475">
        <v>616780</v>
      </c>
      <c r="J115" s="475">
        <v>619950</v>
      </c>
      <c r="K115" s="475">
        <v>587622</v>
      </c>
      <c r="L115" s="475">
        <v>678298</v>
      </c>
      <c r="M115" s="475">
        <v>634606</v>
      </c>
    </row>
    <row r="116" spans="1:13" x14ac:dyDescent="0.45">
      <c r="A116" s="475" t="s">
        <v>1014</v>
      </c>
      <c r="B116" s="475" t="s">
        <v>552</v>
      </c>
      <c r="C116" s="475" t="s">
        <v>336</v>
      </c>
      <c r="D116" s="475" t="s">
        <v>994</v>
      </c>
      <c r="E116" s="475">
        <v>19</v>
      </c>
      <c r="F116" s="475">
        <v>16590</v>
      </c>
      <c r="G116" s="475">
        <v>18323</v>
      </c>
      <c r="H116" s="475">
        <v>20301</v>
      </c>
      <c r="I116" s="475">
        <v>18846</v>
      </c>
      <c r="J116" s="475">
        <v>19918</v>
      </c>
      <c r="K116" s="475">
        <v>19520</v>
      </c>
      <c r="L116" s="475">
        <v>20411</v>
      </c>
      <c r="M116" s="475">
        <v>18975</v>
      </c>
    </row>
    <row r="117" spans="1:13" x14ac:dyDescent="0.45">
      <c r="A117" s="475" t="s">
        <v>1014</v>
      </c>
      <c r="B117" s="475" t="s">
        <v>553</v>
      </c>
      <c r="C117" s="475" t="s">
        <v>336</v>
      </c>
      <c r="D117" s="475" t="s">
        <v>994</v>
      </c>
      <c r="E117" s="475">
        <v>19</v>
      </c>
      <c r="F117" s="475">
        <v>268185</v>
      </c>
      <c r="G117" s="475">
        <v>286245</v>
      </c>
      <c r="H117" s="475">
        <v>335688</v>
      </c>
      <c r="I117" s="475">
        <v>386172</v>
      </c>
      <c r="J117" s="475">
        <v>433711</v>
      </c>
      <c r="K117" s="475">
        <v>426660</v>
      </c>
      <c r="L117" s="475">
        <v>526299</v>
      </c>
      <c r="M117" s="475">
        <v>585543</v>
      </c>
    </row>
    <row r="118" spans="1:13" x14ac:dyDescent="0.45">
      <c r="A118" s="475" t="s">
        <v>1014</v>
      </c>
      <c r="B118" s="475" t="s">
        <v>562</v>
      </c>
      <c r="C118" s="475" t="s">
        <v>336</v>
      </c>
      <c r="D118" s="475" t="s">
        <v>994</v>
      </c>
      <c r="E118" s="475">
        <v>19</v>
      </c>
      <c r="F118" s="475">
        <v>90546</v>
      </c>
      <c r="G118" s="475">
        <v>96982</v>
      </c>
      <c r="H118" s="475">
        <v>112379</v>
      </c>
      <c r="I118" s="475">
        <v>128006</v>
      </c>
      <c r="J118" s="475">
        <v>142820</v>
      </c>
      <c r="K118" s="475">
        <v>144475</v>
      </c>
      <c r="L118" s="475">
        <v>168980</v>
      </c>
      <c r="M118" s="475">
        <v>115770</v>
      </c>
    </row>
    <row r="119" spans="1:13" x14ac:dyDescent="0.45">
      <c r="A119" s="475" t="s">
        <v>1014</v>
      </c>
      <c r="B119" s="475" t="s">
        <v>555</v>
      </c>
      <c r="C119" s="475" t="s">
        <v>336</v>
      </c>
      <c r="D119" s="475" t="s">
        <v>994</v>
      </c>
      <c r="E119" s="475">
        <v>19</v>
      </c>
      <c r="F119" s="475">
        <v>36951</v>
      </c>
      <c r="G119" s="475">
        <v>55702</v>
      </c>
      <c r="H119" s="475">
        <v>103113</v>
      </c>
      <c r="I119" s="475">
        <v>114705</v>
      </c>
      <c r="J119" s="475">
        <v>122486</v>
      </c>
      <c r="K119" s="475">
        <v>114608</v>
      </c>
      <c r="L119" s="475">
        <v>134760</v>
      </c>
      <c r="M119" s="475">
        <v>128625</v>
      </c>
    </row>
    <row r="120" spans="1:13" x14ac:dyDescent="0.45">
      <c r="A120" s="475" t="s">
        <v>1014</v>
      </c>
      <c r="B120" s="475" t="s">
        <v>552</v>
      </c>
      <c r="C120" s="475" t="s">
        <v>337</v>
      </c>
      <c r="D120" s="475" t="s">
        <v>995</v>
      </c>
      <c r="E120" s="475">
        <v>20</v>
      </c>
      <c r="F120" s="475">
        <v>1440</v>
      </c>
      <c r="G120" s="475">
        <v>1461</v>
      </c>
      <c r="H120" s="475">
        <v>1701</v>
      </c>
      <c r="I120" s="475">
        <v>1614</v>
      </c>
      <c r="J120" s="475">
        <v>1727</v>
      </c>
      <c r="K120" s="475">
        <v>1702</v>
      </c>
      <c r="L120" s="475">
        <v>1766</v>
      </c>
      <c r="M120" s="475">
        <v>4048</v>
      </c>
    </row>
    <row r="121" spans="1:13" x14ac:dyDescent="0.45">
      <c r="A121" s="475" t="s">
        <v>1014</v>
      </c>
      <c r="B121" s="475" t="s">
        <v>553</v>
      </c>
      <c r="C121" s="475" t="s">
        <v>337</v>
      </c>
      <c r="D121" s="475" t="s">
        <v>995</v>
      </c>
      <c r="E121" s="475">
        <v>20</v>
      </c>
      <c r="F121" s="475">
        <v>24239</v>
      </c>
      <c r="G121" s="475">
        <v>27352</v>
      </c>
      <c r="H121" s="475">
        <v>36822</v>
      </c>
      <c r="I121" s="475">
        <v>46637</v>
      </c>
      <c r="J121" s="475">
        <v>57479</v>
      </c>
      <c r="K121" s="475">
        <v>55893</v>
      </c>
      <c r="L121" s="475">
        <v>103613</v>
      </c>
      <c r="M121" s="475">
        <v>109638</v>
      </c>
    </row>
    <row r="122" spans="1:13" x14ac:dyDescent="0.45">
      <c r="A122" s="475" t="s">
        <v>1014</v>
      </c>
      <c r="B122" s="475" t="s">
        <v>562</v>
      </c>
      <c r="C122" s="475" t="s">
        <v>337</v>
      </c>
      <c r="D122" s="475" t="s">
        <v>995</v>
      </c>
      <c r="E122" s="475">
        <v>20</v>
      </c>
      <c r="F122" s="475">
        <v>4908</v>
      </c>
      <c r="G122" s="475">
        <v>4672</v>
      </c>
      <c r="H122" s="475">
        <v>2974</v>
      </c>
      <c r="I122" s="475">
        <v>17632</v>
      </c>
      <c r="J122" s="475">
        <v>20929</v>
      </c>
      <c r="K122" s="475">
        <v>21482</v>
      </c>
      <c r="L122" s="475">
        <v>21233</v>
      </c>
      <c r="M122" s="475">
        <v>18414</v>
      </c>
    </row>
    <row r="123" spans="1:13" x14ac:dyDescent="0.45">
      <c r="A123" s="475" t="s">
        <v>1014</v>
      </c>
      <c r="B123" s="475" t="s">
        <v>555</v>
      </c>
      <c r="C123" s="475" t="s">
        <v>337</v>
      </c>
      <c r="D123" s="475" t="s">
        <v>995</v>
      </c>
      <c r="E123" s="475">
        <v>20</v>
      </c>
      <c r="F123" s="475">
        <v>3021</v>
      </c>
      <c r="G123" s="475">
        <v>5033</v>
      </c>
      <c r="H123" s="475">
        <v>7166</v>
      </c>
      <c r="I123" s="475">
        <v>8362</v>
      </c>
      <c r="J123" s="475">
        <v>9397</v>
      </c>
      <c r="K123" s="475">
        <v>8977</v>
      </c>
      <c r="L123" s="475">
        <v>11385</v>
      </c>
      <c r="M123" s="475">
        <v>11031</v>
      </c>
    </row>
    <row r="124" spans="1:13" x14ac:dyDescent="0.45">
      <c r="A124" s="475" t="s">
        <v>1014</v>
      </c>
      <c r="B124" s="475" t="s">
        <v>552</v>
      </c>
      <c r="C124" s="475" t="s">
        <v>338</v>
      </c>
      <c r="D124" s="475" t="s">
        <v>996</v>
      </c>
      <c r="E124" s="475">
        <v>21</v>
      </c>
      <c r="F124" s="475">
        <v>15150</v>
      </c>
      <c r="G124" s="475">
        <v>16862</v>
      </c>
      <c r="H124" s="475">
        <v>18600</v>
      </c>
      <c r="I124" s="475">
        <v>17233</v>
      </c>
      <c r="J124" s="475">
        <v>18190</v>
      </c>
      <c r="K124" s="475">
        <v>17818</v>
      </c>
      <c r="L124" s="475">
        <v>18645</v>
      </c>
      <c r="M124" s="475">
        <v>14926</v>
      </c>
    </row>
    <row r="125" spans="1:13" x14ac:dyDescent="0.45">
      <c r="A125" s="475" t="s">
        <v>1014</v>
      </c>
      <c r="B125" s="475" t="s">
        <v>553</v>
      </c>
      <c r="C125" s="475" t="s">
        <v>338</v>
      </c>
      <c r="D125" s="475" t="s">
        <v>996</v>
      </c>
      <c r="E125" s="475">
        <v>21</v>
      </c>
      <c r="F125" s="475">
        <v>243946</v>
      </c>
      <c r="G125" s="475">
        <v>258893</v>
      </c>
      <c r="H125" s="475">
        <v>298865</v>
      </c>
      <c r="I125" s="475">
        <v>339524</v>
      </c>
      <c r="J125" s="475">
        <v>376231</v>
      </c>
      <c r="K125" s="475">
        <v>370767</v>
      </c>
      <c r="L125" s="475">
        <v>422685</v>
      </c>
      <c r="M125" s="475">
        <v>475906</v>
      </c>
    </row>
    <row r="126" spans="1:13" x14ac:dyDescent="0.45">
      <c r="A126" s="475" t="s">
        <v>1014</v>
      </c>
      <c r="B126" s="475" t="s">
        <v>562</v>
      </c>
      <c r="C126" s="475" t="s">
        <v>338</v>
      </c>
      <c r="D126" s="475" t="s">
        <v>996</v>
      </c>
      <c r="E126" s="475">
        <v>21</v>
      </c>
      <c r="F126" s="475">
        <v>85637</v>
      </c>
      <c r="G126" s="475">
        <v>92310</v>
      </c>
      <c r="H126" s="475">
        <v>109405</v>
      </c>
      <c r="I126" s="475">
        <v>110374</v>
      </c>
      <c r="J126" s="475">
        <v>121892</v>
      </c>
      <c r="K126" s="475">
        <v>122993</v>
      </c>
      <c r="L126" s="475">
        <v>147747</v>
      </c>
      <c r="M126" s="475">
        <v>97356</v>
      </c>
    </row>
    <row r="127" spans="1:13" x14ac:dyDescent="0.45">
      <c r="A127" s="475" t="s">
        <v>1014</v>
      </c>
      <c r="B127" s="475" t="s">
        <v>555</v>
      </c>
      <c r="C127" s="475" t="s">
        <v>338</v>
      </c>
      <c r="D127" s="475" t="s">
        <v>996</v>
      </c>
      <c r="E127" s="475">
        <v>21</v>
      </c>
      <c r="F127" s="475">
        <v>33930</v>
      </c>
      <c r="G127" s="475">
        <v>50670</v>
      </c>
      <c r="H127" s="475">
        <v>95947</v>
      </c>
      <c r="I127" s="475">
        <v>106343</v>
      </c>
      <c r="J127" s="475">
        <v>113089</v>
      </c>
      <c r="K127" s="475">
        <v>105631</v>
      </c>
      <c r="L127" s="475">
        <v>123375</v>
      </c>
      <c r="M127" s="475">
        <v>117594</v>
      </c>
    </row>
    <row r="128" spans="1:13" x14ac:dyDescent="0.45">
      <c r="A128" s="475" t="s">
        <v>1014</v>
      </c>
      <c r="B128" s="475" t="s">
        <v>552</v>
      </c>
      <c r="C128" s="475" t="s">
        <v>339</v>
      </c>
      <c r="D128" s="475" t="s">
        <v>997</v>
      </c>
      <c r="E128" s="475">
        <v>22</v>
      </c>
      <c r="F128" s="475">
        <v>46204</v>
      </c>
      <c r="G128" s="475">
        <v>46998</v>
      </c>
      <c r="H128" s="475">
        <v>50026</v>
      </c>
      <c r="I128" s="475">
        <v>48446</v>
      </c>
      <c r="J128" s="475">
        <v>49651</v>
      </c>
      <c r="K128" s="475">
        <v>49929</v>
      </c>
      <c r="L128" s="475">
        <v>52619</v>
      </c>
      <c r="M128" s="475">
        <v>49344</v>
      </c>
    </row>
    <row r="129" spans="1:13" x14ac:dyDescent="0.45">
      <c r="A129" s="475" t="s">
        <v>1014</v>
      </c>
      <c r="B129" s="475" t="s">
        <v>553</v>
      </c>
      <c r="C129" s="475" t="s">
        <v>339</v>
      </c>
      <c r="D129" s="475" t="s">
        <v>997</v>
      </c>
      <c r="E129" s="475">
        <v>22</v>
      </c>
      <c r="F129" s="475">
        <v>357930</v>
      </c>
      <c r="G129" s="475">
        <v>387850</v>
      </c>
      <c r="H129" s="475">
        <v>456343</v>
      </c>
      <c r="I129" s="475">
        <v>535578</v>
      </c>
      <c r="J129" s="475">
        <v>615213</v>
      </c>
      <c r="K129" s="475">
        <v>648698</v>
      </c>
      <c r="L129" s="475">
        <v>795211</v>
      </c>
      <c r="M129" s="475">
        <v>931567</v>
      </c>
    </row>
    <row r="130" spans="1:13" x14ac:dyDescent="0.45">
      <c r="A130" s="475" t="s">
        <v>1014</v>
      </c>
      <c r="B130" s="475" t="s">
        <v>562</v>
      </c>
      <c r="C130" s="475" t="s">
        <v>339</v>
      </c>
      <c r="D130" s="475" t="s">
        <v>997</v>
      </c>
      <c r="E130" s="475">
        <v>22</v>
      </c>
      <c r="F130" s="475">
        <v>387414</v>
      </c>
      <c r="G130" s="475">
        <v>410898</v>
      </c>
      <c r="H130" s="475">
        <v>498025</v>
      </c>
      <c r="I130" s="475">
        <v>520343</v>
      </c>
      <c r="J130" s="475">
        <v>571870</v>
      </c>
      <c r="K130" s="475">
        <v>578415</v>
      </c>
      <c r="L130" s="475">
        <v>639319</v>
      </c>
      <c r="M130" s="475">
        <v>516444</v>
      </c>
    </row>
    <row r="131" spans="1:13" x14ac:dyDescent="0.45">
      <c r="A131" s="475" t="s">
        <v>1014</v>
      </c>
      <c r="B131" s="475" t="s">
        <v>555</v>
      </c>
      <c r="C131" s="475" t="s">
        <v>339</v>
      </c>
      <c r="D131" s="475" t="s">
        <v>997</v>
      </c>
      <c r="E131" s="475">
        <v>22</v>
      </c>
      <c r="F131" s="475">
        <v>470959</v>
      </c>
      <c r="G131" s="475">
        <v>474533</v>
      </c>
      <c r="H131" s="475">
        <v>510790</v>
      </c>
      <c r="I131" s="475">
        <v>545690</v>
      </c>
      <c r="J131" s="475">
        <v>540892</v>
      </c>
      <c r="K131" s="475">
        <v>535719</v>
      </c>
      <c r="L131" s="475">
        <v>601838</v>
      </c>
      <c r="M131" s="475">
        <v>565615</v>
      </c>
    </row>
    <row r="132" spans="1:13" x14ac:dyDescent="0.45">
      <c r="A132" s="475" t="s">
        <v>1014</v>
      </c>
      <c r="B132" s="475" t="s">
        <v>552</v>
      </c>
      <c r="C132" s="475" t="s">
        <v>340</v>
      </c>
      <c r="D132" s="475" t="s">
        <v>998</v>
      </c>
      <c r="E132" s="475">
        <v>23</v>
      </c>
      <c r="F132" s="475">
        <v>4332</v>
      </c>
      <c r="G132" s="475">
        <v>4574</v>
      </c>
      <c r="H132" s="475">
        <v>4913</v>
      </c>
      <c r="I132" s="475">
        <v>3820</v>
      </c>
      <c r="J132" s="475">
        <v>4848</v>
      </c>
      <c r="K132" s="475">
        <v>4468</v>
      </c>
      <c r="L132" s="475">
        <v>4268</v>
      </c>
      <c r="M132" s="475">
        <v>4732</v>
      </c>
    </row>
    <row r="133" spans="1:13" x14ac:dyDescent="0.45">
      <c r="A133" s="475" t="s">
        <v>1014</v>
      </c>
      <c r="B133" s="475" t="s">
        <v>553</v>
      </c>
      <c r="C133" s="475" t="s">
        <v>340</v>
      </c>
      <c r="D133" s="475" t="s">
        <v>998</v>
      </c>
      <c r="E133" s="475">
        <v>23</v>
      </c>
      <c r="F133" s="475">
        <v>44439</v>
      </c>
      <c r="G133" s="475">
        <v>47025</v>
      </c>
      <c r="H133" s="475">
        <v>52997</v>
      </c>
      <c r="I133" s="475">
        <v>54880</v>
      </c>
      <c r="J133" s="475">
        <v>58108</v>
      </c>
      <c r="K133" s="475">
        <v>50422</v>
      </c>
      <c r="L133" s="475">
        <v>60213</v>
      </c>
      <c r="M133" s="475">
        <v>67657</v>
      </c>
    </row>
    <row r="134" spans="1:13" x14ac:dyDescent="0.45">
      <c r="A134" s="475" t="s">
        <v>1014</v>
      </c>
      <c r="B134" s="475" t="s">
        <v>562</v>
      </c>
      <c r="C134" s="475" t="s">
        <v>340</v>
      </c>
      <c r="D134" s="475" t="s">
        <v>998</v>
      </c>
      <c r="E134" s="475">
        <v>23</v>
      </c>
      <c r="F134" s="475">
        <v>20444</v>
      </c>
      <c r="G134" s="475">
        <v>22176</v>
      </c>
      <c r="H134" s="475">
        <v>77687</v>
      </c>
      <c r="I134" s="475">
        <v>89164</v>
      </c>
      <c r="J134" s="475">
        <v>94108</v>
      </c>
      <c r="K134" s="475">
        <v>100104</v>
      </c>
      <c r="L134" s="475">
        <v>112043</v>
      </c>
      <c r="M134" s="475">
        <v>120903</v>
      </c>
    </row>
    <row r="135" spans="1:13" x14ac:dyDescent="0.45">
      <c r="A135" s="475" t="s">
        <v>1014</v>
      </c>
      <c r="B135" s="475" t="s">
        <v>555</v>
      </c>
      <c r="C135" s="475" t="s">
        <v>340</v>
      </c>
      <c r="D135" s="475" t="s">
        <v>998</v>
      </c>
      <c r="E135" s="475">
        <v>23</v>
      </c>
      <c r="F135" s="475">
        <v>55967</v>
      </c>
      <c r="G135" s="475">
        <v>61215</v>
      </c>
      <c r="H135" s="475">
        <v>68107</v>
      </c>
      <c r="I135" s="475">
        <v>66567</v>
      </c>
      <c r="J135" s="475">
        <v>74502</v>
      </c>
      <c r="K135" s="475">
        <v>47813</v>
      </c>
      <c r="L135" s="475">
        <v>72408</v>
      </c>
      <c r="M135" s="475">
        <v>65533</v>
      </c>
    </row>
    <row r="136" spans="1:13" x14ac:dyDescent="0.45">
      <c r="A136" s="475" t="s">
        <v>1014</v>
      </c>
      <c r="B136" s="475" t="s">
        <v>552</v>
      </c>
      <c r="C136" s="475" t="s">
        <v>341</v>
      </c>
      <c r="D136" s="475" t="s">
        <v>999</v>
      </c>
      <c r="E136" s="475">
        <v>24</v>
      </c>
      <c r="F136" s="475">
        <v>120</v>
      </c>
      <c r="G136" s="475">
        <v>239</v>
      </c>
      <c r="H136" s="475">
        <v>252</v>
      </c>
      <c r="I136" s="475">
        <v>196</v>
      </c>
      <c r="J136" s="475">
        <v>119</v>
      </c>
      <c r="K136" s="475">
        <v>114</v>
      </c>
      <c r="L136" s="475">
        <v>161</v>
      </c>
      <c r="M136" s="475">
        <v>168</v>
      </c>
    </row>
    <row r="137" spans="1:13" x14ac:dyDescent="0.45">
      <c r="A137" s="475" t="s">
        <v>1014</v>
      </c>
      <c r="B137" s="475" t="s">
        <v>553</v>
      </c>
      <c r="C137" s="475" t="s">
        <v>341</v>
      </c>
      <c r="D137" s="475" t="s">
        <v>999</v>
      </c>
      <c r="E137" s="475">
        <v>24</v>
      </c>
      <c r="F137" s="475">
        <v>2105</v>
      </c>
      <c r="G137" s="475">
        <v>2101</v>
      </c>
      <c r="H137" s="475">
        <v>1924</v>
      </c>
      <c r="I137" s="475">
        <v>2044</v>
      </c>
      <c r="J137" s="475">
        <v>2289</v>
      </c>
      <c r="K137" s="475">
        <v>776</v>
      </c>
      <c r="L137" s="475">
        <v>1096</v>
      </c>
      <c r="M137" s="475">
        <v>1562</v>
      </c>
    </row>
    <row r="138" spans="1:13" x14ac:dyDescent="0.45">
      <c r="A138" s="475" t="s">
        <v>1014</v>
      </c>
      <c r="B138" s="475" t="s">
        <v>562</v>
      </c>
      <c r="C138" s="475" t="s">
        <v>341</v>
      </c>
      <c r="D138" s="475" t="s">
        <v>999</v>
      </c>
      <c r="E138" s="475">
        <v>24</v>
      </c>
      <c r="F138" s="475">
        <v>1367</v>
      </c>
      <c r="G138" s="475">
        <v>1208</v>
      </c>
      <c r="H138" s="475">
        <v>2489</v>
      </c>
      <c r="I138" s="475">
        <v>2804</v>
      </c>
      <c r="J138" s="475">
        <v>2164</v>
      </c>
      <c r="K138" s="475">
        <v>3366</v>
      </c>
      <c r="L138" s="475">
        <v>4553</v>
      </c>
      <c r="M138" s="475">
        <v>5336</v>
      </c>
    </row>
    <row r="139" spans="1:13" x14ac:dyDescent="0.45">
      <c r="A139" s="475" t="s">
        <v>1014</v>
      </c>
      <c r="B139" s="475" t="s">
        <v>555</v>
      </c>
      <c r="C139" s="475" t="s">
        <v>341</v>
      </c>
      <c r="D139" s="475" t="s">
        <v>999</v>
      </c>
      <c r="E139" s="475">
        <v>24</v>
      </c>
      <c r="F139" s="475">
        <v>4134</v>
      </c>
      <c r="G139" s="475">
        <v>5003</v>
      </c>
      <c r="H139" s="475">
        <v>3956</v>
      </c>
      <c r="I139" s="475">
        <v>4523</v>
      </c>
      <c r="J139" s="475">
        <v>4556</v>
      </c>
      <c r="K139" s="475">
        <v>4091</v>
      </c>
      <c r="L139" s="475">
        <v>4053</v>
      </c>
      <c r="M139" s="475">
        <v>3458</v>
      </c>
    </row>
    <row r="140" spans="1:13" x14ac:dyDescent="0.45">
      <c r="A140" s="475" t="s">
        <v>1014</v>
      </c>
      <c r="B140" s="475" t="s">
        <v>552</v>
      </c>
      <c r="C140" s="475" t="s">
        <v>456</v>
      </c>
      <c r="D140" s="475" t="s">
        <v>976</v>
      </c>
      <c r="E140" s="475">
        <v>25</v>
      </c>
      <c r="F140" s="475">
        <v>50655</v>
      </c>
      <c r="G140" s="475">
        <v>51812</v>
      </c>
      <c r="H140" s="475">
        <v>55190</v>
      </c>
      <c r="I140" s="475">
        <v>52463</v>
      </c>
      <c r="J140" s="475">
        <v>54619</v>
      </c>
      <c r="K140" s="475">
        <v>54511</v>
      </c>
      <c r="L140" s="475">
        <v>57047</v>
      </c>
      <c r="M140" s="475">
        <v>54244</v>
      </c>
    </row>
    <row r="141" spans="1:13" x14ac:dyDescent="0.45">
      <c r="A141" s="475" t="s">
        <v>1014</v>
      </c>
      <c r="B141" s="475" t="s">
        <v>553</v>
      </c>
      <c r="C141" s="475" t="s">
        <v>456</v>
      </c>
      <c r="D141" s="475" t="s">
        <v>976</v>
      </c>
      <c r="E141" s="475">
        <v>25</v>
      </c>
      <c r="F141" s="475">
        <v>404475</v>
      </c>
      <c r="G141" s="475">
        <v>436976</v>
      </c>
      <c r="H141" s="475">
        <v>511264</v>
      </c>
      <c r="I141" s="475">
        <v>592502</v>
      </c>
      <c r="J141" s="475">
        <v>675610</v>
      </c>
      <c r="K141" s="475">
        <v>699896</v>
      </c>
      <c r="L141" s="475">
        <v>856520</v>
      </c>
      <c r="M141" s="475">
        <v>1000785</v>
      </c>
    </row>
    <row r="142" spans="1:13" x14ac:dyDescent="0.45">
      <c r="A142" s="475" t="s">
        <v>1014</v>
      </c>
      <c r="B142" s="475" t="s">
        <v>562</v>
      </c>
      <c r="C142" s="475" t="s">
        <v>456</v>
      </c>
      <c r="D142" s="475" t="s">
        <v>976</v>
      </c>
      <c r="E142" s="475">
        <v>25</v>
      </c>
      <c r="F142" s="475">
        <v>505225</v>
      </c>
      <c r="G142" s="475">
        <v>530281</v>
      </c>
      <c r="H142" s="475">
        <v>578201</v>
      </c>
      <c r="I142" s="475">
        <v>612311</v>
      </c>
      <c r="J142" s="475">
        <v>668142</v>
      </c>
      <c r="K142" s="475">
        <v>681885</v>
      </c>
      <c r="L142" s="475">
        <v>755960</v>
      </c>
      <c r="M142" s="475">
        <v>642682</v>
      </c>
    </row>
    <row r="143" spans="1:13" x14ac:dyDescent="0.45">
      <c r="A143" s="475" t="s">
        <v>1014</v>
      </c>
      <c r="B143" s="475" t="s">
        <v>555</v>
      </c>
      <c r="C143" s="475" t="s">
        <v>456</v>
      </c>
      <c r="D143" s="475" t="s">
        <v>976</v>
      </c>
      <c r="E143" s="475">
        <v>25</v>
      </c>
      <c r="F143" s="475">
        <v>531060</v>
      </c>
      <c r="G143" s="475">
        <v>540751</v>
      </c>
      <c r="H143" s="475">
        <v>582854</v>
      </c>
      <c r="I143" s="475">
        <v>616780</v>
      </c>
      <c r="J143" s="475">
        <v>619950</v>
      </c>
      <c r="K143" s="475">
        <v>587622</v>
      </c>
      <c r="L143" s="475">
        <v>678298</v>
      </c>
      <c r="M143" s="475">
        <v>634606</v>
      </c>
    </row>
    <row r="144" spans="1:13" x14ac:dyDescent="0.45">
      <c r="A144" s="475" t="s">
        <v>1014</v>
      </c>
      <c r="B144" s="475" t="s">
        <v>552</v>
      </c>
      <c r="C144" s="475" t="s">
        <v>342</v>
      </c>
      <c r="D144" s="475" t="s">
        <v>1000</v>
      </c>
      <c r="E144" s="475">
        <v>26</v>
      </c>
      <c r="F144" s="475">
        <v>50515</v>
      </c>
      <c r="G144" s="475">
        <v>51590</v>
      </c>
      <c r="H144" s="475">
        <v>55016</v>
      </c>
      <c r="I144" s="475">
        <v>52326</v>
      </c>
      <c r="J144" s="475">
        <v>54528</v>
      </c>
      <c r="K144" s="475">
        <v>54424</v>
      </c>
      <c r="L144" s="475">
        <v>56986</v>
      </c>
      <c r="M144" s="475">
        <v>54159</v>
      </c>
    </row>
    <row r="145" spans="1:13" x14ac:dyDescent="0.45">
      <c r="A145" s="475" t="s">
        <v>1014</v>
      </c>
      <c r="B145" s="475" t="s">
        <v>553</v>
      </c>
      <c r="C145" s="475" t="s">
        <v>342</v>
      </c>
      <c r="D145" s="475" t="s">
        <v>1000</v>
      </c>
      <c r="E145" s="475">
        <v>26</v>
      </c>
      <c r="F145" s="475">
        <v>397603</v>
      </c>
      <c r="G145" s="475">
        <v>428690</v>
      </c>
      <c r="H145" s="475">
        <v>502193</v>
      </c>
      <c r="I145" s="475">
        <v>582889</v>
      </c>
      <c r="J145" s="475">
        <v>672570</v>
      </c>
      <c r="K145" s="475">
        <v>697056</v>
      </c>
      <c r="L145" s="475">
        <v>851628</v>
      </c>
      <c r="M145" s="475">
        <v>997640</v>
      </c>
    </row>
    <row r="146" spans="1:13" x14ac:dyDescent="0.45">
      <c r="A146" s="475" t="s">
        <v>1014</v>
      </c>
      <c r="B146" s="475" t="s">
        <v>562</v>
      </c>
      <c r="C146" s="475" t="s">
        <v>342</v>
      </c>
      <c r="D146" s="475" t="s">
        <v>1000</v>
      </c>
      <c r="E146" s="475">
        <v>26</v>
      </c>
      <c r="F146" s="475">
        <v>500049</v>
      </c>
      <c r="G146" s="475">
        <v>526296</v>
      </c>
      <c r="H146" s="475">
        <v>574863</v>
      </c>
      <c r="I146" s="475">
        <v>608820</v>
      </c>
      <c r="J146" s="475">
        <v>665505</v>
      </c>
      <c r="K146" s="475">
        <v>679233</v>
      </c>
      <c r="L146" s="475">
        <v>753090</v>
      </c>
      <c r="M146" s="475">
        <v>639042</v>
      </c>
    </row>
    <row r="147" spans="1:13" x14ac:dyDescent="0.45">
      <c r="A147" s="475" t="s">
        <v>1014</v>
      </c>
      <c r="B147" s="475" t="s">
        <v>555</v>
      </c>
      <c r="C147" s="475" t="s">
        <v>342</v>
      </c>
      <c r="D147" s="475" t="s">
        <v>1000</v>
      </c>
      <c r="E147" s="475">
        <v>26</v>
      </c>
      <c r="F147" s="475">
        <v>526948</v>
      </c>
      <c r="G147" s="475">
        <v>537279</v>
      </c>
      <c r="H147" s="475">
        <v>579850</v>
      </c>
      <c r="I147" s="475">
        <v>613398</v>
      </c>
      <c r="J147" s="475">
        <v>617715</v>
      </c>
      <c r="K147" s="475">
        <v>585432</v>
      </c>
      <c r="L147" s="475">
        <v>675856</v>
      </c>
      <c r="M147" s="475">
        <v>632216</v>
      </c>
    </row>
    <row r="148" spans="1:13" x14ac:dyDescent="0.45">
      <c r="A148" s="475" t="s">
        <v>1014</v>
      </c>
      <c r="B148" s="475" t="s">
        <v>552</v>
      </c>
      <c r="C148" s="475" t="s">
        <v>343</v>
      </c>
      <c r="D148" s="475" t="s">
        <v>1001</v>
      </c>
      <c r="E148" s="475">
        <v>27</v>
      </c>
      <c r="F148" s="475">
        <v>140</v>
      </c>
      <c r="G148" s="475">
        <v>222</v>
      </c>
      <c r="H148" s="475">
        <v>174</v>
      </c>
      <c r="I148" s="475">
        <v>137</v>
      </c>
      <c r="J148" s="475">
        <v>91</v>
      </c>
      <c r="K148" s="475">
        <v>87</v>
      </c>
      <c r="L148" s="475">
        <v>91</v>
      </c>
      <c r="M148" s="475">
        <v>85</v>
      </c>
    </row>
    <row r="149" spans="1:13" x14ac:dyDescent="0.45">
      <c r="A149" s="475" t="s">
        <v>1014</v>
      </c>
      <c r="B149" s="475" t="s">
        <v>553</v>
      </c>
      <c r="C149" s="475" t="s">
        <v>343</v>
      </c>
      <c r="D149" s="475" t="s">
        <v>1001</v>
      </c>
      <c r="E149" s="475">
        <v>27</v>
      </c>
      <c r="F149" s="475">
        <v>6870</v>
      </c>
      <c r="G149" s="475">
        <v>8286</v>
      </c>
      <c r="H149" s="475">
        <v>9072</v>
      </c>
      <c r="I149" s="475">
        <v>9613</v>
      </c>
      <c r="J149" s="475">
        <v>3040</v>
      </c>
      <c r="K149" s="475">
        <v>2840</v>
      </c>
      <c r="L149" s="475">
        <v>4892</v>
      </c>
      <c r="M149" s="475">
        <v>3145</v>
      </c>
    </row>
    <row r="150" spans="1:13" x14ac:dyDescent="0.45">
      <c r="A150" s="475" t="s">
        <v>1014</v>
      </c>
      <c r="B150" s="475" t="s">
        <v>562</v>
      </c>
      <c r="C150" s="475" t="s">
        <v>343</v>
      </c>
      <c r="D150" s="475" t="s">
        <v>1001</v>
      </c>
      <c r="E150" s="475">
        <v>27</v>
      </c>
      <c r="F150" s="475">
        <v>5127</v>
      </c>
      <c r="G150" s="475">
        <v>3986</v>
      </c>
      <c r="H150" s="475">
        <v>3338</v>
      </c>
      <c r="I150" s="475">
        <v>3491</v>
      </c>
      <c r="J150" s="475">
        <v>2636</v>
      </c>
      <c r="K150" s="475">
        <v>2652</v>
      </c>
      <c r="L150" s="475">
        <v>2826</v>
      </c>
      <c r="M150" s="475">
        <v>3640</v>
      </c>
    </row>
    <row r="151" spans="1:13" x14ac:dyDescent="0.45">
      <c r="A151" s="475" t="s">
        <v>1014</v>
      </c>
      <c r="B151" s="475" t="s">
        <v>555</v>
      </c>
      <c r="C151" s="475" t="s">
        <v>343</v>
      </c>
      <c r="D151" s="475" t="s">
        <v>1001</v>
      </c>
      <c r="E151" s="475">
        <v>27</v>
      </c>
      <c r="F151" s="475">
        <v>4112</v>
      </c>
      <c r="G151" s="475">
        <v>3472</v>
      </c>
      <c r="H151" s="475">
        <v>3004</v>
      </c>
      <c r="I151" s="475">
        <v>3382</v>
      </c>
      <c r="J151" s="475">
        <v>2235</v>
      </c>
      <c r="K151" s="475">
        <v>2190</v>
      </c>
      <c r="L151" s="475">
        <v>2442</v>
      </c>
      <c r="M151" s="475">
        <v>2390</v>
      </c>
    </row>
    <row r="152" spans="1:13" x14ac:dyDescent="0.45">
      <c r="A152" s="475" t="s">
        <v>1014</v>
      </c>
      <c r="B152" s="475" t="s">
        <v>552</v>
      </c>
      <c r="C152" s="475" t="s">
        <v>457</v>
      </c>
      <c r="D152" s="475" t="s">
        <v>976</v>
      </c>
      <c r="E152" s="475">
        <v>28</v>
      </c>
      <c r="F152" s="475">
        <v>50655</v>
      </c>
      <c r="G152" s="475">
        <v>51812</v>
      </c>
      <c r="H152" s="475">
        <v>55190</v>
      </c>
      <c r="I152" s="475">
        <v>52463</v>
      </c>
      <c r="J152" s="475">
        <v>54619</v>
      </c>
      <c r="K152" s="475">
        <v>54511</v>
      </c>
      <c r="L152" s="475">
        <v>57047</v>
      </c>
      <c r="M152" s="475">
        <v>54244</v>
      </c>
    </row>
    <row r="153" spans="1:13" x14ac:dyDescent="0.45">
      <c r="A153" s="475" t="s">
        <v>1014</v>
      </c>
      <c r="B153" s="475" t="s">
        <v>553</v>
      </c>
      <c r="C153" s="475" t="s">
        <v>457</v>
      </c>
      <c r="D153" s="475" t="s">
        <v>976</v>
      </c>
      <c r="E153" s="475">
        <v>28</v>
      </c>
      <c r="F153" s="475">
        <v>404475</v>
      </c>
      <c r="G153" s="475">
        <v>436976</v>
      </c>
      <c r="H153" s="475">
        <v>511264</v>
      </c>
      <c r="I153" s="475">
        <v>592502</v>
      </c>
      <c r="J153" s="475">
        <v>675610</v>
      </c>
      <c r="K153" s="475">
        <v>699896</v>
      </c>
      <c r="L153" s="475">
        <v>856520</v>
      </c>
      <c r="M153" s="475">
        <v>1000785</v>
      </c>
    </row>
    <row r="154" spans="1:13" x14ac:dyDescent="0.45">
      <c r="A154" s="475" t="s">
        <v>1014</v>
      </c>
      <c r="B154" s="475" t="s">
        <v>562</v>
      </c>
      <c r="C154" s="475" t="s">
        <v>457</v>
      </c>
      <c r="D154" s="475" t="s">
        <v>976</v>
      </c>
      <c r="E154" s="475">
        <v>28</v>
      </c>
      <c r="F154" s="475">
        <v>505225</v>
      </c>
      <c r="G154" s="475">
        <v>530281</v>
      </c>
      <c r="H154" s="475">
        <v>578201</v>
      </c>
      <c r="I154" s="475">
        <v>612311</v>
      </c>
      <c r="J154" s="475">
        <v>668142</v>
      </c>
      <c r="K154" s="475">
        <v>681885</v>
      </c>
      <c r="L154" s="475">
        <v>755960</v>
      </c>
      <c r="M154" s="475">
        <v>642682</v>
      </c>
    </row>
    <row r="155" spans="1:13" x14ac:dyDescent="0.45">
      <c r="A155" s="475" t="s">
        <v>1014</v>
      </c>
      <c r="B155" s="475" t="s">
        <v>555</v>
      </c>
      <c r="C155" s="475" t="s">
        <v>457</v>
      </c>
      <c r="D155" s="475" t="s">
        <v>976</v>
      </c>
      <c r="E155" s="475">
        <v>28</v>
      </c>
      <c r="F155" s="475">
        <v>531060</v>
      </c>
      <c r="G155" s="475">
        <v>540751</v>
      </c>
      <c r="H155" s="475">
        <v>582854</v>
      </c>
      <c r="I155" s="475">
        <v>616780</v>
      </c>
      <c r="J155" s="475">
        <v>619950</v>
      </c>
      <c r="K155" s="475">
        <v>587622</v>
      </c>
      <c r="L155" s="475">
        <v>678298</v>
      </c>
      <c r="M155" s="475">
        <v>634606</v>
      </c>
    </row>
    <row r="156" spans="1:13" x14ac:dyDescent="0.45">
      <c r="A156" s="475" t="s">
        <v>1014</v>
      </c>
      <c r="B156" s="475" t="s">
        <v>552</v>
      </c>
      <c r="C156" s="475" t="s">
        <v>344</v>
      </c>
      <c r="D156" s="475" t="s">
        <v>1002</v>
      </c>
      <c r="E156" s="475">
        <v>29</v>
      </c>
      <c r="F156" s="475">
        <v>389697</v>
      </c>
      <c r="G156" s="475">
        <v>362996</v>
      </c>
      <c r="H156" s="475">
        <v>372414</v>
      </c>
      <c r="I156" s="475">
        <v>444869</v>
      </c>
      <c r="J156" s="475">
        <v>483714</v>
      </c>
      <c r="K156" s="475">
        <v>496868</v>
      </c>
      <c r="L156" s="475">
        <v>524034</v>
      </c>
      <c r="M156" s="475">
        <v>487281</v>
      </c>
    </row>
    <row r="157" spans="1:13" x14ac:dyDescent="0.45">
      <c r="A157" s="475" t="s">
        <v>1014</v>
      </c>
      <c r="B157" s="475" t="s">
        <v>553</v>
      </c>
      <c r="C157" s="475" t="s">
        <v>344</v>
      </c>
      <c r="D157" s="475" t="s">
        <v>1002</v>
      </c>
      <c r="E157" s="475">
        <v>29</v>
      </c>
      <c r="F157" s="475">
        <v>330763</v>
      </c>
      <c r="G157" s="475">
        <v>362676</v>
      </c>
      <c r="H157" s="475">
        <v>371831</v>
      </c>
      <c r="I157" s="475">
        <v>387744</v>
      </c>
      <c r="J157" s="475">
        <v>390911</v>
      </c>
      <c r="K157" s="475">
        <v>414647</v>
      </c>
      <c r="L157" s="475">
        <v>436240</v>
      </c>
      <c r="M157" s="475">
        <v>343540</v>
      </c>
    </row>
    <row r="158" spans="1:13" x14ac:dyDescent="0.45">
      <c r="A158" s="475" t="s">
        <v>1014</v>
      </c>
      <c r="B158" s="475" t="s">
        <v>562</v>
      </c>
      <c r="C158" s="475" t="s">
        <v>344</v>
      </c>
      <c r="D158" s="475" t="s">
        <v>1002</v>
      </c>
      <c r="E158" s="475">
        <v>29</v>
      </c>
      <c r="F158" s="475">
        <v>298609</v>
      </c>
      <c r="G158" s="475">
        <v>306206</v>
      </c>
      <c r="H158" s="475">
        <v>333691</v>
      </c>
      <c r="I158" s="475">
        <v>347172</v>
      </c>
      <c r="J158" s="475">
        <v>361779</v>
      </c>
      <c r="K158" s="475">
        <v>374425</v>
      </c>
      <c r="L158" s="475">
        <v>400732</v>
      </c>
      <c r="M158" s="475">
        <v>456039</v>
      </c>
    </row>
    <row r="159" spans="1:13" x14ac:dyDescent="0.45">
      <c r="A159" s="475" t="s">
        <v>1014</v>
      </c>
      <c r="B159" s="475" t="s">
        <v>555</v>
      </c>
      <c r="C159" s="475" t="s">
        <v>344</v>
      </c>
      <c r="D159" s="475" t="s">
        <v>1002</v>
      </c>
      <c r="E159" s="475">
        <v>29</v>
      </c>
      <c r="F159" s="475">
        <v>318262</v>
      </c>
      <c r="G159" s="475">
        <v>479052</v>
      </c>
      <c r="H159" s="475">
        <v>414956</v>
      </c>
      <c r="I159" s="475">
        <v>426746</v>
      </c>
      <c r="J159" s="475">
        <v>472080</v>
      </c>
      <c r="K159" s="475">
        <v>514018</v>
      </c>
      <c r="L159" s="475">
        <v>575324</v>
      </c>
      <c r="M159" s="475">
        <v>601366</v>
      </c>
    </row>
    <row r="160" spans="1:13" x14ac:dyDescent="0.45">
      <c r="A160" s="475" t="s">
        <v>1014</v>
      </c>
      <c r="B160" s="475" t="s">
        <v>552</v>
      </c>
      <c r="C160" s="475" t="s">
        <v>345</v>
      </c>
      <c r="D160" s="475" t="s">
        <v>1003</v>
      </c>
      <c r="E160" s="475">
        <v>30</v>
      </c>
      <c r="F160" s="475">
        <v>122056</v>
      </c>
      <c r="G160" s="475">
        <v>129064</v>
      </c>
      <c r="H160" s="475">
        <v>144700</v>
      </c>
      <c r="I160" s="475">
        <v>154086</v>
      </c>
      <c r="J160" s="475">
        <v>166664</v>
      </c>
      <c r="K160" s="475">
        <v>172929</v>
      </c>
      <c r="L160" s="475">
        <v>205531</v>
      </c>
      <c r="M160" s="475">
        <v>201891</v>
      </c>
    </row>
    <row r="161" spans="1:13" x14ac:dyDescent="0.45">
      <c r="A161" s="475" t="s">
        <v>1014</v>
      </c>
      <c r="B161" s="475" t="s">
        <v>553</v>
      </c>
      <c r="C161" s="475" t="s">
        <v>345</v>
      </c>
      <c r="D161" s="475" t="s">
        <v>1003</v>
      </c>
      <c r="E161" s="475">
        <v>30</v>
      </c>
      <c r="F161" s="475">
        <v>33815</v>
      </c>
      <c r="G161" s="475">
        <v>37264</v>
      </c>
      <c r="H161" s="475">
        <v>43588</v>
      </c>
      <c r="I161" s="475">
        <v>49520</v>
      </c>
      <c r="J161" s="475">
        <v>57054</v>
      </c>
      <c r="K161" s="475">
        <v>59265</v>
      </c>
      <c r="L161" s="475">
        <v>72874</v>
      </c>
      <c r="M161" s="475">
        <v>75962</v>
      </c>
    </row>
    <row r="162" spans="1:13" x14ac:dyDescent="0.45">
      <c r="A162" s="475" t="s">
        <v>1014</v>
      </c>
      <c r="B162" s="475" t="s">
        <v>562</v>
      </c>
      <c r="C162" s="475" t="s">
        <v>345</v>
      </c>
      <c r="D162" s="475" t="s">
        <v>1003</v>
      </c>
      <c r="E162" s="475">
        <v>30</v>
      </c>
      <c r="F162" s="475">
        <v>75703</v>
      </c>
      <c r="G162" s="475">
        <v>82294</v>
      </c>
      <c r="H162" s="475">
        <v>92227</v>
      </c>
      <c r="I162" s="475">
        <v>102708</v>
      </c>
      <c r="J162" s="475">
        <v>117776</v>
      </c>
      <c r="K162" s="475">
        <v>123270</v>
      </c>
      <c r="L162" s="475">
        <v>143685</v>
      </c>
      <c r="M162" s="475">
        <v>130459</v>
      </c>
    </row>
    <row r="163" spans="1:13" x14ac:dyDescent="0.45">
      <c r="A163" s="475" t="s">
        <v>1014</v>
      </c>
      <c r="B163" s="475" t="s">
        <v>555</v>
      </c>
      <c r="C163" s="475" t="s">
        <v>345</v>
      </c>
      <c r="D163" s="475" t="s">
        <v>1003</v>
      </c>
      <c r="E163" s="475">
        <v>30</v>
      </c>
      <c r="F163" s="475">
        <v>37926</v>
      </c>
      <c r="G163" s="475">
        <v>40996</v>
      </c>
      <c r="H163" s="475">
        <v>46572</v>
      </c>
      <c r="I163" s="475">
        <v>53097</v>
      </c>
      <c r="J163" s="475">
        <v>54689</v>
      </c>
      <c r="K163" s="475">
        <v>70893</v>
      </c>
      <c r="L163" s="475">
        <v>96090</v>
      </c>
      <c r="M163" s="475">
        <v>94704</v>
      </c>
    </row>
    <row r="164" spans="1:13" x14ac:dyDescent="0.45">
      <c r="A164" s="475" t="s">
        <v>1014</v>
      </c>
      <c r="B164" s="475" t="s">
        <v>552</v>
      </c>
      <c r="C164" s="475" t="s">
        <v>346</v>
      </c>
      <c r="D164" s="475" t="s">
        <v>1004</v>
      </c>
      <c r="E164" s="475">
        <v>31</v>
      </c>
      <c r="F164" s="475">
        <v>389424</v>
      </c>
      <c r="G164" s="475">
        <v>404763</v>
      </c>
      <c r="H164" s="475">
        <v>424094</v>
      </c>
      <c r="I164" s="475">
        <v>467982</v>
      </c>
      <c r="J164" s="475">
        <v>496984</v>
      </c>
      <c r="K164" s="475">
        <v>519999</v>
      </c>
      <c r="L164" s="475">
        <v>578896</v>
      </c>
      <c r="M164" s="475">
        <v>601798</v>
      </c>
    </row>
    <row r="165" spans="1:13" x14ac:dyDescent="0.45">
      <c r="A165" s="475" t="s">
        <v>1014</v>
      </c>
      <c r="B165" s="475" t="s">
        <v>553</v>
      </c>
      <c r="C165" s="475" t="s">
        <v>346</v>
      </c>
      <c r="D165" s="475" t="s">
        <v>1004</v>
      </c>
      <c r="E165" s="475">
        <v>31</v>
      </c>
      <c r="F165" s="475">
        <v>233227</v>
      </c>
      <c r="G165" s="475">
        <v>245478</v>
      </c>
      <c r="H165" s="475">
        <v>247911</v>
      </c>
      <c r="I165" s="475">
        <v>257549</v>
      </c>
      <c r="J165" s="475">
        <v>280637</v>
      </c>
      <c r="K165" s="475">
        <v>283331</v>
      </c>
      <c r="L165" s="475">
        <v>305632</v>
      </c>
      <c r="M165" s="475">
        <v>375200</v>
      </c>
    </row>
    <row r="166" spans="1:13" x14ac:dyDescent="0.45">
      <c r="A166" s="475" t="s">
        <v>1014</v>
      </c>
      <c r="B166" s="475" t="s">
        <v>562</v>
      </c>
      <c r="C166" s="475" t="s">
        <v>346</v>
      </c>
      <c r="D166" s="475" t="s">
        <v>1004</v>
      </c>
      <c r="E166" s="475">
        <v>31</v>
      </c>
      <c r="F166" s="475">
        <v>310596</v>
      </c>
      <c r="G166" s="475">
        <v>332683</v>
      </c>
      <c r="H166" s="475">
        <v>309444</v>
      </c>
      <c r="I166" s="475">
        <v>322722</v>
      </c>
      <c r="J166" s="475">
        <v>341595</v>
      </c>
      <c r="K166" s="475">
        <v>350474</v>
      </c>
      <c r="L166" s="475">
        <v>378924</v>
      </c>
      <c r="M166" s="475">
        <v>322713</v>
      </c>
    </row>
    <row r="167" spans="1:13" x14ac:dyDescent="0.45">
      <c r="A167" s="475" t="s">
        <v>1014</v>
      </c>
      <c r="B167" s="475" t="s">
        <v>555</v>
      </c>
      <c r="C167" s="475" t="s">
        <v>346</v>
      </c>
      <c r="D167" s="475" t="s">
        <v>1004</v>
      </c>
      <c r="E167" s="475">
        <v>31</v>
      </c>
      <c r="F167" s="475">
        <v>423751</v>
      </c>
      <c r="G167" s="475">
        <v>259216</v>
      </c>
      <c r="H167" s="475">
        <v>449941</v>
      </c>
      <c r="I167" s="475">
        <v>565855</v>
      </c>
      <c r="J167" s="475">
        <v>629212</v>
      </c>
      <c r="K167" s="475">
        <v>669296</v>
      </c>
      <c r="L167" s="475">
        <v>700173</v>
      </c>
      <c r="M167" s="475">
        <v>682500</v>
      </c>
    </row>
    <row r="168" spans="1:13" x14ac:dyDescent="0.45">
      <c r="A168" s="475" t="s">
        <v>1014</v>
      </c>
      <c r="B168" s="475" t="s">
        <v>552</v>
      </c>
      <c r="C168" s="475" t="s">
        <v>458</v>
      </c>
      <c r="D168" s="475" t="s">
        <v>1005</v>
      </c>
      <c r="E168" s="475">
        <v>32</v>
      </c>
      <c r="F168" s="475">
        <v>146468</v>
      </c>
      <c r="G168" s="475">
        <v>152415</v>
      </c>
      <c r="H168" s="475">
        <v>167953</v>
      </c>
      <c r="I168" s="475">
        <v>178170</v>
      </c>
      <c r="J168" s="475">
        <v>191047</v>
      </c>
      <c r="K168" s="475">
        <v>197275</v>
      </c>
      <c r="L168" s="475">
        <v>227011</v>
      </c>
      <c r="M168" s="475">
        <v>222343</v>
      </c>
    </row>
    <row r="169" spans="1:13" x14ac:dyDescent="0.45">
      <c r="A169" s="475" t="s">
        <v>1014</v>
      </c>
      <c r="B169" s="475" t="s">
        <v>553</v>
      </c>
      <c r="C169" s="475" t="s">
        <v>458</v>
      </c>
      <c r="D169" s="475" t="s">
        <v>1005</v>
      </c>
      <c r="E169" s="475">
        <v>32</v>
      </c>
      <c r="F169" s="475">
        <v>35786</v>
      </c>
      <c r="G169" s="475">
        <v>39432</v>
      </c>
      <c r="H169" s="475">
        <v>45864</v>
      </c>
      <c r="I169" s="475">
        <v>51838</v>
      </c>
      <c r="J169" s="475">
        <v>59534</v>
      </c>
      <c r="K169" s="475">
        <v>61795</v>
      </c>
      <c r="L169" s="475">
        <v>75397</v>
      </c>
      <c r="M169" s="475">
        <v>80121</v>
      </c>
    </row>
    <row r="170" spans="1:13" x14ac:dyDescent="0.45">
      <c r="A170" s="475" t="s">
        <v>1014</v>
      </c>
      <c r="B170" s="475" t="s">
        <v>562</v>
      </c>
      <c r="C170" s="475" t="s">
        <v>458</v>
      </c>
      <c r="D170" s="475" t="s">
        <v>1005</v>
      </c>
      <c r="E170" s="475">
        <v>32</v>
      </c>
      <c r="F170" s="475">
        <v>143357</v>
      </c>
      <c r="G170" s="475">
        <v>150091</v>
      </c>
      <c r="H170" s="475">
        <v>161957</v>
      </c>
      <c r="I170" s="475">
        <v>173127</v>
      </c>
      <c r="J170" s="475">
        <v>185529</v>
      </c>
      <c r="K170" s="475">
        <v>192723</v>
      </c>
      <c r="L170" s="475">
        <v>213262</v>
      </c>
      <c r="M170" s="475">
        <v>219405</v>
      </c>
    </row>
    <row r="171" spans="1:13" x14ac:dyDescent="0.45">
      <c r="A171" s="475" t="s">
        <v>1014</v>
      </c>
      <c r="B171" s="475" t="s">
        <v>555</v>
      </c>
      <c r="C171" s="475" t="s">
        <v>458</v>
      </c>
      <c r="D171" s="475" t="s">
        <v>1005</v>
      </c>
      <c r="E171" s="475">
        <v>32</v>
      </c>
      <c r="F171" s="475">
        <v>38619</v>
      </c>
      <c r="G171" s="475">
        <v>41668</v>
      </c>
      <c r="H171" s="475">
        <v>47343</v>
      </c>
      <c r="I171" s="475">
        <v>54111</v>
      </c>
      <c r="J171" s="475">
        <v>55727</v>
      </c>
      <c r="K171" s="475">
        <v>72112</v>
      </c>
      <c r="L171" s="475">
        <v>97384</v>
      </c>
      <c r="M171" s="475">
        <v>96007</v>
      </c>
    </row>
    <row r="172" spans="1:13" x14ac:dyDescent="0.45">
      <c r="A172" s="475" t="s">
        <v>1014</v>
      </c>
      <c r="B172" s="475" t="s">
        <v>552</v>
      </c>
      <c r="C172" s="475" t="s">
        <v>347</v>
      </c>
      <c r="D172" s="475" t="s">
        <v>1006</v>
      </c>
      <c r="E172" s="475">
        <v>33</v>
      </c>
      <c r="F172" s="475">
        <v>78457</v>
      </c>
      <c r="G172" s="475">
        <v>84719</v>
      </c>
      <c r="H172" s="475">
        <v>96349</v>
      </c>
      <c r="I172" s="475">
        <v>100696</v>
      </c>
      <c r="J172" s="475">
        <v>109376</v>
      </c>
      <c r="K172" s="475">
        <v>113244</v>
      </c>
      <c r="L172" s="475">
        <v>133505</v>
      </c>
      <c r="M172" s="475">
        <v>129054</v>
      </c>
    </row>
    <row r="173" spans="1:13" x14ac:dyDescent="0.45">
      <c r="A173" s="475" t="s">
        <v>1014</v>
      </c>
      <c r="B173" s="475" t="s">
        <v>553</v>
      </c>
      <c r="C173" s="475" t="s">
        <v>347</v>
      </c>
      <c r="D173" s="475" t="s">
        <v>1006</v>
      </c>
      <c r="E173" s="475">
        <v>33</v>
      </c>
      <c r="F173" s="475">
        <v>27524</v>
      </c>
      <c r="G173" s="475">
        <v>29347</v>
      </c>
      <c r="H173" s="475">
        <v>34445</v>
      </c>
      <c r="I173" s="475">
        <v>38961</v>
      </c>
      <c r="J173" s="475">
        <v>44552</v>
      </c>
      <c r="K173" s="475">
        <v>44936</v>
      </c>
      <c r="L173" s="475">
        <v>55215</v>
      </c>
      <c r="M173" s="475">
        <v>56216</v>
      </c>
    </row>
    <row r="174" spans="1:13" x14ac:dyDescent="0.45">
      <c r="A174" s="475" t="s">
        <v>1014</v>
      </c>
      <c r="B174" s="475" t="s">
        <v>562</v>
      </c>
      <c r="C174" s="475" t="s">
        <v>347</v>
      </c>
      <c r="D174" s="475" t="s">
        <v>1006</v>
      </c>
      <c r="E174" s="475">
        <v>33</v>
      </c>
      <c r="F174" s="475">
        <v>54694</v>
      </c>
      <c r="G174" s="475">
        <v>58700</v>
      </c>
      <c r="H174" s="475">
        <v>67447</v>
      </c>
      <c r="I174" s="475">
        <v>74456</v>
      </c>
      <c r="J174" s="475">
        <v>84054</v>
      </c>
      <c r="K174" s="475">
        <v>88341</v>
      </c>
      <c r="L174" s="475">
        <v>102733</v>
      </c>
      <c r="M174" s="475">
        <v>95545</v>
      </c>
    </row>
    <row r="175" spans="1:13" x14ac:dyDescent="0.45">
      <c r="A175" s="475" t="s">
        <v>1014</v>
      </c>
      <c r="B175" s="475" t="s">
        <v>555</v>
      </c>
      <c r="C175" s="475" t="s">
        <v>347</v>
      </c>
      <c r="D175" s="475" t="s">
        <v>1006</v>
      </c>
      <c r="E175" s="475">
        <v>33</v>
      </c>
      <c r="F175" s="475">
        <v>12352</v>
      </c>
      <c r="G175" s="475">
        <v>16717</v>
      </c>
      <c r="H175" s="475">
        <v>26570</v>
      </c>
      <c r="I175" s="475">
        <v>30985</v>
      </c>
      <c r="J175" s="475">
        <v>34247</v>
      </c>
      <c r="K175" s="475">
        <v>35243</v>
      </c>
      <c r="L175" s="475">
        <v>46474</v>
      </c>
      <c r="M175" s="475">
        <v>48050</v>
      </c>
    </row>
    <row r="176" spans="1:13" x14ac:dyDescent="0.45">
      <c r="A176" s="475" t="s">
        <v>1014</v>
      </c>
      <c r="B176" s="475" t="s">
        <v>552</v>
      </c>
      <c r="C176" s="475" t="s">
        <v>348</v>
      </c>
      <c r="D176" s="475" t="s">
        <v>1007</v>
      </c>
      <c r="E176" s="475">
        <v>34</v>
      </c>
      <c r="F176" s="475">
        <v>96869</v>
      </c>
      <c r="G176" s="475">
        <v>93442</v>
      </c>
      <c r="H176" s="475">
        <v>105626</v>
      </c>
      <c r="I176" s="475">
        <v>108597</v>
      </c>
      <c r="J176" s="475">
        <v>112738</v>
      </c>
      <c r="K176" s="475">
        <v>109259</v>
      </c>
      <c r="L176" s="475">
        <v>137848</v>
      </c>
      <c r="M176" s="475">
        <v>110296</v>
      </c>
    </row>
    <row r="177" spans="1:13" x14ac:dyDescent="0.45">
      <c r="A177" s="475" t="s">
        <v>1014</v>
      </c>
      <c r="B177" s="475" t="s">
        <v>553</v>
      </c>
      <c r="C177" s="475" t="s">
        <v>348</v>
      </c>
      <c r="D177" s="475" t="s">
        <v>1007</v>
      </c>
      <c r="E177" s="475">
        <v>34</v>
      </c>
      <c r="F177" s="475">
        <v>31217</v>
      </c>
      <c r="G177" s="475">
        <v>32438</v>
      </c>
      <c r="H177" s="475">
        <v>38054</v>
      </c>
      <c r="I177" s="475">
        <v>36348</v>
      </c>
      <c r="J177" s="475">
        <v>39248</v>
      </c>
      <c r="K177" s="475">
        <v>41092</v>
      </c>
      <c r="L177" s="475">
        <v>53960</v>
      </c>
      <c r="M177" s="475">
        <v>57433</v>
      </c>
    </row>
    <row r="178" spans="1:13" x14ac:dyDescent="0.45">
      <c r="A178" s="475" t="s">
        <v>1014</v>
      </c>
      <c r="B178" s="475" t="s">
        <v>562</v>
      </c>
      <c r="C178" s="475" t="s">
        <v>348</v>
      </c>
      <c r="D178" s="475" t="s">
        <v>1007</v>
      </c>
      <c r="E178" s="475">
        <v>34</v>
      </c>
      <c r="F178" s="475">
        <v>109520</v>
      </c>
      <c r="G178" s="475">
        <v>117463</v>
      </c>
      <c r="H178" s="475">
        <v>93792</v>
      </c>
      <c r="I178" s="475">
        <v>106827</v>
      </c>
      <c r="J178" s="475">
        <v>119956</v>
      </c>
      <c r="K178" s="475">
        <v>127491</v>
      </c>
      <c r="L178" s="475">
        <v>125547</v>
      </c>
      <c r="M178" s="475">
        <v>118844</v>
      </c>
    </row>
    <row r="179" spans="1:13" x14ac:dyDescent="0.45">
      <c r="A179" s="475" t="s">
        <v>1014</v>
      </c>
      <c r="B179" s="475" t="s">
        <v>555</v>
      </c>
      <c r="C179" s="475" t="s">
        <v>348</v>
      </c>
      <c r="D179" s="475" t="s">
        <v>1007</v>
      </c>
      <c r="E179" s="475">
        <v>34</v>
      </c>
      <c r="F179" s="475">
        <v>12864</v>
      </c>
      <c r="G179" s="475">
        <v>17376</v>
      </c>
      <c r="H179" s="475">
        <v>21607</v>
      </c>
      <c r="I179" s="475">
        <v>28702</v>
      </c>
      <c r="J179" s="475">
        <v>29921</v>
      </c>
      <c r="K179" s="475">
        <v>14180</v>
      </c>
      <c r="L179" s="475">
        <v>20429</v>
      </c>
      <c r="M179" s="475">
        <v>21384</v>
      </c>
    </row>
    <row r="180" spans="1:13" x14ac:dyDescent="0.45">
      <c r="A180" s="475" t="s">
        <v>1014</v>
      </c>
      <c r="B180" s="475" t="s">
        <v>552</v>
      </c>
      <c r="C180" s="475" t="s">
        <v>349</v>
      </c>
      <c r="D180" s="475" t="s">
        <v>1008</v>
      </c>
      <c r="E180" s="475">
        <v>35</v>
      </c>
      <c r="F180" s="475">
        <v>77065</v>
      </c>
      <c r="G180" s="475">
        <v>84039</v>
      </c>
      <c r="H180" s="475">
        <v>95581</v>
      </c>
      <c r="I180" s="475">
        <v>100015</v>
      </c>
      <c r="J180" s="475">
        <v>109067</v>
      </c>
      <c r="K180" s="475">
        <v>113640</v>
      </c>
      <c r="L180" s="475">
        <v>133108</v>
      </c>
      <c r="M180" s="475">
        <v>135294</v>
      </c>
    </row>
    <row r="181" spans="1:13" x14ac:dyDescent="0.45">
      <c r="A181" s="475" t="s">
        <v>1014</v>
      </c>
      <c r="B181" s="475" t="s">
        <v>553</v>
      </c>
      <c r="C181" s="475" t="s">
        <v>349</v>
      </c>
      <c r="D181" s="475" t="s">
        <v>1008</v>
      </c>
      <c r="E181" s="475">
        <v>35</v>
      </c>
      <c r="F181" s="475">
        <v>27204</v>
      </c>
      <c r="G181" s="475">
        <v>29054</v>
      </c>
      <c r="H181" s="475">
        <v>34047</v>
      </c>
      <c r="I181" s="475">
        <v>39349</v>
      </c>
      <c r="J181" s="475">
        <v>45492</v>
      </c>
      <c r="K181" s="475">
        <v>45579</v>
      </c>
      <c r="L181" s="475">
        <v>55532</v>
      </c>
      <c r="M181" s="475">
        <v>55943</v>
      </c>
    </row>
    <row r="182" spans="1:13" x14ac:dyDescent="0.45">
      <c r="A182" s="475" t="s">
        <v>1014</v>
      </c>
      <c r="B182" s="475" t="s">
        <v>562</v>
      </c>
      <c r="C182" s="475" t="s">
        <v>349</v>
      </c>
      <c r="D182" s="475" t="s">
        <v>1008</v>
      </c>
      <c r="E182" s="475">
        <v>35</v>
      </c>
      <c r="F182" s="475">
        <v>53168</v>
      </c>
      <c r="G182" s="475">
        <v>57250</v>
      </c>
      <c r="H182" s="475">
        <v>66936</v>
      </c>
      <c r="I182" s="475">
        <v>71018</v>
      </c>
      <c r="J182" s="475">
        <v>79946</v>
      </c>
      <c r="K182" s="475">
        <v>83844</v>
      </c>
      <c r="L182" s="475">
        <v>100119</v>
      </c>
      <c r="M182" s="475">
        <v>92128</v>
      </c>
    </row>
    <row r="183" spans="1:13" x14ac:dyDescent="0.45">
      <c r="A183" s="475" t="s">
        <v>1014</v>
      </c>
      <c r="B183" s="475" t="s">
        <v>555</v>
      </c>
      <c r="C183" s="475" t="s">
        <v>349</v>
      </c>
      <c r="D183" s="475" t="s">
        <v>1008</v>
      </c>
      <c r="E183" s="475">
        <v>35</v>
      </c>
      <c r="F183" s="475">
        <v>12309</v>
      </c>
      <c r="G183" s="475">
        <v>16655</v>
      </c>
      <c r="H183" s="475">
        <v>27033</v>
      </c>
      <c r="I183" s="475">
        <v>31181</v>
      </c>
      <c r="J183" s="475">
        <v>34664</v>
      </c>
      <c r="K183" s="475">
        <v>40335</v>
      </c>
      <c r="L183" s="475">
        <v>52671</v>
      </c>
      <c r="M183" s="475">
        <v>54415</v>
      </c>
    </row>
    <row r="184" spans="1:13" x14ac:dyDescent="0.45">
      <c r="A184" s="475" t="s">
        <v>1014</v>
      </c>
      <c r="B184" s="475" t="s">
        <v>552</v>
      </c>
      <c r="C184" s="475" t="s">
        <v>350</v>
      </c>
      <c r="D184" s="475" t="s">
        <v>1009</v>
      </c>
      <c r="E184" s="475">
        <v>36</v>
      </c>
      <c r="F184" s="475">
        <v>159762</v>
      </c>
      <c r="G184" s="475">
        <v>165882</v>
      </c>
      <c r="H184" s="475">
        <v>181265</v>
      </c>
      <c r="I184" s="475">
        <v>191349</v>
      </c>
      <c r="J184" s="475">
        <v>204403</v>
      </c>
      <c r="K184" s="475">
        <v>205834</v>
      </c>
      <c r="L184" s="475">
        <v>235249</v>
      </c>
      <c r="M184" s="475">
        <v>232298</v>
      </c>
    </row>
    <row r="185" spans="1:13" x14ac:dyDescent="0.45">
      <c r="A185" s="475" t="s">
        <v>1014</v>
      </c>
      <c r="B185" s="475" t="s">
        <v>553</v>
      </c>
      <c r="C185" s="475" t="s">
        <v>350</v>
      </c>
      <c r="D185" s="475" t="s">
        <v>1009</v>
      </c>
      <c r="E185" s="475">
        <v>36</v>
      </c>
      <c r="F185" s="475">
        <v>45211</v>
      </c>
      <c r="G185" s="475">
        <v>47932</v>
      </c>
      <c r="H185" s="475">
        <v>53917</v>
      </c>
      <c r="I185" s="475">
        <v>61603</v>
      </c>
      <c r="J185" s="475">
        <v>67530</v>
      </c>
      <c r="K185" s="475">
        <v>65843</v>
      </c>
      <c r="L185" s="475">
        <v>78429</v>
      </c>
      <c r="M185" s="475">
        <v>83832</v>
      </c>
    </row>
    <row r="186" spans="1:13" x14ac:dyDescent="0.45">
      <c r="A186" s="475" t="s">
        <v>1014</v>
      </c>
      <c r="B186" s="475" t="s">
        <v>562</v>
      </c>
      <c r="C186" s="475" t="s">
        <v>350</v>
      </c>
      <c r="D186" s="475" t="s">
        <v>1009</v>
      </c>
      <c r="E186" s="475">
        <v>36</v>
      </c>
      <c r="F186" s="475">
        <v>153912</v>
      </c>
      <c r="G186" s="475">
        <v>161559</v>
      </c>
      <c r="H186" s="475">
        <v>169386</v>
      </c>
      <c r="I186" s="475">
        <v>176956</v>
      </c>
      <c r="J186" s="475">
        <v>187126</v>
      </c>
      <c r="K186" s="475">
        <v>192058</v>
      </c>
      <c r="L186" s="475">
        <v>210158</v>
      </c>
      <c r="M186" s="475">
        <v>212579</v>
      </c>
    </row>
    <row r="187" spans="1:13" x14ac:dyDescent="0.45">
      <c r="A187" s="475" t="s">
        <v>1014</v>
      </c>
      <c r="B187" s="475" t="s">
        <v>555</v>
      </c>
      <c r="C187" s="475" t="s">
        <v>350</v>
      </c>
      <c r="D187" s="475" t="s">
        <v>1009</v>
      </c>
      <c r="E187" s="475">
        <v>36</v>
      </c>
      <c r="F187" s="475">
        <v>67219</v>
      </c>
      <c r="G187" s="475">
        <v>72845</v>
      </c>
      <c r="H187" s="475">
        <v>79199</v>
      </c>
      <c r="I187" s="475">
        <v>83500</v>
      </c>
      <c r="J187" s="475">
        <v>79995</v>
      </c>
      <c r="K187" s="475">
        <v>85611</v>
      </c>
      <c r="L187" s="475">
        <v>110080</v>
      </c>
      <c r="M187" s="475">
        <v>108079</v>
      </c>
    </row>
    <row r="188" spans="1:13" x14ac:dyDescent="0.45">
      <c r="A188" s="475" t="s">
        <v>1014</v>
      </c>
      <c r="B188" s="475" t="s">
        <v>552</v>
      </c>
      <c r="C188" s="475" t="s">
        <v>351</v>
      </c>
      <c r="D188" s="475" t="s">
        <v>1010</v>
      </c>
      <c r="E188" s="475">
        <v>37</v>
      </c>
      <c r="F188" s="475">
        <v>82185</v>
      </c>
      <c r="G188" s="475">
        <v>88916</v>
      </c>
      <c r="H188" s="475">
        <v>102642</v>
      </c>
      <c r="I188" s="475">
        <v>102296</v>
      </c>
      <c r="J188" s="475">
        <v>118139</v>
      </c>
      <c r="K188" s="475">
        <v>139880</v>
      </c>
      <c r="L188" s="475">
        <v>167207</v>
      </c>
      <c r="M188" s="475">
        <v>159940</v>
      </c>
    </row>
    <row r="189" spans="1:13" x14ac:dyDescent="0.45">
      <c r="A189" s="475" t="s">
        <v>1014</v>
      </c>
      <c r="B189" s="475" t="s">
        <v>553</v>
      </c>
      <c r="C189" s="475" t="s">
        <v>351</v>
      </c>
      <c r="D189" s="475" t="s">
        <v>1010</v>
      </c>
      <c r="E189" s="475">
        <v>37</v>
      </c>
      <c r="F189" s="475">
        <v>13936</v>
      </c>
      <c r="G189" s="475">
        <v>16587</v>
      </c>
      <c r="H189" s="475">
        <v>20439</v>
      </c>
      <c r="I189" s="475">
        <v>20782</v>
      </c>
      <c r="J189" s="475">
        <v>27313</v>
      </c>
      <c r="K189" s="475">
        <v>35242</v>
      </c>
      <c r="L189" s="475">
        <v>50709</v>
      </c>
      <c r="M189" s="475">
        <v>50760</v>
      </c>
    </row>
    <row r="190" spans="1:13" x14ac:dyDescent="0.45">
      <c r="A190" s="475" t="s">
        <v>1014</v>
      </c>
      <c r="B190" s="475" t="s">
        <v>562</v>
      </c>
      <c r="C190" s="475" t="s">
        <v>351</v>
      </c>
      <c r="D190" s="475" t="s">
        <v>1010</v>
      </c>
      <c r="E190" s="475">
        <v>37</v>
      </c>
      <c r="F190" s="475">
        <v>37708</v>
      </c>
      <c r="G190" s="475">
        <v>42205</v>
      </c>
      <c r="H190" s="475">
        <v>133524</v>
      </c>
      <c r="I190" s="475">
        <v>160643</v>
      </c>
      <c r="J190" s="475">
        <v>182094</v>
      </c>
      <c r="K190" s="475">
        <v>202959</v>
      </c>
      <c r="L190" s="475">
        <v>238815</v>
      </c>
      <c r="M190" s="475">
        <v>255606</v>
      </c>
    </row>
    <row r="191" spans="1:13" x14ac:dyDescent="0.45">
      <c r="A191" s="475" t="s">
        <v>1014</v>
      </c>
      <c r="B191" s="475" t="s">
        <v>555</v>
      </c>
      <c r="C191" s="475" t="s">
        <v>351</v>
      </c>
      <c r="D191" s="475" t="s">
        <v>1010</v>
      </c>
      <c r="E191" s="475">
        <v>37</v>
      </c>
      <c r="F191" s="475">
        <v>8784</v>
      </c>
      <c r="G191" s="475">
        <v>9874</v>
      </c>
      <c r="H191" s="475">
        <v>12055</v>
      </c>
      <c r="I191" s="475">
        <v>14304</v>
      </c>
      <c r="J191" s="475">
        <v>17808</v>
      </c>
      <c r="K191" s="475">
        <v>27489</v>
      </c>
      <c r="L191" s="475">
        <v>52299</v>
      </c>
      <c r="M191" s="475">
        <v>51660</v>
      </c>
    </row>
    <row r="192" spans="1:13" x14ac:dyDescent="0.45">
      <c r="A192" s="475" t="s">
        <v>1014</v>
      </c>
      <c r="B192" s="475" t="s">
        <v>552</v>
      </c>
      <c r="C192" s="475" t="s">
        <v>352</v>
      </c>
      <c r="D192" s="475" t="s">
        <v>1011</v>
      </c>
      <c r="E192" s="475">
        <v>38</v>
      </c>
      <c r="F192" s="475">
        <v>30396</v>
      </c>
      <c r="G192" s="475">
        <v>46305</v>
      </c>
      <c r="H192" s="475">
        <v>52893</v>
      </c>
      <c r="I192" s="475">
        <v>49995</v>
      </c>
      <c r="J192" s="475">
        <v>61334</v>
      </c>
      <c r="K192" s="475">
        <v>62851</v>
      </c>
      <c r="L192" s="475">
        <v>76462</v>
      </c>
      <c r="M192" s="475">
        <v>85596</v>
      </c>
    </row>
    <row r="193" spans="1:13" x14ac:dyDescent="0.45">
      <c r="A193" s="475" t="s">
        <v>1014</v>
      </c>
      <c r="B193" s="475" t="s">
        <v>553</v>
      </c>
      <c r="C193" s="475" t="s">
        <v>352</v>
      </c>
      <c r="D193" s="475" t="s">
        <v>1011</v>
      </c>
      <c r="E193" s="475">
        <v>38</v>
      </c>
      <c r="F193" s="475">
        <v>10695</v>
      </c>
      <c r="G193" s="475">
        <v>13546</v>
      </c>
      <c r="H193" s="475">
        <v>21178</v>
      </c>
      <c r="I193" s="475">
        <v>21466</v>
      </c>
      <c r="J193" s="475">
        <v>20687</v>
      </c>
      <c r="K193" s="475">
        <v>17957</v>
      </c>
      <c r="L193" s="475">
        <v>32787</v>
      </c>
      <c r="M193" s="475">
        <v>34147</v>
      </c>
    </row>
    <row r="194" spans="1:13" x14ac:dyDescent="0.45">
      <c r="A194" s="475" t="s">
        <v>1014</v>
      </c>
      <c r="B194" s="475" t="s">
        <v>562</v>
      </c>
      <c r="C194" s="475" t="s">
        <v>352</v>
      </c>
      <c r="D194" s="475" t="s">
        <v>1011</v>
      </c>
      <c r="E194" s="475">
        <v>38</v>
      </c>
      <c r="F194" s="475">
        <v>21408</v>
      </c>
      <c r="G194" s="475">
        <v>20443</v>
      </c>
      <c r="H194" s="475">
        <v>51761</v>
      </c>
      <c r="I194" s="475">
        <v>68046</v>
      </c>
      <c r="J194" s="475">
        <v>76169</v>
      </c>
      <c r="K194" s="475">
        <v>101168</v>
      </c>
      <c r="L194" s="475">
        <v>135924</v>
      </c>
      <c r="M194" s="475">
        <v>199280</v>
      </c>
    </row>
    <row r="195" spans="1:13" x14ac:dyDescent="0.45">
      <c r="A195" s="475" t="s">
        <v>1014</v>
      </c>
      <c r="B195" s="475" t="s">
        <v>555</v>
      </c>
      <c r="C195" s="475" t="s">
        <v>352</v>
      </c>
      <c r="D195" s="475" t="s">
        <v>1011</v>
      </c>
      <c r="E195" s="475">
        <v>38</v>
      </c>
      <c r="F195" s="475">
        <v>11072</v>
      </c>
      <c r="G195" s="475">
        <v>18983</v>
      </c>
      <c r="H195" s="475">
        <v>18635</v>
      </c>
      <c r="I195" s="475">
        <v>21603</v>
      </c>
      <c r="J195" s="475">
        <v>25383</v>
      </c>
      <c r="K195" s="475">
        <v>26945</v>
      </c>
      <c r="L195" s="475">
        <v>35732</v>
      </c>
      <c r="M195" s="475">
        <v>31989</v>
      </c>
    </row>
    <row r="196" spans="1:13" x14ac:dyDescent="0.45">
      <c r="A196" s="475" t="s">
        <v>1014</v>
      </c>
      <c r="B196" s="475" t="s">
        <v>552</v>
      </c>
      <c r="C196" s="475" t="s">
        <v>459</v>
      </c>
      <c r="D196" s="475" t="s">
        <v>1005</v>
      </c>
      <c r="E196" s="475">
        <v>39</v>
      </c>
      <c r="F196" s="475">
        <v>146468</v>
      </c>
      <c r="G196" s="475">
        <v>152415</v>
      </c>
      <c r="H196" s="475">
        <v>167953</v>
      </c>
      <c r="I196" s="475">
        <v>178170</v>
      </c>
      <c r="J196" s="475">
        <v>191047</v>
      </c>
      <c r="K196" s="475">
        <v>197275</v>
      </c>
      <c r="L196" s="475">
        <v>227011</v>
      </c>
      <c r="M196" s="475">
        <v>222343</v>
      </c>
    </row>
    <row r="197" spans="1:13" x14ac:dyDescent="0.45">
      <c r="A197" s="475" t="s">
        <v>1014</v>
      </c>
      <c r="B197" s="475" t="s">
        <v>553</v>
      </c>
      <c r="C197" s="475" t="s">
        <v>459</v>
      </c>
      <c r="D197" s="475" t="s">
        <v>1005</v>
      </c>
      <c r="E197" s="475">
        <v>39</v>
      </c>
      <c r="F197" s="475">
        <v>35786</v>
      </c>
      <c r="G197" s="475">
        <v>39432</v>
      </c>
      <c r="H197" s="475">
        <v>45864</v>
      </c>
      <c r="I197" s="475">
        <v>51838</v>
      </c>
      <c r="J197" s="475">
        <v>59534</v>
      </c>
      <c r="K197" s="475">
        <v>61795</v>
      </c>
      <c r="L197" s="475">
        <v>75397</v>
      </c>
      <c r="M197" s="475">
        <v>80121</v>
      </c>
    </row>
    <row r="198" spans="1:13" x14ac:dyDescent="0.45">
      <c r="A198" s="475" t="s">
        <v>1014</v>
      </c>
      <c r="B198" s="475" t="s">
        <v>562</v>
      </c>
      <c r="C198" s="475" t="s">
        <v>459</v>
      </c>
      <c r="D198" s="475" t="s">
        <v>1005</v>
      </c>
      <c r="E198" s="475">
        <v>39</v>
      </c>
      <c r="F198" s="475">
        <v>143357</v>
      </c>
      <c r="G198" s="475">
        <v>150091</v>
      </c>
      <c r="H198" s="475">
        <v>161957</v>
      </c>
      <c r="I198" s="475">
        <v>173127</v>
      </c>
      <c r="J198" s="475">
        <v>185529</v>
      </c>
      <c r="K198" s="475">
        <v>192723</v>
      </c>
      <c r="L198" s="475">
        <v>213262</v>
      </c>
      <c r="M198" s="475">
        <v>219405</v>
      </c>
    </row>
    <row r="199" spans="1:13" x14ac:dyDescent="0.45">
      <c r="A199" s="475" t="s">
        <v>1014</v>
      </c>
      <c r="B199" s="475" t="s">
        <v>555</v>
      </c>
      <c r="C199" s="475" t="s">
        <v>459</v>
      </c>
      <c r="D199" s="475" t="s">
        <v>1005</v>
      </c>
      <c r="E199" s="475">
        <v>39</v>
      </c>
      <c r="F199" s="475">
        <v>38619</v>
      </c>
      <c r="G199" s="475">
        <v>41668</v>
      </c>
      <c r="H199" s="475">
        <v>47343</v>
      </c>
      <c r="I199" s="475">
        <v>54111</v>
      </c>
      <c r="J199" s="475">
        <v>55727</v>
      </c>
      <c r="K199" s="475">
        <v>72112</v>
      </c>
      <c r="L199" s="475">
        <v>97384</v>
      </c>
      <c r="M199" s="475">
        <v>96007</v>
      </c>
    </row>
    <row r="200" spans="1:13" x14ac:dyDescent="0.45">
      <c r="A200" s="475" t="s">
        <v>1014</v>
      </c>
      <c r="B200" s="475" t="s">
        <v>552</v>
      </c>
      <c r="C200" s="475" t="s">
        <v>353</v>
      </c>
      <c r="D200" s="475" t="s">
        <v>1012</v>
      </c>
      <c r="E200" s="475">
        <v>40</v>
      </c>
      <c r="F200" s="475">
        <v>147070</v>
      </c>
      <c r="G200" s="475">
        <v>152807</v>
      </c>
      <c r="H200" s="475">
        <v>168315</v>
      </c>
      <c r="I200" s="475">
        <v>178716</v>
      </c>
      <c r="J200" s="475">
        <v>191422</v>
      </c>
      <c r="K200" s="475">
        <v>197610</v>
      </c>
      <c r="L200" s="475">
        <v>227479</v>
      </c>
      <c r="M200" s="475">
        <v>222794</v>
      </c>
    </row>
    <row r="201" spans="1:13" x14ac:dyDescent="0.45">
      <c r="A201" s="475" t="s">
        <v>1014</v>
      </c>
      <c r="B201" s="475" t="s">
        <v>553</v>
      </c>
      <c r="C201" s="475" t="s">
        <v>353</v>
      </c>
      <c r="D201" s="475" t="s">
        <v>1012</v>
      </c>
      <c r="E201" s="475">
        <v>40</v>
      </c>
      <c r="F201" s="475">
        <v>36571</v>
      </c>
      <c r="G201" s="475">
        <v>39684</v>
      </c>
      <c r="H201" s="475">
        <v>45868</v>
      </c>
      <c r="I201" s="475">
        <v>51676</v>
      </c>
      <c r="J201" s="475">
        <v>59974</v>
      </c>
      <c r="K201" s="475">
        <v>62163</v>
      </c>
      <c r="L201" s="475">
        <v>75762</v>
      </c>
      <c r="M201" s="475">
        <v>80798</v>
      </c>
    </row>
    <row r="202" spans="1:13" x14ac:dyDescent="0.45">
      <c r="A202" s="475" t="s">
        <v>1014</v>
      </c>
      <c r="B202" s="475" t="s">
        <v>562</v>
      </c>
      <c r="C202" s="475" t="s">
        <v>353</v>
      </c>
      <c r="D202" s="475" t="s">
        <v>1012</v>
      </c>
      <c r="E202" s="475">
        <v>40</v>
      </c>
      <c r="F202" s="475">
        <v>146465</v>
      </c>
      <c r="G202" s="475">
        <v>152219</v>
      </c>
      <c r="H202" s="475">
        <v>163309</v>
      </c>
      <c r="I202" s="475">
        <v>174301</v>
      </c>
      <c r="J202" s="475">
        <v>186860</v>
      </c>
      <c r="K202" s="475">
        <v>194001</v>
      </c>
      <c r="L202" s="475">
        <v>214458</v>
      </c>
      <c r="M202" s="475">
        <v>220394</v>
      </c>
    </row>
    <row r="203" spans="1:13" x14ac:dyDescent="0.45">
      <c r="A203" s="475" t="s">
        <v>1014</v>
      </c>
      <c r="B203" s="475" t="s">
        <v>555</v>
      </c>
      <c r="C203" s="475" t="s">
        <v>353</v>
      </c>
      <c r="D203" s="475" t="s">
        <v>1012</v>
      </c>
      <c r="E203" s="475">
        <v>40</v>
      </c>
      <c r="F203" s="475">
        <v>43411</v>
      </c>
      <c r="G203" s="475">
        <v>46021</v>
      </c>
      <c r="H203" s="475">
        <v>50923</v>
      </c>
      <c r="I203" s="475">
        <v>56704</v>
      </c>
      <c r="J203" s="475">
        <v>58398</v>
      </c>
      <c r="K203" s="475">
        <v>74440</v>
      </c>
      <c r="L203" s="475">
        <v>100092</v>
      </c>
      <c r="M203" s="475">
        <v>98543</v>
      </c>
    </row>
    <row r="204" spans="1:13" x14ac:dyDescent="0.45">
      <c r="A204" s="475" t="s">
        <v>1014</v>
      </c>
      <c r="B204" s="475" t="s">
        <v>552</v>
      </c>
      <c r="C204" s="475" t="s">
        <v>354</v>
      </c>
      <c r="D204" s="475" t="s">
        <v>1013</v>
      </c>
      <c r="E204" s="475">
        <v>41</v>
      </c>
      <c r="F204" s="475">
        <v>59241</v>
      </c>
      <c r="G204" s="475">
        <v>95511</v>
      </c>
      <c r="H204" s="475">
        <v>100060</v>
      </c>
      <c r="I204" s="475">
        <v>82265</v>
      </c>
      <c r="J204" s="475">
        <v>87779</v>
      </c>
      <c r="K204" s="475">
        <v>95510</v>
      </c>
      <c r="L204" s="475">
        <v>116072</v>
      </c>
      <c r="M204" s="475">
        <v>97174</v>
      </c>
    </row>
    <row r="205" spans="1:13" x14ac:dyDescent="0.45">
      <c r="A205" s="475" t="s">
        <v>1014</v>
      </c>
      <c r="B205" s="475" t="s">
        <v>553</v>
      </c>
      <c r="C205" s="475" t="s">
        <v>354</v>
      </c>
      <c r="D205" s="475" t="s">
        <v>1013</v>
      </c>
      <c r="E205" s="475">
        <v>41</v>
      </c>
      <c r="F205" s="475">
        <v>15960</v>
      </c>
      <c r="G205" s="475">
        <v>29658</v>
      </c>
      <c r="H205" s="475">
        <v>45609</v>
      </c>
      <c r="I205" s="475">
        <v>63959</v>
      </c>
      <c r="J205" s="475">
        <v>22696</v>
      </c>
      <c r="K205" s="475">
        <v>25191</v>
      </c>
      <c r="L205" s="475">
        <v>41018</v>
      </c>
      <c r="M205" s="475">
        <v>21904</v>
      </c>
    </row>
    <row r="206" spans="1:13" x14ac:dyDescent="0.45">
      <c r="A206" s="475" t="s">
        <v>1014</v>
      </c>
      <c r="B206" s="475" t="s">
        <v>562</v>
      </c>
      <c r="C206" s="475" t="s">
        <v>354</v>
      </c>
      <c r="D206" s="475" t="s">
        <v>1013</v>
      </c>
      <c r="E206" s="475">
        <v>41</v>
      </c>
      <c r="F206" s="475">
        <v>46766</v>
      </c>
      <c r="G206" s="475">
        <v>52739</v>
      </c>
      <c r="H206" s="475">
        <v>66776</v>
      </c>
      <c r="I206" s="475">
        <v>79607</v>
      </c>
      <c r="J206" s="475">
        <v>66297</v>
      </c>
      <c r="K206" s="475">
        <v>71703</v>
      </c>
      <c r="L206" s="475">
        <v>85235</v>
      </c>
      <c r="M206" s="475">
        <v>122716</v>
      </c>
    </row>
    <row r="207" spans="1:13" x14ac:dyDescent="0.45">
      <c r="A207" s="475" t="s">
        <v>1014</v>
      </c>
      <c r="B207" s="475" t="s">
        <v>555</v>
      </c>
      <c r="C207" s="475" t="s">
        <v>354</v>
      </c>
      <c r="D207" s="475" t="s">
        <v>1013</v>
      </c>
      <c r="E207" s="475">
        <v>41</v>
      </c>
      <c r="F207" s="475">
        <v>2550</v>
      </c>
      <c r="G207" s="475">
        <v>2665</v>
      </c>
      <c r="H207" s="475">
        <v>3249</v>
      </c>
      <c r="I207" s="475">
        <v>5822</v>
      </c>
      <c r="J207" s="475">
        <v>4086</v>
      </c>
      <c r="K207" s="475">
        <v>7704</v>
      </c>
      <c r="L207" s="475">
        <v>11474</v>
      </c>
      <c r="M207" s="475">
        <v>12301</v>
      </c>
    </row>
    <row r="208" spans="1:13" x14ac:dyDescent="0.45">
      <c r="A208" s="475" t="s">
        <v>1014</v>
      </c>
      <c r="B208" s="475" t="s">
        <v>552</v>
      </c>
      <c r="C208" s="475" t="s">
        <v>460</v>
      </c>
      <c r="D208" s="475" t="s">
        <v>1005</v>
      </c>
      <c r="E208" s="475">
        <v>42</v>
      </c>
      <c r="F208" s="475">
        <v>146468</v>
      </c>
      <c r="G208" s="475">
        <v>152415</v>
      </c>
      <c r="H208" s="475">
        <v>167953</v>
      </c>
      <c r="I208" s="475">
        <v>178170</v>
      </c>
      <c r="J208" s="475">
        <v>191047</v>
      </c>
      <c r="K208" s="475">
        <v>197275</v>
      </c>
      <c r="L208" s="475">
        <v>227011</v>
      </c>
      <c r="M208" s="475">
        <v>222343</v>
      </c>
    </row>
    <row r="209" spans="1:13" x14ac:dyDescent="0.45">
      <c r="A209" s="475" t="s">
        <v>1014</v>
      </c>
      <c r="B209" s="475" t="s">
        <v>553</v>
      </c>
      <c r="C209" s="475" t="s">
        <v>460</v>
      </c>
      <c r="D209" s="475" t="s">
        <v>1005</v>
      </c>
      <c r="E209" s="475">
        <v>42</v>
      </c>
      <c r="F209" s="475">
        <v>35786</v>
      </c>
      <c r="G209" s="475">
        <v>39432</v>
      </c>
      <c r="H209" s="475">
        <v>45864</v>
      </c>
      <c r="I209" s="475">
        <v>51838</v>
      </c>
      <c r="J209" s="475">
        <v>59534</v>
      </c>
      <c r="K209" s="475">
        <v>61795</v>
      </c>
      <c r="L209" s="475">
        <v>75397</v>
      </c>
      <c r="M209" s="475">
        <v>80121</v>
      </c>
    </row>
    <row r="210" spans="1:13" x14ac:dyDescent="0.45">
      <c r="A210" s="475" t="s">
        <v>1014</v>
      </c>
      <c r="B210" s="475" t="s">
        <v>562</v>
      </c>
      <c r="C210" s="475" t="s">
        <v>460</v>
      </c>
      <c r="D210" s="475" t="s">
        <v>1005</v>
      </c>
      <c r="E210" s="475">
        <v>42</v>
      </c>
      <c r="F210" s="475">
        <v>143357</v>
      </c>
      <c r="G210" s="475">
        <v>150091</v>
      </c>
      <c r="H210" s="475">
        <v>161957</v>
      </c>
      <c r="I210" s="475">
        <v>173127</v>
      </c>
      <c r="J210" s="475">
        <v>185529</v>
      </c>
      <c r="K210" s="475">
        <v>192723</v>
      </c>
      <c r="L210" s="475">
        <v>213262</v>
      </c>
      <c r="M210" s="475">
        <v>219405</v>
      </c>
    </row>
    <row r="211" spans="1:13" x14ac:dyDescent="0.45">
      <c r="A211" s="475" t="s">
        <v>1014</v>
      </c>
      <c r="B211" s="475" t="s">
        <v>555</v>
      </c>
      <c r="C211" s="475" t="s">
        <v>460</v>
      </c>
      <c r="D211" s="475" t="s">
        <v>1005</v>
      </c>
      <c r="E211" s="475">
        <v>42</v>
      </c>
      <c r="F211" s="475">
        <v>38619</v>
      </c>
      <c r="G211" s="475">
        <v>41668</v>
      </c>
      <c r="H211" s="475">
        <v>47343</v>
      </c>
      <c r="I211" s="475">
        <v>54111</v>
      </c>
      <c r="J211" s="475">
        <v>55727</v>
      </c>
      <c r="K211" s="475">
        <v>72112</v>
      </c>
      <c r="L211" s="475">
        <v>97384</v>
      </c>
      <c r="M211" s="475">
        <v>96007</v>
      </c>
    </row>
  </sheetData>
  <pageMargins left="0.75" right="0.75" top="1" bottom="1" header="0.5" footer="0.5"/>
  <pageSetup paperSize="9" orientation="portrait" horizontalDpi="1200" verticalDpi="1200"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fitToPage="1"/>
  </sheetPr>
  <dimension ref="A1:Q160"/>
  <sheetViews>
    <sheetView showGridLines="0" zoomScaleNormal="100" zoomScaleSheetLayoutView="85" workbookViewId="0">
      <selection sqref="A1:L1"/>
    </sheetView>
  </sheetViews>
  <sheetFormatPr defaultColWidth="18.6640625" defaultRowHeight="13.05" customHeight="1" x14ac:dyDescent="0.35"/>
  <cols>
    <col min="1" max="1" width="28.265625" style="4" customWidth="1"/>
    <col min="2" max="2" width="18.59765625" style="4" customWidth="1"/>
    <col min="3" max="3" width="3.86328125" style="4" hidden="1" customWidth="1"/>
    <col min="4" max="4" width="16" style="4" hidden="1" customWidth="1"/>
    <col min="5" max="12" width="15.6640625" style="4" customWidth="1"/>
    <col min="13" max="16384" width="18.6640625" style="4"/>
  </cols>
  <sheetData>
    <row r="1" spans="1:17" ht="20.85" customHeight="1" x14ac:dyDescent="0.35">
      <c r="A1" s="602" t="s">
        <v>265</v>
      </c>
      <c r="B1" s="602"/>
      <c r="C1" s="602"/>
      <c r="D1" s="602"/>
      <c r="E1" s="602"/>
      <c r="F1" s="602"/>
      <c r="G1" s="602"/>
      <c r="H1" s="602"/>
      <c r="I1" s="602"/>
      <c r="J1" s="602"/>
      <c r="K1" s="602"/>
      <c r="L1" s="602"/>
    </row>
    <row r="2" spans="1:17" customFormat="1" ht="16.5" customHeight="1" x14ac:dyDescent="0.45">
      <c r="A2" s="397"/>
    </row>
    <row r="3" spans="1:17" customFormat="1" ht="16.5" customHeight="1" x14ac:dyDescent="0.45">
      <c r="A3" s="397"/>
      <c r="F3" s="618" t="s">
        <v>464</v>
      </c>
      <c r="G3" s="619"/>
      <c r="H3" s="620"/>
    </row>
    <row r="4" spans="1:17" s="172" customFormat="1" ht="16.5" customHeight="1" x14ac:dyDescent="0.45">
      <c r="A4" s="397"/>
      <c r="B4"/>
      <c r="C4"/>
      <c r="D4"/>
      <c r="E4"/>
      <c r="F4" s="614" t="s">
        <v>1099</v>
      </c>
      <c r="G4" s="615"/>
      <c r="H4" s="616"/>
      <c r="I4"/>
      <c r="J4"/>
      <c r="K4"/>
      <c r="L4"/>
      <c r="M4" s="29"/>
    </row>
    <row r="5" spans="1:17" customFormat="1" ht="19.5" customHeight="1" x14ac:dyDescent="0.45">
      <c r="A5" s="397"/>
    </row>
    <row r="6" spans="1:17" s="48" customFormat="1" ht="30.75" customHeight="1" x14ac:dyDescent="0.45">
      <c r="A6" s="299"/>
      <c r="B6" s="299"/>
      <c r="C6" s="258"/>
      <c r="D6" s="258" t="str">
        <f>F4</f>
        <v>Entities with more than four/six members ^</v>
      </c>
      <c r="E6" s="301" t="s">
        <v>0</v>
      </c>
      <c r="F6" s="301" t="s">
        <v>1</v>
      </c>
      <c r="G6" s="301" t="s">
        <v>2</v>
      </c>
      <c r="H6" s="301" t="s">
        <v>3</v>
      </c>
      <c r="I6" s="301" t="s">
        <v>4</v>
      </c>
      <c r="J6" s="301" t="s">
        <v>307</v>
      </c>
      <c r="K6" s="301" t="s">
        <v>650</v>
      </c>
      <c r="L6" s="301" t="s">
        <v>651</v>
      </c>
    </row>
    <row r="7" spans="1:17" s="144" customFormat="1" ht="19.5" customHeight="1" x14ac:dyDescent="0.35">
      <c r="A7" s="213"/>
      <c r="B7" s="213"/>
      <c r="C7" s="213"/>
      <c r="D7" s="211"/>
      <c r="E7" s="300"/>
      <c r="F7" s="300"/>
      <c r="G7" s="300"/>
      <c r="H7" s="300"/>
      <c r="I7" s="300"/>
      <c r="J7" s="300"/>
      <c r="K7" s="300"/>
      <c r="L7" s="300"/>
    </row>
    <row r="8" spans="1:17" s="144" customFormat="1" ht="18" customHeight="1" x14ac:dyDescent="0.35">
      <c r="A8" s="213"/>
      <c r="B8" s="213"/>
      <c r="C8" s="213"/>
      <c r="D8" s="211" t="s">
        <v>386</v>
      </c>
      <c r="E8" s="632" t="s">
        <v>536</v>
      </c>
      <c r="F8" s="632"/>
      <c r="G8" s="632"/>
      <c r="H8" s="632"/>
      <c r="I8" s="632"/>
      <c r="J8" s="632"/>
      <c r="K8" s="632"/>
      <c r="L8" s="632"/>
    </row>
    <row r="9" spans="1:17" ht="30" customHeight="1" x14ac:dyDescent="0.45">
      <c r="A9" s="435" t="s">
        <v>538</v>
      </c>
      <c r="B9" s="436" t="s">
        <v>260</v>
      </c>
      <c r="C9" s="433"/>
      <c r="D9" s="433"/>
      <c r="E9" s="227"/>
      <c r="F9" s="434"/>
      <c r="G9" s="227"/>
      <c r="H9" s="227"/>
      <c r="I9" s="227"/>
      <c r="J9" s="227"/>
      <c r="K9" s="227"/>
      <c r="L9" s="227"/>
    </row>
    <row r="10" spans="1:17" ht="16.5" customHeight="1" x14ac:dyDescent="0.45">
      <c r="A10" s="437" t="s">
        <v>145</v>
      </c>
      <c r="B10" s="12" t="s">
        <v>187</v>
      </c>
      <c r="C10" s="229" t="s">
        <v>385</v>
      </c>
      <c r="D10" s="229" t="s">
        <v>187</v>
      </c>
      <c r="E10" s="186">
        <f>SUMIFS(Table_RSE7C_Data!H:H,Table_RSE7C_Data!$B:$B,'Table 7c'!$D$6,Table_RSE7C_Data!$C:$C,'Table 7c'!$C$10,Table_RSE7C_Data!$D:$D,'Table 7c'!$D$10,Table_RSE7C_Data!$E:$E,'Table 7c'!$D$8)</f>
        <v>1438</v>
      </c>
      <c r="F10" s="186">
        <f>SUMIFS(Table_RSE7C_Data!I:I,Table_RSE7C_Data!$B:$B,'Table 7c'!$D$6,Table_RSE7C_Data!$C:$C,'Table 7c'!$C$10,Table_RSE7C_Data!$D:$D,'Table 7c'!$D$10,Table_RSE7C_Data!$E:$E,'Table 7c'!$D$8)</f>
        <v>1376</v>
      </c>
      <c r="G10" s="186">
        <f>SUMIFS(Table_RSE7C_Data!J:J,Table_RSE7C_Data!$B:$B,'Table 7c'!$D$6,Table_RSE7C_Data!$C:$C,'Table 7c'!$C$10,Table_RSE7C_Data!$D:$D,'Table 7c'!$D$10,Table_RSE7C_Data!$E:$E,'Table 7c'!$D$8)</f>
        <v>1368</v>
      </c>
      <c r="H10" s="186">
        <f>SUMIFS(Table_RSE7C_Data!K:K,Table_RSE7C_Data!$B:$B,'Table 7c'!$D$6,Table_RSE7C_Data!$C:$C,'Table 7c'!$C$10,Table_RSE7C_Data!$D:$D,'Table 7c'!$D$10,Table_RSE7C_Data!$E:$E,'Table 7c'!$D$8)</f>
        <v>1367</v>
      </c>
      <c r="I10" s="186">
        <f>SUMIFS(Table_RSE7C_Data!L:L,Table_RSE7C_Data!$B:$B,'Table 7c'!$D$6,Table_RSE7C_Data!$C:$C,'Table 7c'!$C$10,Table_RSE7C_Data!$D:$D,'Table 7c'!$D$10,Table_RSE7C_Data!$E:$E,'Table 7c'!$D$8)</f>
        <v>1367</v>
      </c>
      <c r="J10" s="186">
        <f>SUMIFS(Table_RSE7C_Data!M:M,Table_RSE7C_Data!$B:$B,'Table 7c'!$D$6,Table_RSE7C_Data!$C:$C,'Table 7c'!$C$10,Table_RSE7C_Data!$D:$D,'Table 7c'!$D$10,Table_RSE7C_Data!$E:$E,'Table 7c'!$D$8)</f>
        <v>1285</v>
      </c>
      <c r="K10" s="186">
        <f>SUMIFS(Table_RSE7C_Data!N:N,Table_RSE7C_Data!$B:$B,'Table 7c'!$D$6,Table_RSE7C_Data!$C:$C,'Table 7c'!$C$10,Table_RSE7C_Data!$D:$D,'Table 7c'!$D$10,Table_RSE7C_Data!$E:$E,'Table 7c'!$D$8)</f>
        <v>1232</v>
      </c>
      <c r="L10" s="186">
        <f>SUMIFS(Table_RSE7C_Data!O:O,Table_RSE7C_Data!$B:$B,'Table 7c'!$D$6,Table_RSE7C_Data!$C:$C,'Table 7c'!$C$10,Table_RSE7C_Data!$D:$D,'Table 7c'!$D$10,Table_RSE7C_Data!$E:$E,'Table 7c'!$D$8)</f>
        <v>1282</v>
      </c>
      <c r="M10" s="221"/>
      <c r="N10" s="221"/>
      <c r="O10" s="221"/>
    </row>
    <row r="11" spans="1:17" ht="16.5" customHeight="1" x14ac:dyDescent="0.45">
      <c r="A11" s="437" t="s">
        <v>145</v>
      </c>
      <c r="B11" s="12" t="s">
        <v>188</v>
      </c>
      <c r="C11" s="229" t="s">
        <v>385</v>
      </c>
      <c r="D11" s="229" t="s">
        <v>188</v>
      </c>
      <c r="E11" s="295">
        <f>SUMIFS(Table_RSE7C_Data!H:H,Table_RSE7C_Data!$B:$B,'Table 7c'!$D$6,Table_RSE7C_Data!$C:$C,'Table 7c'!$C$11,Table_RSE7C_Data!$D:$D,'Table 7c'!$D$11,Table_RSE7C_Data!$E:$E,'Table 7c'!$D$8)</f>
        <v>1561</v>
      </c>
      <c r="F11" s="295">
        <f>SUMIFS(Table_RSE7C_Data!I:I,Table_RSE7C_Data!$B:$B,'Table 7c'!$D$6,Table_RSE7C_Data!$C:$C,'Table 7c'!$C$11,Table_RSE7C_Data!$D:$D,'Table 7c'!$D$11,Table_RSE7C_Data!$E:$E,'Table 7c'!$D$8)</f>
        <v>1514</v>
      </c>
      <c r="G11" s="295">
        <f>SUMIFS(Table_RSE7C_Data!J:J,Table_RSE7C_Data!$B:$B,'Table 7c'!$D$6,Table_RSE7C_Data!$C:$C,'Table 7c'!$C$11,Table_RSE7C_Data!$D:$D,'Table 7c'!$D$11,Table_RSE7C_Data!$E:$E,'Table 7c'!$D$8)</f>
        <v>1507</v>
      </c>
      <c r="H11" s="295">
        <f>SUMIFS(Table_RSE7C_Data!K:K,Table_RSE7C_Data!$B:$B,'Table 7c'!$D$6,Table_RSE7C_Data!$C:$C,'Table 7c'!$C$11,Table_RSE7C_Data!$D:$D,'Table 7c'!$D$11,Table_RSE7C_Data!$E:$E,'Table 7c'!$D$8)</f>
        <v>1522</v>
      </c>
      <c r="I11" s="295">
        <f>SUMIFS(Table_RSE7C_Data!L:L,Table_RSE7C_Data!$B:$B,'Table 7c'!$D$6,Table_RSE7C_Data!$C:$C,'Table 7c'!$C$11,Table_RSE7C_Data!$D:$D,'Table 7c'!$D$11,Table_RSE7C_Data!$E:$E,'Table 7c'!$D$8)</f>
        <v>1520</v>
      </c>
      <c r="J11" s="295">
        <f>SUMIFS(Table_RSE7C_Data!M:M,Table_RSE7C_Data!$B:$B,'Table 7c'!$D$6,Table_RSE7C_Data!$C:$C,'Table 7c'!$C$11,Table_RSE7C_Data!$D:$D,'Table 7c'!$D$11,Table_RSE7C_Data!$E:$E,'Table 7c'!$D$8)</f>
        <v>1411</v>
      </c>
      <c r="K11" s="295">
        <f>SUMIFS(Table_RSE7C_Data!N:N,Table_RSE7C_Data!$B:$B,'Table 7c'!$D$6,Table_RSE7C_Data!$C:$C,'Table 7c'!$C$11,Table_RSE7C_Data!$D:$D,'Table 7c'!$D$11,Table_RSE7C_Data!$E:$E,'Table 7c'!$D$8)</f>
        <v>1316</v>
      </c>
      <c r="L11" s="295">
        <f>SUMIFS(Table_RSE7C_Data!O:O,Table_RSE7C_Data!$B:$B,'Table 7c'!$D$6,Table_RSE7C_Data!$C:$C,'Table 7c'!$C$11,Table_RSE7C_Data!$D:$D,'Table 7c'!$D$11,Table_RSE7C_Data!$E:$E,'Table 7c'!$D$8)</f>
        <v>1375</v>
      </c>
      <c r="M11" s="221"/>
      <c r="N11" s="221"/>
      <c r="O11" s="221"/>
    </row>
    <row r="12" spans="1:17" ht="16.5" customHeight="1" x14ac:dyDescent="0.45">
      <c r="A12" s="437" t="s">
        <v>145</v>
      </c>
      <c r="B12" s="12" t="s">
        <v>87</v>
      </c>
      <c r="C12" s="229" t="s">
        <v>385</v>
      </c>
      <c r="D12" s="229" t="s">
        <v>387</v>
      </c>
      <c r="E12" s="295">
        <f>SUMIFS(Table_RSE7C_Data!H:H,Table_RSE7C_Data!$B:$B,'Table 7c'!$D$6,Table_RSE7C_Data!$C:$C,'Table 7c'!$C$12,Table_RSE7C_Data!$D:$D,'Table 7c'!$D$12,Table_RSE7C_Data!$E:$E,'Table 7c'!$D$8)</f>
        <v>108</v>
      </c>
      <c r="F12" s="295">
        <f>SUMIFS(Table_RSE7C_Data!I:I,Table_RSE7C_Data!$B:$B,'Table 7c'!$D$6,Table_RSE7C_Data!$C:$C,'Table 7c'!$C$12,Table_RSE7C_Data!$D:$D,'Table 7c'!$D$12,Table_RSE7C_Data!$E:$E,'Table 7c'!$D$8)</f>
        <v>36</v>
      </c>
      <c r="G12" s="295">
        <f>SUMIFS(Table_RSE7C_Data!J:J,Table_RSE7C_Data!$B:$B,'Table 7c'!$D$6,Table_RSE7C_Data!$C:$C,'Table 7c'!$C$12,Table_RSE7C_Data!$D:$D,'Table 7c'!$D$12,Table_RSE7C_Data!$E:$E,'Table 7c'!$D$8)</f>
        <v>20</v>
      </c>
      <c r="H12" s="295">
        <f>SUMIFS(Table_RSE7C_Data!K:K,Table_RSE7C_Data!$B:$B,'Table 7c'!$D$6,Table_RSE7C_Data!$C:$C,'Table 7c'!$C$12,Table_RSE7C_Data!$D:$D,'Table 7c'!$D$12,Table_RSE7C_Data!$E:$E,'Table 7c'!$D$8)</f>
        <v>11</v>
      </c>
      <c r="I12" s="295">
        <f>SUMIFS(Table_RSE7C_Data!L:L,Table_RSE7C_Data!$B:$B,'Table 7c'!$D$6,Table_RSE7C_Data!$C:$C,'Table 7c'!$C$12,Table_RSE7C_Data!$D:$D,'Table 7c'!$D$12,Table_RSE7C_Data!$E:$E,'Table 7c'!$D$8)</f>
        <v>8</v>
      </c>
      <c r="J12" s="295">
        <f>SUMIFS(Table_RSE7C_Data!M:M,Table_RSE7C_Data!$B:$B,'Table 7c'!$D$6,Table_RSE7C_Data!$C:$C,'Table 7c'!$C$12,Table_RSE7C_Data!$D:$D,'Table 7c'!$D$12,Table_RSE7C_Data!$E:$E,'Table 7c'!$D$8)</f>
        <v>10</v>
      </c>
      <c r="K12" s="295">
        <f>SUMIFS(Table_RSE7C_Data!N:N,Table_RSE7C_Data!$B:$B,'Table 7c'!$D$6,Table_RSE7C_Data!$C:$C,'Table 7c'!$C$12,Table_RSE7C_Data!$D:$D,'Table 7c'!$D$12,Table_RSE7C_Data!$E:$E,'Table 7c'!$D$8)</f>
        <v>12</v>
      </c>
      <c r="L12" s="295">
        <f>SUMIFS(Table_RSE7C_Data!O:O,Table_RSE7C_Data!$B:$B,'Table 7c'!$D$6,Table_RSE7C_Data!$C:$C,'Table 7c'!$C$12,Table_RSE7C_Data!$D:$D,'Table 7c'!$D$12,Table_RSE7C_Data!$E:$E,'Table 7c'!$D$8)</f>
        <v>14</v>
      </c>
      <c r="M12" s="221"/>
      <c r="N12" s="221"/>
      <c r="O12" s="221"/>
    </row>
    <row r="13" spans="1:17" s="506" customFormat="1" ht="16.5" customHeight="1" x14ac:dyDescent="0.45">
      <c r="A13" s="438" t="s">
        <v>145</v>
      </c>
      <c r="B13" s="431" t="s">
        <v>26</v>
      </c>
      <c r="C13" s="430" t="s">
        <v>385</v>
      </c>
      <c r="D13" s="430" t="s">
        <v>289</v>
      </c>
      <c r="E13" s="321">
        <f>SUMIFS(Table_RSE7C_Data!H:H,Table_RSE7C_Data!$B:$B,'Table 7c'!$D$6,Table_RSE7C_Data!$C:$C,'Table 7c'!$C$13,Table_RSE7C_Data!$D:$D,'Table 7c'!$D$13,Table_RSE7C_Data!$E:$E,'Table 7c'!$D$8)</f>
        <v>3107</v>
      </c>
      <c r="F13" s="321">
        <f>SUMIFS(Table_RSE7C_Data!I:I,Table_RSE7C_Data!$B:$B,'Table 7c'!$D$6,Table_RSE7C_Data!$C:$C,'Table 7c'!$C$13,Table_RSE7C_Data!$D:$D,'Table 7c'!$D$13,Table_RSE7C_Data!$E:$E,'Table 7c'!$D$8)</f>
        <v>2927</v>
      </c>
      <c r="G13" s="321">
        <f>SUMIFS(Table_RSE7C_Data!J:J,Table_RSE7C_Data!$B:$B,'Table 7c'!$D$6,Table_RSE7C_Data!$C:$C,'Table 7c'!$C$13,Table_RSE7C_Data!$D:$D,'Table 7c'!$D$13,Table_RSE7C_Data!$E:$E,'Table 7c'!$D$8)</f>
        <v>2895</v>
      </c>
      <c r="H13" s="321">
        <f>SUMIFS(Table_RSE7C_Data!K:K,Table_RSE7C_Data!$B:$B,'Table 7c'!$D$6,Table_RSE7C_Data!$C:$C,'Table 7c'!$C$13,Table_RSE7C_Data!$D:$D,'Table 7c'!$D$13,Table_RSE7C_Data!$E:$E,'Table 7c'!$D$8)</f>
        <v>2899</v>
      </c>
      <c r="I13" s="321">
        <f>SUMIFS(Table_RSE7C_Data!L:L,Table_RSE7C_Data!$B:$B,'Table 7c'!$D$6,Table_RSE7C_Data!$C:$C,'Table 7c'!$C$13,Table_RSE7C_Data!$D:$D,'Table 7c'!$D$13,Table_RSE7C_Data!$E:$E,'Table 7c'!$D$8)</f>
        <v>2894</v>
      </c>
      <c r="J13" s="321">
        <f>SUMIFS(Table_RSE7C_Data!M:M,Table_RSE7C_Data!$B:$B,'Table 7c'!$D$6,Table_RSE7C_Data!$C:$C,'Table 7c'!$C$13,Table_RSE7C_Data!$D:$D,'Table 7c'!$D$13,Table_RSE7C_Data!$E:$E,'Table 7c'!$D$8)</f>
        <v>2706</v>
      </c>
      <c r="K13" s="321">
        <f>SUMIFS(Table_RSE7C_Data!N:N,Table_RSE7C_Data!$B:$B,'Table 7c'!$D$6,Table_RSE7C_Data!$C:$C,'Table 7c'!$C$13,Table_RSE7C_Data!$D:$D,'Table 7c'!$D$13,Table_RSE7C_Data!$E:$E,'Table 7c'!$D$8)</f>
        <v>2560</v>
      </c>
      <c r="L13" s="321">
        <f>SUMIFS(Table_RSE7C_Data!O:O,Table_RSE7C_Data!$B:$B,'Table 7c'!$D$6,Table_RSE7C_Data!$C:$C,'Table 7c'!$C$13,Table_RSE7C_Data!$D:$D,'Table 7c'!$D$13,Table_RSE7C_Data!$E:$E,'Table 7c'!$D$8)</f>
        <v>2672</v>
      </c>
      <c r="M13" s="507"/>
      <c r="N13" s="507"/>
      <c r="O13" s="507"/>
    </row>
    <row r="14" spans="1:17" ht="16.5" customHeight="1" x14ac:dyDescent="0.45">
      <c r="A14" s="437" t="s">
        <v>146</v>
      </c>
      <c r="B14" s="12" t="s">
        <v>187</v>
      </c>
      <c r="C14" s="229" t="s">
        <v>388</v>
      </c>
      <c r="D14" s="229" t="s">
        <v>187</v>
      </c>
      <c r="E14" s="295">
        <f>SUMIFS(Table_RSE7C_Data!H:H,Table_RSE7C_Data!$B:$B,'Table 7c'!$D$6,Table_RSE7C_Data!$C:$C,'Table 7c'!$C$14,Table_RSE7C_Data!$D:$D,'Table 7c'!$D$14,Table_RSE7C_Data!$E:$E,'Table 7c'!$D$8)</f>
        <v>3224</v>
      </c>
      <c r="F14" s="295">
        <f>SUMIFS(Table_RSE7C_Data!I:I,Table_RSE7C_Data!$B:$B,'Table 7c'!$D$6,Table_RSE7C_Data!$C:$C,'Table 7c'!$C$14,Table_RSE7C_Data!$D:$D,'Table 7c'!$D$14,Table_RSE7C_Data!$E:$E,'Table 7c'!$D$8)</f>
        <v>3065</v>
      </c>
      <c r="G14" s="295">
        <f>SUMIFS(Table_RSE7C_Data!J:J,Table_RSE7C_Data!$B:$B,'Table 7c'!$D$6,Table_RSE7C_Data!$C:$C,'Table 7c'!$C$14,Table_RSE7C_Data!$D:$D,'Table 7c'!$D$14,Table_RSE7C_Data!$E:$E,'Table 7c'!$D$8)</f>
        <v>2941</v>
      </c>
      <c r="H14" s="295">
        <f>SUMIFS(Table_RSE7C_Data!K:K,Table_RSE7C_Data!$B:$B,'Table 7c'!$D$6,Table_RSE7C_Data!$C:$C,'Table 7c'!$C$14,Table_RSE7C_Data!$D:$D,'Table 7c'!$D$14,Table_RSE7C_Data!$E:$E,'Table 7c'!$D$8)</f>
        <v>2787</v>
      </c>
      <c r="I14" s="295">
        <f>SUMIFS(Table_RSE7C_Data!L:L,Table_RSE7C_Data!$B:$B,'Table 7c'!$D$6,Table_RSE7C_Data!$C:$C,'Table 7c'!$C$14,Table_RSE7C_Data!$D:$D,'Table 7c'!$D$14,Table_RSE7C_Data!$E:$E,'Table 7c'!$D$8)</f>
        <v>2723</v>
      </c>
      <c r="J14" s="295">
        <f>SUMIFS(Table_RSE7C_Data!M:M,Table_RSE7C_Data!$B:$B,'Table 7c'!$D$6,Table_RSE7C_Data!$C:$C,'Table 7c'!$C$14,Table_RSE7C_Data!$D:$D,'Table 7c'!$D$14,Table_RSE7C_Data!$E:$E,'Table 7c'!$D$8)</f>
        <v>2412</v>
      </c>
      <c r="K14" s="295">
        <f>SUMIFS(Table_RSE7C_Data!N:N,Table_RSE7C_Data!$B:$B,'Table 7c'!$D$6,Table_RSE7C_Data!$C:$C,'Table 7c'!$C$14,Table_RSE7C_Data!$D:$D,'Table 7c'!$D$14,Table_RSE7C_Data!$E:$E,'Table 7c'!$D$8)</f>
        <v>2197</v>
      </c>
      <c r="L14" s="295">
        <f>SUMIFS(Table_RSE7C_Data!O:O,Table_RSE7C_Data!$B:$B,'Table 7c'!$D$6,Table_RSE7C_Data!$C:$C,'Table 7c'!$C$14,Table_RSE7C_Data!$D:$D,'Table 7c'!$D$14,Table_RSE7C_Data!$E:$E,'Table 7c'!$D$8)</f>
        <v>2162</v>
      </c>
      <c r="M14" s="221"/>
      <c r="N14" s="221"/>
      <c r="O14" s="221"/>
    </row>
    <row r="15" spans="1:17" ht="16.5" customHeight="1" x14ac:dyDescent="0.45">
      <c r="A15" s="437" t="s">
        <v>146</v>
      </c>
      <c r="B15" s="12" t="s">
        <v>188</v>
      </c>
      <c r="C15" s="229" t="s">
        <v>388</v>
      </c>
      <c r="D15" s="229" t="s">
        <v>188</v>
      </c>
      <c r="E15" s="295">
        <f>SUMIFS(Table_RSE7C_Data!H:H,Table_RSE7C_Data!$B:$B,'Table 7c'!$D$6,Table_RSE7C_Data!$C:$C,'Table 7c'!$C$15,Table_RSE7C_Data!$D:$D,'Table 7c'!$D$15,Table_RSE7C_Data!$E:$E,'Table 7c'!$D$8)</f>
        <v>3804</v>
      </c>
      <c r="F15" s="295">
        <f>SUMIFS(Table_RSE7C_Data!I:I,Table_RSE7C_Data!$B:$B,'Table 7c'!$D$6,Table_RSE7C_Data!$C:$C,'Table 7c'!$C$15,Table_RSE7C_Data!$D:$D,'Table 7c'!$D$15,Table_RSE7C_Data!$E:$E,'Table 7c'!$D$8)</f>
        <v>3587</v>
      </c>
      <c r="G15" s="295">
        <f>SUMIFS(Table_RSE7C_Data!J:J,Table_RSE7C_Data!$B:$B,'Table 7c'!$D$6,Table_RSE7C_Data!$C:$C,'Table 7c'!$C$15,Table_RSE7C_Data!$D:$D,'Table 7c'!$D$15,Table_RSE7C_Data!$E:$E,'Table 7c'!$D$8)</f>
        <v>3414</v>
      </c>
      <c r="H15" s="295">
        <f>SUMIFS(Table_RSE7C_Data!K:K,Table_RSE7C_Data!$B:$B,'Table 7c'!$D$6,Table_RSE7C_Data!$C:$C,'Table 7c'!$C$15,Table_RSE7C_Data!$D:$D,'Table 7c'!$D$15,Table_RSE7C_Data!$E:$E,'Table 7c'!$D$8)</f>
        <v>3219</v>
      </c>
      <c r="I15" s="295">
        <f>SUMIFS(Table_RSE7C_Data!L:L,Table_RSE7C_Data!$B:$B,'Table 7c'!$D$6,Table_RSE7C_Data!$C:$C,'Table 7c'!$C$15,Table_RSE7C_Data!$D:$D,'Table 7c'!$D$15,Table_RSE7C_Data!$E:$E,'Table 7c'!$D$8)</f>
        <v>3152</v>
      </c>
      <c r="J15" s="295">
        <f>SUMIFS(Table_RSE7C_Data!M:M,Table_RSE7C_Data!$B:$B,'Table 7c'!$D$6,Table_RSE7C_Data!$C:$C,'Table 7c'!$C$15,Table_RSE7C_Data!$D:$D,'Table 7c'!$D$15,Table_RSE7C_Data!$E:$E,'Table 7c'!$D$8)</f>
        <v>2737</v>
      </c>
      <c r="K15" s="295">
        <f>SUMIFS(Table_RSE7C_Data!N:N,Table_RSE7C_Data!$B:$B,'Table 7c'!$D$6,Table_RSE7C_Data!$C:$C,'Table 7c'!$C$15,Table_RSE7C_Data!$D:$D,'Table 7c'!$D$15,Table_RSE7C_Data!$E:$E,'Table 7c'!$D$8)</f>
        <v>2423</v>
      </c>
      <c r="L15" s="295">
        <f>SUMIFS(Table_RSE7C_Data!O:O,Table_RSE7C_Data!$B:$B,'Table 7c'!$D$6,Table_RSE7C_Data!$C:$C,'Table 7c'!$C$15,Table_RSE7C_Data!$D:$D,'Table 7c'!$D$15,Table_RSE7C_Data!$E:$E,'Table 7c'!$D$8)</f>
        <v>2360</v>
      </c>
      <c r="M15" s="221"/>
      <c r="N15" s="221"/>
      <c r="O15" s="221"/>
      <c r="Q15" s="173"/>
    </row>
    <row r="16" spans="1:17" ht="16.5" customHeight="1" x14ac:dyDescent="0.45">
      <c r="A16" s="437" t="s">
        <v>146</v>
      </c>
      <c r="B16" s="12" t="s">
        <v>87</v>
      </c>
      <c r="C16" s="229" t="s">
        <v>388</v>
      </c>
      <c r="D16" s="229" t="s">
        <v>387</v>
      </c>
      <c r="E16" s="295">
        <f>SUMIFS(Table_RSE7C_Data!H:H,Table_RSE7C_Data!$B:$B,'Table 7c'!$D$6,Table_RSE7C_Data!$C:$C,'Table 7c'!$C$16,Table_RSE7C_Data!$D:$D,'Table 7c'!$D$16,Table_RSE7C_Data!$E:$E,'Table 7c'!$D$8)</f>
        <v>139</v>
      </c>
      <c r="F16" s="295">
        <f>SUMIFS(Table_RSE7C_Data!I:I,Table_RSE7C_Data!$B:$B,'Table 7c'!$D$6,Table_RSE7C_Data!$C:$C,'Table 7c'!$C$16,Table_RSE7C_Data!$D:$D,'Table 7c'!$D$16,Table_RSE7C_Data!$E:$E,'Table 7c'!$D$8)</f>
        <v>53</v>
      </c>
      <c r="G16" s="295">
        <f>SUMIFS(Table_RSE7C_Data!J:J,Table_RSE7C_Data!$B:$B,'Table 7c'!$D$6,Table_RSE7C_Data!$C:$C,'Table 7c'!$C$16,Table_RSE7C_Data!$D:$D,'Table 7c'!$D$16,Table_RSE7C_Data!$E:$E,'Table 7c'!$D$8)</f>
        <v>36</v>
      </c>
      <c r="H16" s="295">
        <f>SUMIFS(Table_RSE7C_Data!K:K,Table_RSE7C_Data!$B:$B,'Table 7c'!$D$6,Table_RSE7C_Data!$C:$C,'Table 7c'!$C$16,Table_RSE7C_Data!$D:$D,'Table 7c'!$D$16,Table_RSE7C_Data!$E:$E,'Table 7c'!$D$8)</f>
        <v>21</v>
      </c>
      <c r="I16" s="295">
        <f>SUMIFS(Table_RSE7C_Data!L:L,Table_RSE7C_Data!$B:$B,'Table 7c'!$D$6,Table_RSE7C_Data!$C:$C,'Table 7c'!$C$16,Table_RSE7C_Data!$D:$D,'Table 7c'!$D$16,Table_RSE7C_Data!$E:$E,'Table 7c'!$D$8)</f>
        <v>16</v>
      </c>
      <c r="J16" s="295">
        <f>SUMIFS(Table_RSE7C_Data!M:M,Table_RSE7C_Data!$B:$B,'Table 7c'!$D$6,Table_RSE7C_Data!$C:$C,'Table 7c'!$C$16,Table_RSE7C_Data!$D:$D,'Table 7c'!$D$16,Table_RSE7C_Data!$E:$E,'Table 7c'!$D$8)</f>
        <v>19</v>
      </c>
      <c r="K16" s="295">
        <f>SUMIFS(Table_RSE7C_Data!N:N,Table_RSE7C_Data!$B:$B,'Table 7c'!$D$6,Table_RSE7C_Data!$C:$C,'Table 7c'!$C$16,Table_RSE7C_Data!$D:$D,'Table 7c'!$D$16,Table_RSE7C_Data!$E:$E,'Table 7c'!$D$8)</f>
        <v>20</v>
      </c>
      <c r="L16" s="295">
        <f>SUMIFS(Table_RSE7C_Data!O:O,Table_RSE7C_Data!$B:$B,'Table 7c'!$D$6,Table_RSE7C_Data!$C:$C,'Table 7c'!$C$16,Table_RSE7C_Data!$D:$D,'Table 7c'!$D$16,Table_RSE7C_Data!$E:$E,'Table 7c'!$D$8)</f>
        <v>22</v>
      </c>
      <c r="Q16" s="188"/>
    </row>
    <row r="17" spans="1:17" s="506" customFormat="1" ht="16.5" customHeight="1" x14ac:dyDescent="0.45">
      <c r="A17" s="438" t="s">
        <v>146</v>
      </c>
      <c r="B17" s="431" t="s">
        <v>26</v>
      </c>
      <c r="C17" s="430" t="s">
        <v>388</v>
      </c>
      <c r="D17" s="430" t="s">
        <v>289</v>
      </c>
      <c r="E17" s="321">
        <f>SUMIFS(Table_RSE7C_Data!H:H,Table_RSE7C_Data!$B:$B,'Table 7c'!$D$6,Table_RSE7C_Data!$C:$C,'Table 7c'!$C$17,Table_RSE7C_Data!$D:$D,'Table 7c'!$D$17,Table_RSE7C_Data!$E:$E,'Table 7c'!$D$8)</f>
        <v>7167</v>
      </c>
      <c r="F17" s="321">
        <f>SUMIFS(Table_RSE7C_Data!I:I,Table_RSE7C_Data!$B:$B,'Table 7c'!$D$6,Table_RSE7C_Data!$C:$C,'Table 7c'!$C$17,Table_RSE7C_Data!$D:$D,'Table 7c'!$D$17,Table_RSE7C_Data!$E:$E,'Table 7c'!$D$8)</f>
        <v>6705</v>
      </c>
      <c r="G17" s="321">
        <f>SUMIFS(Table_RSE7C_Data!J:J,Table_RSE7C_Data!$B:$B,'Table 7c'!$D$6,Table_RSE7C_Data!$C:$C,'Table 7c'!$C$17,Table_RSE7C_Data!$D:$D,'Table 7c'!$D$17,Table_RSE7C_Data!$E:$E,'Table 7c'!$D$8)</f>
        <v>6392</v>
      </c>
      <c r="H17" s="321">
        <f>SUMIFS(Table_RSE7C_Data!K:K,Table_RSE7C_Data!$B:$B,'Table 7c'!$D$6,Table_RSE7C_Data!$C:$C,'Table 7c'!$C$17,Table_RSE7C_Data!$D:$D,'Table 7c'!$D$17,Table_RSE7C_Data!$E:$E,'Table 7c'!$D$8)</f>
        <v>6026</v>
      </c>
      <c r="I17" s="321">
        <f>SUMIFS(Table_RSE7C_Data!L:L,Table_RSE7C_Data!$B:$B,'Table 7c'!$D$6,Table_RSE7C_Data!$C:$C,'Table 7c'!$C$17,Table_RSE7C_Data!$D:$D,'Table 7c'!$D$17,Table_RSE7C_Data!$E:$E,'Table 7c'!$D$8)</f>
        <v>5891</v>
      </c>
      <c r="J17" s="321">
        <f>SUMIFS(Table_RSE7C_Data!M:M,Table_RSE7C_Data!$B:$B,'Table 7c'!$D$6,Table_RSE7C_Data!$C:$C,'Table 7c'!$C$17,Table_RSE7C_Data!$D:$D,'Table 7c'!$D$17,Table_RSE7C_Data!$E:$E,'Table 7c'!$D$8)</f>
        <v>5168</v>
      </c>
      <c r="K17" s="321">
        <f>SUMIFS(Table_RSE7C_Data!N:N,Table_RSE7C_Data!$B:$B,'Table 7c'!$D$6,Table_RSE7C_Data!$C:$C,'Table 7c'!$C$17,Table_RSE7C_Data!$D:$D,'Table 7c'!$D$17,Table_RSE7C_Data!$E:$E,'Table 7c'!$D$8)</f>
        <v>4640</v>
      </c>
      <c r="L17" s="321">
        <f>SUMIFS(Table_RSE7C_Data!O:O,Table_RSE7C_Data!$B:$B,'Table 7c'!$D$6,Table_RSE7C_Data!$C:$C,'Table 7c'!$C$17,Table_RSE7C_Data!$D:$D,'Table 7c'!$D$17,Table_RSE7C_Data!$E:$E,'Table 7c'!$D$8)</f>
        <v>4544</v>
      </c>
      <c r="Q17" s="508"/>
    </row>
    <row r="18" spans="1:17" ht="16.5" customHeight="1" x14ac:dyDescent="0.45">
      <c r="A18" s="437" t="s">
        <v>147</v>
      </c>
      <c r="B18" s="12" t="s">
        <v>187</v>
      </c>
      <c r="C18" s="229" t="s">
        <v>389</v>
      </c>
      <c r="D18" s="229" t="s">
        <v>187</v>
      </c>
      <c r="E18" s="295">
        <f>SUMIFS(Table_RSE7C_Data!H:H,Table_RSE7C_Data!$B:$B,'Table 7c'!$D$6,Table_RSE7C_Data!$C:$C,'Table 7c'!$C$18,Table_RSE7C_Data!$D:$D,'Table 7c'!$D$18,Table_RSE7C_Data!$E:$E,'Table 7c'!$D$8)</f>
        <v>3135</v>
      </c>
      <c r="F18" s="295">
        <f>SUMIFS(Table_RSE7C_Data!I:I,Table_RSE7C_Data!$B:$B,'Table 7c'!$D$6,Table_RSE7C_Data!$C:$C,'Table 7c'!$C$18,Table_RSE7C_Data!$D:$D,'Table 7c'!$D$18,Table_RSE7C_Data!$E:$E,'Table 7c'!$D$8)</f>
        <v>2994</v>
      </c>
      <c r="G18" s="295">
        <f>SUMIFS(Table_RSE7C_Data!J:J,Table_RSE7C_Data!$B:$B,'Table 7c'!$D$6,Table_RSE7C_Data!$C:$C,'Table 7c'!$C$18,Table_RSE7C_Data!$D:$D,'Table 7c'!$D$18,Table_RSE7C_Data!$E:$E,'Table 7c'!$D$8)</f>
        <v>2887</v>
      </c>
      <c r="H18" s="295">
        <f>SUMIFS(Table_RSE7C_Data!K:K,Table_RSE7C_Data!$B:$B,'Table 7c'!$D$6,Table_RSE7C_Data!$C:$C,'Table 7c'!$C$18,Table_RSE7C_Data!$D:$D,'Table 7c'!$D$18,Table_RSE7C_Data!$E:$E,'Table 7c'!$D$8)</f>
        <v>2757</v>
      </c>
      <c r="I18" s="295">
        <f>SUMIFS(Table_RSE7C_Data!L:L,Table_RSE7C_Data!$B:$B,'Table 7c'!$D$6,Table_RSE7C_Data!$C:$C,'Table 7c'!$C$18,Table_RSE7C_Data!$D:$D,'Table 7c'!$D$18,Table_RSE7C_Data!$E:$E,'Table 7c'!$D$8)</f>
        <v>2689</v>
      </c>
      <c r="J18" s="295">
        <f>SUMIFS(Table_RSE7C_Data!M:M,Table_RSE7C_Data!$B:$B,'Table 7c'!$D$6,Table_RSE7C_Data!$C:$C,'Table 7c'!$C$18,Table_RSE7C_Data!$D:$D,'Table 7c'!$D$18,Table_RSE7C_Data!$E:$E,'Table 7c'!$D$8)</f>
        <v>2242</v>
      </c>
      <c r="K18" s="295">
        <f>SUMIFS(Table_RSE7C_Data!N:N,Table_RSE7C_Data!$B:$B,'Table 7c'!$D$6,Table_RSE7C_Data!$C:$C,'Table 7c'!$C$18,Table_RSE7C_Data!$D:$D,'Table 7c'!$D$18,Table_RSE7C_Data!$E:$E,'Table 7c'!$D$8)</f>
        <v>2153</v>
      </c>
      <c r="L18" s="295">
        <f>SUMIFS(Table_RSE7C_Data!O:O,Table_RSE7C_Data!$B:$B,'Table 7c'!$D$6,Table_RSE7C_Data!$C:$C,'Table 7c'!$C$18,Table_RSE7C_Data!$D:$D,'Table 7c'!$D$18,Table_RSE7C_Data!$E:$E,'Table 7c'!$D$8)</f>
        <v>2182</v>
      </c>
      <c r="Q18" s="193"/>
    </row>
    <row r="19" spans="1:17" ht="16.5" customHeight="1" x14ac:dyDescent="0.45">
      <c r="A19" s="437" t="s">
        <v>147</v>
      </c>
      <c r="B19" s="12" t="s">
        <v>188</v>
      </c>
      <c r="C19" s="229" t="s">
        <v>389</v>
      </c>
      <c r="D19" s="229" t="s">
        <v>188</v>
      </c>
      <c r="E19" s="295">
        <f>SUMIFS(Table_RSE7C_Data!H:H,Table_RSE7C_Data!$B:$B,'Table 7c'!$D$6,Table_RSE7C_Data!$C:$C,'Table 7c'!$C$19,Table_RSE7C_Data!$D:$D,'Table 7c'!$D$19,Table_RSE7C_Data!$E:$E,'Table 7c'!$D$8)</f>
        <v>3766</v>
      </c>
      <c r="F19" s="295">
        <f>SUMIFS(Table_RSE7C_Data!I:I,Table_RSE7C_Data!$B:$B,'Table 7c'!$D$6,Table_RSE7C_Data!$C:$C,'Table 7c'!$C$19,Table_RSE7C_Data!$D:$D,'Table 7c'!$D$19,Table_RSE7C_Data!$E:$E,'Table 7c'!$D$8)</f>
        <v>3552</v>
      </c>
      <c r="G19" s="295">
        <f>SUMIFS(Table_RSE7C_Data!J:J,Table_RSE7C_Data!$B:$B,'Table 7c'!$D$6,Table_RSE7C_Data!$C:$C,'Table 7c'!$C$19,Table_RSE7C_Data!$D:$D,'Table 7c'!$D$19,Table_RSE7C_Data!$E:$E,'Table 7c'!$D$8)</f>
        <v>3382</v>
      </c>
      <c r="H19" s="295">
        <f>SUMIFS(Table_RSE7C_Data!K:K,Table_RSE7C_Data!$B:$B,'Table 7c'!$D$6,Table_RSE7C_Data!$C:$C,'Table 7c'!$C$19,Table_RSE7C_Data!$D:$D,'Table 7c'!$D$19,Table_RSE7C_Data!$E:$E,'Table 7c'!$D$8)</f>
        <v>3192</v>
      </c>
      <c r="I19" s="295">
        <f>SUMIFS(Table_RSE7C_Data!L:L,Table_RSE7C_Data!$B:$B,'Table 7c'!$D$6,Table_RSE7C_Data!$C:$C,'Table 7c'!$C$19,Table_RSE7C_Data!$D:$D,'Table 7c'!$D$19,Table_RSE7C_Data!$E:$E,'Table 7c'!$D$8)</f>
        <v>3073</v>
      </c>
      <c r="J19" s="295">
        <f>SUMIFS(Table_RSE7C_Data!M:M,Table_RSE7C_Data!$B:$B,'Table 7c'!$D$6,Table_RSE7C_Data!$C:$C,'Table 7c'!$C$19,Table_RSE7C_Data!$D:$D,'Table 7c'!$D$19,Table_RSE7C_Data!$E:$E,'Table 7c'!$D$8)</f>
        <v>2518</v>
      </c>
      <c r="K19" s="295">
        <f>SUMIFS(Table_RSE7C_Data!N:N,Table_RSE7C_Data!$B:$B,'Table 7c'!$D$6,Table_RSE7C_Data!$C:$C,'Table 7c'!$C$19,Table_RSE7C_Data!$D:$D,'Table 7c'!$D$19,Table_RSE7C_Data!$E:$E,'Table 7c'!$D$8)</f>
        <v>2370</v>
      </c>
      <c r="L19" s="295">
        <f>SUMIFS(Table_RSE7C_Data!O:O,Table_RSE7C_Data!$B:$B,'Table 7c'!$D$6,Table_RSE7C_Data!$C:$C,'Table 7c'!$C$19,Table_RSE7C_Data!$D:$D,'Table 7c'!$D$19,Table_RSE7C_Data!$E:$E,'Table 7c'!$D$8)</f>
        <v>2366</v>
      </c>
      <c r="Q19" s="193"/>
    </row>
    <row r="20" spans="1:17" ht="16.5" customHeight="1" x14ac:dyDescent="0.45">
      <c r="A20" s="437" t="s">
        <v>147</v>
      </c>
      <c r="B20" s="12" t="s">
        <v>87</v>
      </c>
      <c r="C20" s="229" t="s">
        <v>389</v>
      </c>
      <c r="D20" s="229" t="s">
        <v>387</v>
      </c>
      <c r="E20" s="295">
        <f>SUMIFS(Table_RSE7C_Data!H:H,Table_RSE7C_Data!$B:$B,'Table 7c'!$D$6,Table_RSE7C_Data!$C:$C,'Table 7c'!C20,Table_RSE7C_Data!$D:$D,'Table 7c'!$D$20,Table_RSE7C_Data!$E:$E,'Table 7c'!$D$8)</f>
        <v>66</v>
      </c>
      <c r="F20" s="295">
        <f>SUMIFS(Table_RSE7C_Data!I:I,Table_RSE7C_Data!$B:$B,'Table 7c'!$D$6,Table_RSE7C_Data!$C:$C,'Table 7c'!D20,Table_RSE7C_Data!$D:$D,'Table 7c'!$D$20,Table_RSE7C_Data!$E:$E,'Table 7c'!$D$8)</f>
        <v>0</v>
      </c>
      <c r="G20" s="295">
        <f>SUMIFS(Table_RSE7C_Data!J:J,Table_RSE7C_Data!$B:$B,'Table 7c'!$D$6,Table_RSE7C_Data!$C:$C,'Table 7c'!E20,Table_RSE7C_Data!$D:$D,'Table 7c'!$D$20,Table_RSE7C_Data!$E:$E,'Table 7c'!$D$8)</f>
        <v>0</v>
      </c>
      <c r="H20" s="295">
        <f>SUMIFS(Table_RSE7C_Data!K:K,Table_RSE7C_Data!$B:$B,'Table 7c'!$D$6,Table_RSE7C_Data!$C:$C,'Table 7c'!F20,Table_RSE7C_Data!$D:$D,'Table 7c'!$D$20,Table_RSE7C_Data!$E:$E,'Table 7c'!$D$8)</f>
        <v>0</v>
      </c>
      <c r="I20" s="295">
        <f>SUMIFS(Table_RSE7C_Data!L:L,Table_RSE7C_Data!$B:$B,'Table 7c'!$D$6,Table_RSE7C_Data!$C:$C,'Table 7c'!G20,Table_RSE7C_Data!$D:$D,'Table 7c'!$D$20,Table_RSE7C_Data!$E:$E,'Table 7c'!$D$8)</f>
        <v>0</v>
      </c>
      <c r="J20" s="295">
        <f>SUMIFS(Table_RSE7C_Data!M:M,Table_RSE7C_Data!$B:$B,'Table 7c'!$D$6,Table_RSE7C_Data!$C:$C,'Table 7c'!H20,Table_RSE7C_Data!$D:$D,'Table 7c'!$D$20,Table_RSE7C_Data!$E:$E,'Table 7c'!$D$8)</f>
        <v>0</v>
      </c>
      <c r="K20" s="295">
        <f>SUMIFS(Table_RSE7C_Data!N:N,Table_RSE7C_Data!$B:$B,'Table 7c'!$D$6,Table_RSE7C_Data!$C:$C,'Table 7c'!I20,Table_RSE7C_Data!$D:$D,'Table 7c'!$D$20,Table_RSE7C_Data!$E:$E,'Table 7c'!$D$8)</f>
        <v>0</v>
      </c>
      <c r="L20" s="295">
        <f>SUMIFS(Table_RSE7C_Data!O:O,Table_RSE7C_Data!$B:$B,'Table 7c'!$D$6,Table_RSE7C_Data!$C:$C,'Table 7c'!J20,Table_RSE7C_Data!$D:$D,'Table 7c'!$D$20,Table_RSE7C_Data!$E:$E,'Table 7c'!$D$8)</f>
        <v>0</v>
      </c>
      <c r="Q20" s="193"/>
    </row>
    <row r="21" spans="1:17" s="506" customFormat="1" ht="16.5" customHeight="1" x14ac:dyDescent="0.45">
      <c r="A21" s="438" t="s">
        <v>147</v>
      </c>
      <c r="B21" s="431" t="s">
        <v>26</v>
      </c>
      <c r="C21" s="430" t="s">
        <v>389</v>
      </c>
      <c r="D21" s="430" t="s">
        <v>289</v>
      </c>
      <c r="E21" s="321">
        <f>SUMIFS(Table_RSE7C_Data!H:H,Table_RSE7C_Data!$B:$B,'Table 7c'!$D$6,Table_RSE7C_Data!$C:$C,'Table 7c'!$C$21,Table_RSE7C_Data!$D:$D,'Table 7c'!$D$21,Table_RSE7C_Data!$E:$E,'Table 7c'!$D$8)</f>
        <v>6966</v>
      </c>
      <c r="F21" s="321">
        <f>SUMIFS(Table_RSE7C_Data!I:I,Table_RSE7C_Data!$B:$B,'Table 7c'!$D$6,Table_RSE7C_Data!$C:$C,'Table 7c'!$C$21,Table_RSE7C_Data!$D:$D,'Table 7c'!$D$21,Table_RSE7C_Data!$E:$E,'Table 7c'!$D$8)</f>
        <v>6569</v>
      </c>
      <c r="G21" s="321">
        <f>SUMIFS(Table_RSE7C_Data!J:J,Table_RSE7C_Data!$B:$B,'Table 7c'!$D$6,Table_RSE7C_Data!$C:$C,'Table 7c'!$C$21,Table_RSE7C_Data!$D:$D,'Table 7c'!$D$21,Table_RSE7C_Data!$E:$E,'Table 7c'!$D$8)</f>
        <v>6286</v>
      </c>
      <c r="H21" s="321">
        <f>SUMIFS(Table_RSE7C_Data!K:K,Table_RSE7C_Data!$B:$B,'Table 7c'!$D$6,Table_RSE7C_Data!$C:$C,'Table 7c'!$C$21,Table_RSE7C_Data!$D:$D,'Table 7c'!$D$21,Table_RSE7C_Data!$E:$E,'Table 7c'!$D$8)</f>
        <v>5960</v>
      </c>
      <c r="I21" s="321">
        <f>SUMIFS(Table_RSE7C_Data!L:L,Table_RSE7C_Data!$B:$B,'Table 7c'!$D$6,Table_RSE7C_Data!$C:$C,'Table 7c'!$C$21,Table_RSE7C_Data!$D:$D,'Table 7c'!$D$21,Table_RSE7C_Data!$E:$E,'Table 7c'!$D$8)</f>
        <v>5771</v>
      </c>
      <c r="J21" s="321">
        <f>SUMIFS(Table_RSE7C_Data!M:M,Table_RSE7C_Data!$B:$B,'Table 7c'!$D$6,Table_RSE7C_Data!$C:$C,'Table 7c'!$C$21,Table_RSE7C_Data!$D:$D,'Table 7c'!$D$21,Table_RSE7C_Data!$E:$E,'Table 7c'!$D$8)</f>
        <v>4770</v>
      </c>
      <c r="K21" s="321">
        <f>SUMIFS(Table_RSE7C_Data!N:N,Table_RSE7C_Data!$B:$B,'Table 7c'!$D$6,Table_RSE7C_Data!$C:$C,'Table 7c'!$C$21,Table_RSE7C_Data!$D:$D,'Table 7c'!$D$21,Table_RSE7C_Data!$E:$E,'Table 7c'!$D$8)</f>
        <v>4533</v>
      </c>
      <c r="L21" s="321">
        <f>SUMIFS(Table_RSE7C_Data!O:O,Table_RSE7C_Data!$B:$B,'Table 7c'!$D$6,Table_RSE7C_Data!$C:$C,'Table 7c'!$C$21,Table_RSE7C_Data!$D:$D,'Table 7c'!$D$21,Table_RSE7C_Data!$E:$E,'Table 7c'!$D$8)</f>
        <v>4560</v>
      </c>
      <c r="Q21" s="509"/>
    </row>
    <row r="22" spans="1:17" ht="16.5" customHeight="1" x14ac:dyDescent="0.45">
      <c r="A22" s="437" t="s">
        <v>148</v>
      </c>
      <c r="B22" s="12" t="s">
        <v>187</v>
      </c>
      <c r="C22" s="229" t="s">
        <v>390</v>
      </c>
      <c r="D22" s="229" t="s">
        <v>187</v>
      </c>
      <c r="E22" s="295">
        <f>SUMIFS(Table_RSE7C_Data!H:H,Table_RSE7C_Data!$B:$B,'Table 7c'!$D$6,Table_RSE7C_Data!$C:$C,'Table 7c'!$C$22,Table_RSE7C_Data!$D:$D,'Table 7c'!$D$22,Table_RSE7C_Data!$E:$E,'Table 7c'!$D$8)</f>
        <v>1369</v>
      </c>
      <c r="F22" s="295">
        <f>SUMIFS(Table_RSE7C_Data!I:I,Table_RSE7C_Data!$B:$B,'Table 7c'!$D$6,Table_RSE7C_Data!$C:$C,'Table 7c'!$C$22,Table_RSE7C_Data!$D:$D,'Table 7c'!$D$22,Table_RSE7C_Data!$E:$E,'Table 7c'!$D$8)</f>
        <v>1386</v>
      </c>
      <c r="G22" s="295">
        <f>SUMIFS(Table_RSE7C_Data!J:J,Table_RSE7C_Data!$B:$B,'Table 7c'!$D$6,Table_RSE7C_Data!$C:$C,'Table 7c'!$C$22,Table_RSE7C_Data!$D:$D,'Table 7c'!$D$22,Table_RSE7C_Data!$E:$E,'Table 7c'!$D$8)</f>
        <v>1396</v>
      </c>
      <c r="H22" s="295">
        <f>SUMIFS(Table_RSE7C_Data!K:K,Table_RSE7C_Data!$B:$B,'Table 7c'!$D$6,Table_RSE7C_Data!$C:$C,'Table 7c'!$C$22,Table_RSE7C_Data!$D:$D,'Table 7c'!$D$22,Table_RSE7C_Data!$E:$E,'Table 7c'!$D$8)</f>
        <v>1372</v>
      </c>
      <c r="I22" s="295">
        <f>SUMIFS(Table_RSE7C_Data!L:L,Table_RSE7C_Data!$B:$B,'Table 7c'!$D$6,Table_RSE7C_Data!$C:$C,'Table 7c'!$C$22,Table_RSE7C_Data!$D:$D,'Table 7c'!$D$22,Table_RSE7C_Data!$E:$E,'Table 7c'!$D$8)</f>
        <v>1340</v>
      </c>
      <c r="J22" s="295">
        <f>SUMIFS(Table_RSE7C_Data!M:M,Table_RSE7C_Data!$B:$B,'Table 7c'!$D$6,Table_RSE7C_Data!$C:$C,'Table 7c'!$C$22,Table_RSE7C_Data!$D:$D,'Table 7c'!$D$22,Table_RSE7C_Data!$E:$E,'Table 7c'!$D$8)</f>
        <v>1109</v>
      </c>
      <c r="K22" s="295">
        <f>SUMIFS(Table_RSE7C_Data!N:N,Table_RSE7C_Data!$B:$B,'Table 7c'!$D$6,Table_RSE7C_Data!$C:$C,'Table 7c'!$C$22,Table_RSE7C_Data!$D:$D,'Table 7c'!$D$22,Table_RSE7C_Data!$E:$E,'Table 7c'!$D$8)</f>
        <v>1038</v>
      </c>
      <c r="L22" s="295">
        <f>SUMIFS(Table_RSE7C_Data!O:O,Table_RSE7C_Data!$B:$B,'Table 7c'!$D$6,Table_RSE7C_Data!$C:$C,'Table 7c'!$C$22,Table_RSE7C_Data!$D:$D,'Table 7c'!$D$22,Table_RSE7C_Data!$E:$E,'Table 7c'!$D$8)</f>
        <v>1014</v>
      </c>
      <c r="Q22" s="193"/>
    </row>
    <row r="23" spans="1:17" ht="16.5" customHeight="1" x14ac:dyDescent="0.45">
      <c r="A23" s="437" t="s">
        <v>148</v>
      </c>
      <c r="B23" s="12" t="s">
        <v>188</v>
      </c>
      <c r="C23" s="229" t="s">
        <v>390</v>
      </c>
      <c r="D23" s="229" t="s">
        <v>188</v>
      </c>
      <c r="E23" s="295">
        <f>SUMIFS(Table_RSE7C_Data!H:H,Table_RSE7C_Data!$B:$B,'Table 7c'!$D$6,Table_RSE7C_Data!$C:$C,'Table 7c'!$C$23,Table_RSE7C_Data!$D:$D,'Table 7c'!$D$23,Table_RSE7C_Data!$E:$E,'Table 7c'!$D$8)</f>
        <v>1640</v>
      </c>
      <c r="F23" s="295">
        <f>SUMIFS(Table_RSE7C_Data!I:I,Table_RSE7C_Data!$B:$B,'Table 7c'!$D$6,Table_RSE7C_Data!$C:$C,'Table 7c'!$C$23,Table_RSE7C_Data!$D:$D,'Table 7c'!$D$23,Table_RSE7C_Data!$E:$E,'Table 7c'!$D$8)</f>
        <v>1628</v>
      </c>
      <c r="G23" s="295">
        <f>SUMIFS(Table_RSE7C_Data!J:J,Table_RSE7C_Data!$B:$B,'Table 7c'!$D$6,Table_RSE7C_Data!$C:$C,'Table 7c'!$C$23,Table_RSE7C_Data!$D:$D,'Table 7c'!$D$23,Table_RSE7C_Data!$E:$E,'Table 7c'!$D$8)</f>
        <v>1618</v>
      </c>
      <c r="H23" s="295">
        <f>SUMIFS(Table_RSE7C_Data!K:K,Table_RSE7C_Data!$B:$B,'Table 7c'!$D$6,Table_RSE7C_Data!$C:$C,'Table 7c'!$C$23,Table_RSE7C_Data!$D:$D,'Table 7c'!$D$23,Table_RSE7C_Data!$E:$E,'Table 7c'!$D$8)</f>
        <v>1571</v>
      </c>
      <c r="I23" s="295">
        <f>SUMIFS(Table_RSE7C_Data!L:L,Table_RSE7C_Data!$B:$B,'Table 7c'!$D$6,Table_RSE7C_Data!$C:$C,'Table 7c'!$C$23,Table_RSE7C_Data!$D:$D,'Table 7c'!$D$23,Table_RSE7C_Data!$E:$E,'Table 7c'!$D$8)</f>
        <v>1524</v>
      </c>
      <c r="J23" s="295">
        <f>SUMIFS(Table_RSE7C_Data!M:M,Table_RSE7C_Data!$B:$B,'Table 7c'!$D$6,Table_RSE7C_Data!$C:$C,'Table 7c'!$C$23,Table_RSE7C_Data!$D:$D,'Table 7c'!$D$23,Table_RSE7C_Data!$E:$E,'Table 7c'!$D$8)</f>
        <v>1223</v>
      </c>
      <c r="K23" s="295">
        <f>SUMIFS(Table_RSE7C_Data!N:N,Table_RSE7C_Data!$B:$B,'Table 7c'!$D$6,Table_RSE7C_Data!$C:$C,'Table 7c'!$C$23,Table_RSE7C_Data!$D:$D,'Table 7c'!$D$23,Table_RSE7C_Data!$E:$E,'Table 7c'!$D$8)</f>
        <v>1131</v>
      </c>
      <c r="L23" s="295">
        <f>SUMIFS(Table_RSE7C_Data!O:O,Table_RSE7C_Data!$B:$B,'Table 7c'!$D$6,Table_RSE7C_Data!$C:$C,'Table 7c'!$C$23,Table_RSE7C_Data!$D:$D,'Table 7c'!$D$23,Table_RSE7C_Data!$E:$E,'Table 7c'!$D$8)</f>
        <v>1087</v>
      </c>
      <c r="Q23" s="193"/>
    </row>
    <row r="24" spans="1:17" ht="16.5" customHeight="1" x14ac:dyDescent="0.45">
      <c r="A24" s="437" t="s">
        <v>148</v>
      </c>
      <c r="B24" s="12" t="s">
        <v>87</v>
      </c>
      <c r="C24" s="229" t="s">
        <v>390</v>
      </c>
      <c r="D24" s="229" t="s">
        <v>387</v>
      </c>
      <c r="E24" s="295">
        <f>SUMIFS(Table_RSE7C_Data!H:H,Table_RSE7C_Data!$B:$B,'Table 7c'!$D$6,Table_RSE7C_Data!$C:$C,'Table 7c'!$C$24,Table_RSE7C_Data!$D:$D,'Table 7c'!$D$24,Table_RSE7C_Data!$E:$E,'Table 7c'!$D$8)</f>
        <v>22</v>
      </c>
      <c r="F24" s="295">
        <f>SUMIFS(Table_RSE7C_Data!I:I,Table_RSE7C_Data!$B:$B,'Table 7c'!$D$6,Table_RSE7C_Data!$C:$C,'Table 7c'!$C$24,Table_RSE7C_Data!$D:$D,'Table 7c'!$D$24,Table_RSE7C_Data!$E:$E,'Table 7c'!$D$8)</f>
        <v>7</v>
      </c>
      <c r="G24" s="295">
        <f>SUMIFS(Table_RSE7C_Data!J:J,Table_RSE7C_Data!$B:$B,'Table 7c'!$D$6,Table_RSE7C_Data!$C:$C,'Table 7c'!$C$24,Table_RSE7C_Data!$D:$D,'Table 7c'!$D$24,Table_RSE7C_Data!$E:$E,'Table 7c'!$D$8)</f>
        <v>5</v>
      </c>
      <c r="H24" s="295">
        <f>SUMIFS(Table_RSE7C_Data!K:K,Table_RSE7C_Data!$B:$B,'Table 7c'!$D$6,Table_RSE7C_Data!$C:$C,'Table 7c'!$C$24,Table_RSE7C_Data!$D:$D,'Table 7c'!$D$24,Table_RSE7C_Data!$E:$E,'Table 7c'!$D$8)</f>
        <v>3</v>
      </c>
      <c r="I24" s="295">
        <f>SUMIFS(Table_RSE7C_Data!L:L,Table_RSE7C_Data!$B:$B,'Table 7c'!$D$6,Table_RSE7C_Data!$C:$C,'Table 7c'!$C$24,Table_RSE7C_Data!$D:$D,'Table 7c'!$D$24,Table_RSE7C_Data!$E:$E,'Table 7c'!$D$8)</f>
        <v>3</v>
      </c>
      <c r="J24" s="295">
        <f>SUMIFS(Table_RSE7C_Data!M:M,Table_RSE7C_Data!$B:$B,'Table 7c'!$D$6,Table_RSE7C_Data!$C:$C,'Table 7c'!$C$24,Table_RSE7C_Data!$D:$D,'Table 7c'!$D$24,Table_RSE7C_Data!$E:$E,'Table 7c'!$D$8)</f>
        <v>3</v>
      </c>
      <c r="K24" s="295">
        <f>SUMIFS(Table_RSE7C_Data!N:N,Table_RSE7C_Data!$B:$B,'Table 7c'!$D$6,Table_RSE7C_Data!$C:$C,'Table 7c'!$C$24,Table_RSE7C_Data!$D:$D,'Table 7c'!$D$24,Table_RSE7C_Data!$E:$E,'Table 7c'!$D$8)</f>
        <v>3</v>
      </c>
      <c r="L24" s="295">
        <f>SUMIFS(Table_RSE7C_Data!O:O,Table_RSE7C_Data!$B:$B,'Table 7c'!$D$6,Table_RSE7C_Data!$C:$C,'Table 7c'!$C$24,Table_RSE7C_Data!$D:$D,'Table 7c'!$D$24,Table_RSE7C_Data!$E:$E,'Table 7c'!$D$8)</f>
        <v>3</v>
      </c>
    </row>
    <row r="25" spans="1:17" s="506" customFormat="1" ht="16.5" customHeight="1" x14ac:dyDescent="0.45">
      <c r="A25" s="438" t="s">
        <v>148</v>
      </c>
      <c r="B25" s="431" t="s">
        <v>26</v>
      </c>
      <c r="C25" s="430" t="s">
        <v>390</v>
      </c>
      <c r="D25" s="430" t="s">
        <v>289</v>
      </c>
      <c r="E25" s="321">
        <f>SUMIFS(Table_RSE7C_Data!H:H,Table_RSE7C_Data!$B:$B,'Table 7c'!$D$6,Table_RSE7C_Data!$C:$C,'Table 7c'!$C$25,Table_RSE7C_Data!$D:$D,'Table 7c'!$D$25,Table_RSE7C_Data!$E:$E,'Table 7c'!$D$8)</f>
        <v>3031</v>
      </c>
      <c r="F25" s="321">
        <f>SUMIFS(Table_RSE7C_Data!I:I,Table_RSE7C_Data!$B:$B,'Table 7c'!$D$6,Table_RSE7C_Data!$C:$C,'Table 7c'!$C$25,Table_RSE7C_Data!$D:$D,'Table 7c'!$D$25,Table_RSE7C_Data!$E:$E,'Table 7c'!$D$8)</f>
        <v>3021</v>
      </c>
      <c r="G25" s="321">
        <f>SUMIFS(Table_RSE7C_Data!J:J,Table_RSE7C_Data!$B:$B,'Table 7c'!$D$6,Table_RSE7C_Data!$C:$C,'Table 7c'!$C$25,Table_RSE7C_Data!$D:$D,'Table 7c'!$D$25,Table_RSE7C_Data!$E:$E,'Table 7c'!$D$8)</f>
        <v>3019</v>
      </c>
      <c r="H25" s="321">
        <f>SUMIFS(Table_RSE7C_Data!K:K,Table_RSE7C_Data!$B:$B,'Table 7c'!$D$6,Table_RSE7C_Data!$C:$C,'Table 7c'!$C$25,Table_RSE7C_Data!$D:$D,'Table 7c'!$D$25,Table_RSE7C_Data!$E:$E,'Table 7c'!$D$8)</f>
        <v>2945</v>
      </c>
      <c r="I25" s="321">
        <f>SUMIFS(Table_RSE7C_Data!L:L,Table_RSE7C_Data!$B:$B,'Table 7c'!$D$6,Table_RSE7C_Data!$C:$C,'Table 7c'!$C$25,Table_RSE7C_Data!$D:$D,'Table 7c'!$D$25,Table_RSE7C_Data!$E:$E,'Table 7c'!$D$8)</f>
        <v>2867</v>
      </c>
      <c r="J25" s="321">
        <f>SUMIFS(Table_RSE7C_Data!M:M,Table_RSE7C_Data!$B:$B,'Table 7c'!$D$6,Table_RSE7C_Data!$C:$C,'Table 7c'!$C$25,Table_RSE7C_Data!$D:$D,'Table 7c'!$D$25,Table_RSE7C_Data!$E:$E,'Table 7c'!$D$8)</f>
        <v>2334</v>
      </c>
      <c r="K25" s="321">
        <f>SUMIFS(Table_RSE7C_Data!N:N,Table_RSE7C_Data!$B:$B,'Table 7c'!$D$6,Table_RSE7C_Data!$C:$C,'Table 7c'!$C$25,Table_RSE7C_Data!$D:$D,'Table 7c'!$D$25,Table_RSE7C_Data!$E:$E,'Table 7c'!$D$8)</f>
        <v>2172</v>
      </c>
      <c r="L25" s="321">
        <f>SUMIFS(Table_RSE7C_Data!O:O,Table_RSE7C_Data!$B:$B,'Table 7c'!$D$6,Table_RSE7C_Data!$C:$C,'Table 7c'!$C$25,Table_RSE7C_Data!$D:$D,'Table 7c'!$D$25,Table_RSE7C_Data!$E:$E,'Table 7c'!$D$8)</f>
        <v>2105</v>
      </c>
    </row>
    <row r="26" spans="1:17" ht="16.5" customHeight="1" x14ac:dyDescent="0.45">
      <c r="A26" s="437" t="s">
        <v>149</v>
      </c>
      <c r="B26" s="12" t="s">
        <v>187</v>
      </c>
      <c r="C26" s="229" t="s">
        <v>391</v>
      </c>
      <c r="D26" s="229" t="s">
        <v>187</v>
      </c>
      <c r="E26" s="295">
        <f>SUMIFS(Table_RSE7C_Data!H:H,Table_RSE7C_Data!$B:$B,'Table 7c'!$D$6,Table_RSE7C_Data!$C:$C,'Table 7c'!$C$26,Table_RSE7C_Data!$D:$D,'Table 7c'!$D$26,Table_RSE7C_Data!$E:$E,'Table 7c'!$D$8)</f>
        <v>1232</v>
      </c>
      <c r="F26" s="295">
        <f>SUMIFS(Table_RSE7C_Data!I:I,Table_RSE7C_Data!$B:$B,'Table 7c'!$D$6,Table_RSE7C_Data!$C:$C,'Table 7c'!$C$26,Table_RSE7C_Data!$D:$D,'Table 7c'!$D$26,Table_RSE7C_Data!$E:$E,'Table 7c'!$D$8)</f>
        <v>1206</v>
      </c>
      <c r="G26" s="295">
        <f>SUMIFS(Table_RSE7C_Data!J:J,Table_RSE7C_Data!$B:$B,'Table 7c'!$D$6,Table_RSE7C_Data!$C:$C,'Table 7c'!$C$26,Table_RSE7C_Data!$D:$D,'Table 7c'!$D$26,Table_RSE7C_Data!$E:$E,'Table 7c'!$D$8)</f>
        <v>1181</v>
      </c>
      <c r="H26" s="295">
        <f>SUMIFS(Table_RSE7C_Data!K:K,Table_RSE7C_Data!$B:$B,'Table 7c'!$D$6,Table_RSE7C_Data!$C:$C,'Table 7c'!$C$26,Table_RSE7C_Data!$D:$D,'Table 7c'!$D$26,Table_RSE7C_Data!$E:$E,'Table 7c'!$D$8)</f>
        <v>1148</v>
      </c>
      <c r="I26" s="295">
        <f>SUMIFS(Table_RSE7C_Data!L:L,Table_RSE7C_Data!$B:$B,'Table 7c'!$D$6,Table_RSE7C_Data!$C:$C,'Table 7c'!$C$26,Table_RSE7C_Data!$D:$D,'Table 7c'!$D$26,Table_RSE7C_Data!$E:$E,'Table 7c'!$D$8)</f>
        <v>1137</v>
      </c>
      <c r="J26" s="295">
        <f>SUMIFS(Table_RSE7C_Data!M:M,Table_RSE7C_Data!$B:$B,'Table 7c'!$D$6,Table_RSE7C_Data!$C:$C,'Table 7c'!$C$26,Table_RSE7C_Data!$D:$D,'Table 7c'!$D$26,Table_RSE7C_Data!$E:$E,'Table 7c'!$D$8)</f>
        <v>998</v>
      </c>
      <c r="K26" s="295">
        <f>SUMIFS(Table_RSE7C_Data!N:N,Table_RSE7C_Data!$B:$B,'Table 7c'!$D$6,Table_RSE7C_Data!$C:$C,'Table 7c'!$C$26,Table_RSE7C_Data!$D:$D,'Table 7c'!$D$26,Table_RSE7C_Data!$E:$E,'Table 7c'!$D$8)</f>
        <v>991</v>
      </c>
      <c r="L26" s="295">
        <f>SUMIFS(Table_RSE7C_Data!O:O,Table_RSE7C_Data!$B:$B,'Table 7c'!$D$6,Table_RSE7C_Data!$C:$C,'Table 7c'!$C$26,Table_RSE7C_Data!$D:$D,'Table 7c'!$D$26,Table_RSE7C_Data!$E:$E,'Table 7c'!$D$8)</f>
        <v>1018</v>
      </c>
    </row>
    <row r="27" spans="1:17" ht="16.5" customHeight="1" x14ac:dyDescent="0.45">
      <c r="A27" s="437" t="s">
        <v>149</v>
      </c>
      <c r="B27" s="12" t="s">
        <v>188</v>
      </c>
      <c r="C27" s="229" t="s">
        <v>391</v>
      </c>
      <c r="D27" s="229" t="s">
        <v>188</v>
      </c>
      <c r="E27" s="295">
        <f>SUMIFS(Table_RSE7C_Data!H:H,Table_RSE7C_Data!$B:$B,'Table 7c'!$D$6,Table_RSE7C_Data!$C:$C,'Table 7c'!$C$27,Table_RSE7C_Data!$D:$D,'Table 7c'!$D$27,Table_RSE7C_Data!$E:$E,'Table 7c'!$D$8)</f>
        <v>1479</v>
      </c>
      <c r="F27" s="295">
        <f>SUMIFS(Table_RSE7C_Data!I:I,Table_RSE7C_Data!$B:$B,'Table 7c'!$D$6,Table_RSE7C_Data!$C:$C,'Table 7c'!$C$27,Table_RSE7C_Data!$D:$D,'Table 7c'!$D$27,Table_RSE7C_Data!$E:$E,'Table 7c'!$D$8)</f>
        <v>1432</v>
      </c>
      <c r="G27" s="295">
        <f>SUMIFS(Table_RSE7C_Data!J:J,Table_RSE7C_Data!$B:$B,'Table 7c'!$D$6,Table_RSE7C_Data!$C:$C,'Table 7c'!$C$27,Table_RSE7C_Data!$D:$D,'Table 7c'!$D$27,Table_RSE7C_Data!$E:$E,'Table 7c'!$D$8)</f>
        <v>1385</v>
      </c>
      <c r="H27" s="295">
        <f>SUMIFS(Table_RSE7C_Data!K:K,Table_RSE7C_Data!$B:$B,'Table 7c'!$D$6,Table_RSE7C_Data!$C:$C,'Table 7c'!$C$27,Table_RSE7C_Data!$D:$D,'Table 7c'!$D$27,Table_RSE7C_Data!$E:$E,'Table 7c'!$D$8)</f>
        <v>1329</v>
      </c>
      <c r="I27" s="295">
        <f>SUMIFS(Table_RSE7C_Data!L:L,Table_RSE7C_Data!$B:$B,'Table 7c'!$D$6,Table_RSE7C_Data!$C:$C,'Table 7c'!$C$27,Table_RSE7C_Data!$D:$D,'Table 7c'!$D$27,Table_RSE7C_Data!$E:$E,'Table 7c'!$D$8)</f>
        <v>1304</v>
      </c>
      <c r="J27" s="295">
        <f>SUMIFS(Table_RSE7C_Data!M:M,Table_RSE7C_Data!$B:$B,'Table 7c'!$D$6,Table_RSE7C_Data!$C:$C,'Table 7c'!$C$27,Table_RSE7C_Data!$D:$D,'Table 7c'!$D$27,Table_RSE7C_Data!$E:$E,'Table 7c'!$D$8)</f>
        <v>1102</v>
      </c>
      <c r="K27" s="295">
        <f>SUMIFS(Table_RSE7C_Data!N:N,Table_RSE7C_Data!$B:$B,'Table 7c'!$D$6,Table_RSE7C_Data!$C:$C,'Table 7c'!$C$27,Table_RSE7C_Data!$D:$D,'Table 7c'!$D$27,Table_RSE7C_Data!$E:$E,'Table 7c'!$D$8)</f>
        <v>1079</v>
      </c>
      <c r="L27" s="295">
        <f>SUMIFS(Table_RSE7C_Data!O:O,Table_RSE7C_Data!$B:$B,'Table 7c'!$D$6,Table_RSE7C_Data!$C:$C,'Table 7c'!$C$27,Table_RSE7C_Data!$D:$D,'Table 7c'!$D$27,Table_RSE7C_Data!$E:$E,'Table 7c'!$D$8)</f>
        <v>1080</v>
      </c>
    </row>
    <row r="28" spans="1:17" ht="16.5" customHeight="1" x14ac:dyDescent="0.45">
      <c r="A28" s="437" t="s">
        <v>149</v>
      </c>
      <c r="B28" s="12" t="s">
        <v>87</v>
      </c>
      <c r="C28" s="229" t="s">
        <v>391</v>
      </c>
      <c r="D28" s="229" t="s">
        <v>387</v>
      </c>
      <c r="E28" s="295">
        <f>SUMIFS(Table_RSE7C_Data!H:H,Table_RSE7C_Data!$B:$B,'Table 7c'!$D$6,Table_RSE7C_Data!$C:$C,'Table 7c'!$C$28,Table_RSE7C_Data!$D:$D,'Table 7c'!$D$28,Table_RSE7C_Data!$E:$E,'Table 7c'!$D$8)</f>
        <v>17</v>
      </c>
      <c r="F28" s="295">
        <f>SUMIFS(Table_RSE7C_Data!I:I,Table_RSE7C_Data!$B:$B,'Table 7c'!$D$6,Table_RSE7C_Data!$C:$C,'Table 7c'!$C$28,Table_RSE7C_Data!$D:$D,'Table 7c'!$D$28,Table_RSE7C_Data!$E:$E,'Table 7c'!$D$8)</f>
        <v>5</v>
      </c>
      <c r="G28" s="295">
        <f>SUMIFS(Table_RSE7C_Data!J:J,Table_RSE7C_Data!$B:$B,'Table 7c'!$D$6,Table_RSE7C_Data!$C:$C,'Table 7c'!$C$28,Table_RSE7C_Data!$D:$D,'Table 7c'!$D$28,Table_RSE7C_Data!$E:$E,'Table 7c'!$D$8)</f>
        <v>3</v>
      </c>
      <c r="H28" s="295">
        <f>SUMIFS(Table_RSE7C_Data!K:K,Table_RSE7C_Data!$B:$B,'Table 7c'!$D$6,Table_RSE7C_Data!$C:$C,'Table 7c'!$C$28,Table_RSE7C_Data!$D:$D,'Table 7c'!$D$28,Table_RSE7C_Data!$E:$E,'Table 7c'!$D$8)</f>
        <v>2</v>
      </c>
      <c r="I28" s="295">
        <f>SUMIFS(Table_RSE7C_Data!L:L,Table_RSE7C_Data!$B:$B,'Table 7c'!$D$6,Table_RSE7C_Data!$C:$C,'Table 7c'!$C$28,Table_RSE7C_Data!$D:$D,'Table 7c'!$D$28,Table_RSE7C_Data!$E:$E,'Table 7c'!$D$8)</f>
        <v>2</v>
      </c>
      <c r="J28" s="295">
        <f>SUMIFS(Table_RSE7C_Data!M:M,Table_RSE7C_Data!$B:$B,'Table 7c'!$D$6,Table_RSE7C_Data!$C:$C,'Table 7c'!$C$28,Table_RSE7C_Data!$D:$D,'Table 7c'!$D$28,Table_RSE7C_Data!$E:$E,'Table 7c'!$D$8)</f>
        <v>2</v>
      </c>
      <c r="K28" s="295">
        <f>SUMIFS(Table_RSE7C_Data!N:N,Table_RSE7C_Data!$B:$B,'Table 7c'!$D$6,Table_RSE7C_Data!$C:$C,'Table 7c'!$C$28,Table_RSE7C_Data!$D:$D,'Table 7c'!$D$28,Table_RSE7C_Data!$E:$E,'Table 7c'!$D$8)</f>
        <v>2</v>
      </c>
      <c r="L28" s="295">
        <f>SUMIFS(Table_RSE7C_Data!O:O,Table_RSE7C_Data!$B:$B,'Table 7c'!$D$6,Table_RSE7C_Data!$C:$C,'Table 7c'!$C$28,Table_RSE7C_Data!$D:$D,'Table 7c'!$D$28,Table_RSE7C_Data!$E:$E,'Table 7c'!$D$8)</f>
        <v>3</v>
      </c>
    </row>
    <row r="29" spans="1:17" s="506" customFormat="1" ht="16.5" customHeight="1" x14ac:dyDescent="0.45">
      <c r="A29" s="438" t="s">
        <v>149</v>
      </c>
      <c r="B29" s="431" t="s">
        <v>26</v>
      </c>
      <c r="C29" s="430" t="s">
        <v>391</v>
      </c>
      <c r="D29" s="430" t="s">
        <v>289</v>
      </c>
      <c r="E29" s="321">
        <f>SUMIFS(Table_RSE7C_Data!H:H,Table_RSE7C_Data!$B:$B,'Table 7c'!$D$6,Table_RSE7C_Data!$C:$C,'Table 7c'!$C$29,Table_RSE7C_Data!$D:$D,'Table 7c'!$D$29,Table_RSE7C_Data!$E:$E,'Table 7c'!$D$8)</f>
        <v>2728</v>
      </c>
      <c r="F29" s="321">
        <f>SUMIFS(Table_RSE7C_Data!I:I,Table_RSE7C_Data!$B:$B,'Table 7c'!$D$6,Table_RSE7C_Data!$C:$C,'Table 7c'!$C$29,Table_RSE7C_Data!$D:$D,'Table 7c'!$D$29,Table_RSE7C_Data!$E:$E,'Table 7c'!$D$8)</f>
        <v>2643</v>
      </c>
      <c r="G29" s="321">
        <f>SUMIFS(Table_RSE7C_Data!J:J,Table_RSE7C_Data!$B:$B,'Table 7c'!$D$6,Table_RSE7C_Data!$C:$C,'Table 7c'!$C$29,Table_RSE7C_Data!$D:$D,'Table 7c'!$D$29,Table_RSE7C_Data!$E:$E,'Table 7c'!$D$8)</f>
        <v>2569</v>
      </c>
      <c r="H29" s="321">
        <f>SUMIFS(Table_RSE7C_Data!K:K,Table_RSE7C_Data!$B:$B,'Table 7c'!$D$6,Table_RSE7C_Data!$C:$C,'Table 7c'!$C$29,Table_RSE7C_Data!$D:$D,'Table 7c'!$D$29,Table_RSE7C_Data!$E:$E,'Table 7c'!$D$8)</f>
        <v>2479</v>
      </c>
      <c r="I29" s="321">
        <f>SUMIFS(Table_RSE7C_Data!L:L,Table_RSE7C_Data!$B:$B,'Table 7c'!$D$6,Table_RSE7C_Data!$C:$C,'Table 7c'!$C$29,Table_RSE7C_Data!$D:$D,'Table 7c'!$D$29,Table_RSE7C_Data!$E:$E,'Table 7c'!$D$8)</f>
        <v>2443</v>
      </c>
      <c r="J29" s="321">
        <f>SUMIFS(Table_RSE7C_Data!M:M,Table_RSE7C_Data!$B:$B,'Table 7c'!$D$6,Table_RSE7C_Data!$C:$C,'Table 7c'!$C$29,Table_RSE7C_Data!$D:$D,'Table 7c'!$D$29,Table_RSE7C_Data!$E:$E,'Table 7c'!$D$8)</f>
        <v>2103</v>
      </c>
      <c r="K29" s="321">
        <f>SUMIFS(Table_RSE7C_Data!N:N,Table_RSE7C_Data!$B:$B,'Table 7c'!$D$6,Table_RSE7C_Data!$C:$C,'Table 7c'!$C$29,Table_RSE7C_Data!$D:$D,'Table 7c'!$D$29,Table_RSE7C_Data!$E:$E,'Table 7c'!$D$8)</f>
        <v>2072</v>
      </c>
      <c r="L29" s="321">
        <f>SUMIFS(Table_RSE7C_Data!O:O,Table_RSE7C_Data!$B:$B,'Table 7c'!$D$6,Table_RSE7C_Data!$C:$C,'Table 7c'!$C$29,Table_RSE7C_Data!$D:$D,'Table 7c'!$D$29,Table_RSE7C_Data!$E:$E,'Table 7c'!$D$8)</f>
        <v>2100</v>
      </c>
    </row>
    <row r="30" spans="1:17" ht="16.5" customHeight="1" x14ac:dyDescent="0.45">
      <c r="A30" s="437" t="s">
        <v>150</v>
      </c>
      <c r="B30" s="12" t="s">
        <v>187</v>
      </c>
      <c r="C30" s="229" t="s">
        <v>392</v>
      </c>
      <c r="D30" s="229" t="s">
        <v>187</v>
      </c>
      <c r="E30" s="295">
        <f>SUMIFS(Table_RSE7C_Data!H:H,Table_RSE7C_Data!$B:$B,'Table 7c'!$D$6,Table_RSE7C_Data!$C:$C,'Table 7c'!$C$30,Table_RSE7C_Data!$D:$D,'Table 7c'!$D$30,Table_RSE7C_Data!$E:$E,'Table 7c'!$D$8)</f>
        <v>999</v>
      </c>
      <c r="F30" s="295">
        <f>SUMIFS(Table_RSE7C_Data!I:I,Table_RSE7C_Data!$B:$B,'Table 7c'!$D$6,Table_RSE7C_Data!$C:$C,'Table 7c'!$C$30,Table_RSE7C_Data!$D:$D,'Table 7c'!$D$30,Table_RSE7C_Data!$E:$E,'Table 7c'!$D$8)</f>
        <v>1019</v>
      </c>
      <c r="G30" s="295">
        <f>SUMIFS(Table_RSE7C_Data!J:J,Table_RSE7C_Data!$B:$B,'Table 7c'!$D$6,Table_RSE7C_Data!$C:$C,'Table 7c'!$C$30,Table_RSE7C_Data!$D:$D,'Table 7c'!$D$30,Table_RSE7C_Data!$E:$E,'Table 7c'!$D$8)</f>
        <v>1030</v>
      </c>
      <c r="H30" s="295">
        <f>SUMIFS(Table_RSE7C_Data!K:K,Table_RSE7C_Data!$B:$B,'Table 7c'!$D$6,Table_RSE7C_Data!$C:$C,'Table 7c'!$C$30,Table_RSE7C_Data!$D:$D,'Table 7c'!$D$30,Table_RSE7C_Data!$E:$E,'Table 7c'!$D$8)</f>
        <v>1029</v>
      </c>
      <c r="I30" s="295">
        <f>SUMIFS(Table_RSE7C_Data!L:L,Table_RSE7C_Data!$B:$B,'Table 7c'!$D$6,Table_RSE7C_Data!$C:$C,'Table 7c'!$C$30,Table_RSE7C_Data!$D:$D,'Table 7c'!$D$30,Table_RSE7C_Data!$E:$E,'Table 7c'!$D$8)</f>
        <v>1023</v>
      </c>
      <c r="J30" s="295">
        <f>SUMIFS(Table_RSE7C_Data!M:M,Table_RSE7C_Data!$B:$B,'Table 7c'!$D$6,Table_RSE7C_Data!$C:$C,'Table 7c'!$C$30,Table_RSE7C_Data!$D:$D,'Table 7c'!$D$30,Table_RSE7C_Data!$E:$E,'Table 7c'!$D$8)</f>
        <v>915</v>
      </c>
      <c r="K30" s="295">
        <f>SUMIFS(Table_RSE7C_Data!N:N,Table_RSE7C_Data!$B:$B,'Table 7c'!$D$6,Table_RSE7C_Data!$C:$C,'Table 7c'!$C$30,Table_RSE7C_Data!$D:$D,'Table 7c'!$D$30,Table_RSE7C_Data!$E:$E,'Table 7c'!$D$8)</f>
        <v>880</v>
      </c>
      <c r="L30" s="295">
        <f>SUMIFS(Table_RSE7C_Data!O:O,Table_RSE7C_Data!$B:$B,'Table 7c'!$D$6,Table_RSE7C_Data!$C:$C,'Table 7c'!$C$30,Table_RSE7C_Data!$D:$D,'Table 7c'!$D$30,Table_RSE7C_Data!$E:$E,'Table 7c'!$D$8)</f>
        <v>884</v>
      </c>
    </row>
    <row r="31" spans="1:17" ht="16.5" customHeight="1" x14ac:dyDescent="0.45">
      <c r="A31" s="437" t="s">
        <v>150</v>
      </c>
      <c r="B31" s="12" t="s">
        <v>188</v>
      </c>
      <c r="C31" s="229" t="s">
        <v>392</v>
      </c>
      <c r="D31" s="229" t="s">
        <v>188</v>
      </c>
      <c r="E31" s="295">
        <f>SUMIFS(Table_RSE7C_Data!H:H,Table_RSE7C_Data!$B:$B,'Table 7c'!$D$6,Table_RSE7C_Data!$C:$C,'Table 7c'!$C$31,Table_RSE7C_Data!$D:$D,'Table 7c'!$D$31,Table_RSE7C_Data!$E:$E,'Table 7c'!$D$8)</f>
        <v>1218</v>
      </c>
      <c r="F31" s="295">
        <f>SUMIFS(Table_RSE7C_Data!I:I,Table_RSE7C_Data!$B:$B,'Table 7c'!$D$6,Table_RSE7C_Data!$C:$C,'Table 7c'!$C$31,Table_RSE7C_Data!$D:$D,'Table 7c'!$D$31,Table_RSE7C_Data!$E:$E,'Table 7c'!$D$8)</f>
        <v>1228</v>
      </c>
      <c r="G31" s="295">
        <f>SUMIFS(Table_RSE7C_Data!J:J,Table_RSE7C_Data!$B:$B,'Table 7c'!$D$6,Table_RSE7C_Data!$C:$C,'Table 7c'!$C$31,Table_RSE7C_Data!$D:$D,'Table 7c'!$D$31,Table_RSE7C_Data!$E:$E,'Table 7c'!$D$8)</f>
        <v>1225</v>
      </c>
      <c r="H31" s="295">
        <f>SUMIFS(Table_RSE7C_Data!K:K,Table_RSE7C_Data!$B:$B,'Table 7c'!$D$6,Table_RSE7C_Data!$C:$C,'Table 7c'!$C$31,Table_RSE7C_Data!$D:$D,'Table 7c'!$D$31,Table_RSE7C_Data!$E:$E,'Table 7c'!$D$8)</f>
        <v>1217</v>
      </c>
      <c r="I31" s="295">
        <f>SUMIFS(Table_RSE7C_Data!L:L,Table_RSE7C_Data!$B:$B,'Table 7c'!$D$6,Table_RSE7C_Data!$C:$C,'Table 7c'!$C$31,Table_RSE7C_Data!$D:$D,'Table 7c'!$D$31,Table_RSE7C_Data!$E:$E,'Table 7c'!$D$8)</f>
        <v>1201</v>
      </c>
      <c r="J31" s="295">
        <f>SUMIFS(Table_RSE7C_Data!M:M,Table_RSE7C_Data!$B:$B,'Table 7c'!$D$6,Table_RSE7C_Data!$C:$C,'Table 7c'!$C$31,Table_RSE7C_Data!$D:$D,'Table 7c'!$D$31,Table_RSE7C_Data!$E:$E,'Table 7c'!$D$8)</f>
        <v>1038</v>
      </c>
      <c r="K31" s="295">
        <f>SUMIFS(Table_RSE7C_Data!N:N,Table_RSE7C_Data!$B:$B,'Table 7c'!$D$6,Table_RSE7C_Data!$C:$C,'Table 7c'!$C$31,Table_RSE7C_Data!$D:$D,'Table 7c'!$D$31,Table_RSE7C_Data!$E:$E,'Table 7c'!$D$8)</f>
        <v>983</v>
      </c>
      <c r="L31" s="295">
        <f>SUMIFS(Table_RSE7C_Data!O:O,Table_RSE7C_Data!$B:$B,'Table 7c'!$D$6,Table_RSE7C_Data!$C:$C,'Table 7c'!$C$31,Table_RSE7C_Data!$D:$D,'Table 7c'!$D$31,Table_RSE7C_Data!$E:$E,'Table 7c'!$D$8)</f>
        <v>948</v>
      </c>
    </row>
    <row r="32" spans="1:17" ht="16.5" customHeight="1" x14ac:dyDescent="0.45">
      <c r="A32" s="437" t="s">
        <v>150</v>
      </c>
      <c r="B32" s="12" t="s">
        <v>87</v>
      </c>
      <c r="C32" s="229" t="s">
        <v>392</v>
      </c>
      <c r="D32" s="229" t="s">
        <v>387</v>
      </c>
      <c r="E32" s="295">
        <f>SUMIFS(Table_RSE7C_Data!H:H,Table_RSE7C_Data!$B:$B,'Table 7c'!$D$6,Table_RSE7C_Data!$C:$C,'Table 7c'!$C$32,Table_RSE7C_Data!$D:$D,'Table 7c'!$D$32,Table_RSE7C_Data!$E:$E,'Table 7c'!$D$8)</f>
        <v>13</v>
      </c>
      <c r="F32" s="295">
        <f>SUMIFS(Table_RSE7C_Data!I:I,Table_RSE7C_Data!$B:$B,'Table 7c'!$D$6,Table_RSE7C_Data!$C:$C,'Table 7c'!$C$32,Table_RSE7C_Data!$D:$D,'Table 7c'!$D$32,Table_RSE7C_Data!$E:$E,'Table 7c'!$D$8)</f>
        <v>3</v>
      </c>
      <c r="G32" s="295">
        <f>SUMIFS(Table_RSE7C_Data!J:J,Table_RSE7C_Data!$B:$B,'Table 7c'!$D$6,Table_RSE7C_Data!$C:$C,'Table 7c'!$C$32,Table_RSE7C_Data!$D:$D,'Table 7c'!$D$32,Table_RSE7C_Data!$E:$E,'Table 7c'!$D$8)</f>
        <v>2</v>
      </c>
      <c r="H32" s="295">
        <f>SUMIFS(Table_RSE7C_Data!K:K,Table_RSE7C_Data!$B:$B,'Table 7c'!$D$6,Table_RSE7C_Data!$C:$C,'Table 7c'!$C$32,Table_RSE7C_Data!$D:$D,'Table 7c'!$D$32,Table_RSE7C_Data!$E:$E,'Table 7c'!$D$8)</f>
        <v>1</v>
      </c>
      <c r="I32" s="295">
        <f>SUMIFS(Table_RSE7C_Data!L:L,Table_RSE7C_Data!$B:$B,'Table 7c'!$D$6,Table_RSE7C_Data!$C:$C,'Table 7c'!$C$32,Table_RSE7C_Data!$D:$D,'Table 7c'!$D$32,Table_RSE7C_Data!$E:$E,'Table 7c'!$D$8)</f>
        <v>1</v>
      </c>
      <c r="J32" s="295">
        <f>SUMIFS(Table_RSE7C_Data!M:M,Table_RSE7C_Data!$B:$B,'Table 7c'!$D$6,Table_RSE7C_Data!$C:$C,'Table 7c'!$C$32,Table_RSE7C_Data!$D:$D,'Table 7c'!$D$32,Table_RSE7C_Data!$E:$E,'Table 7c'!$D$8)</f>
        <v>2</v>
      </c>
      <c r="K32" s="295">
        <f>SUMIFS(Table_RSE7C_Data!N:N,Table_RSE7C_Data!$B:$B,'Table 7c'!$D$6,Table_RSE7C_Data!$C:$C,'Table 7c'!$C$32,Table_RSE7C_Data!$D:$D,'Table 7c'!$D$32,Table_RSE7C_Data!$E:$E,'Table 7c'!$D$8)</f>
        <v>2</v>
      </c>
      <c r="L32" s="295">
        <f>SUMIFS(Table_RSE7C_Data!O:O,Table_RSE7C_Data!$B:$B,'Table 7c'!$D$6,Table_RSE7C_Data!$C:$C,'Table 7c'!$C$32,Table_RSE7C_Data!$D:$D,'Table 7c'!$D$32,Table_RSE7C_Data!$E:$E,'Table 7c'!$D$8)</f>
        <v>2</v>
      </c>
    </row>
    <row r="33" spans="1:14" s="506" customFormat="1" ht="16.5" customHeight="1" x14ac:dyDescent="0.45">
      <c r="A33" s="438" t="s">
        <v>150</v>
      </c>
      <c r="B33" s="431" t="s">
        <v>26</v>
      </c>
      <c r="C33" s="430" t="s">
        <v>392</v>
      </c>
      <c r="D33" s="430" t="s">
        <v>289</v>
      </c>
      <c r="E33" s="321">
        <f>SUMIFS(Table_RSE7C_Data!H:H,Table_RSE7C_Data!$B:$B,'Table 7c'!$D$6,Table_RSE7C_Data!$C:$C,'Table 7c'!$C$33,Table_RSE7C_Data!$D:$D,'Table 7c'!$D$33,Table_RSE7C_Data!$E:$E,'Table 7c'!$D$8)</f>
        <v>2230</v>
      </c>
      <c r="F33" s="321">
        <f>SUMIFS(Table_RSE7C_Data!I:I,Table_RSE7C_Data!$B:$B,'Table 7c'!$D$6,Table_RSE7C_Data!$C:$C,'Table 7c'!$C$33,Table_RSE7C_Data!$D:$D,'Table 7c'!$D$33,Table_RSE7C_Data!$E:$E,'Table 7c'!$D$8)</f>
        <v>2251</v>
      </c>
      <c r="G33" s="321">
        <f>SUMIFS(Table_RSE7C_Data!J:J,Table_RSE7C_Data!$B:$B,'Table 7c'!$D$6,Table_RSE7C_Data!$C:$C,'Table 7c'!$C$33,Table_RSE7C_Data!$D:$D,'Table 7c'!$D$33,Table_RSE7C_Data!$E:$E,'Table 7c'!$D$8)</f>
        <v>2257</v>
      </c>
      <c r="H33" s="321">
        <f>SUMIFS(Table_RSE7C_Data!K:K,Table_RSE7C_Data!$B:$B,'Table 7c'!$D$6,Table_RSE7C_Data!$C:$C,'Table 7c'!$C$33,Table_RSE7C_Data!$D:$D,'Table 7c'!$D$33,Table_RSE7C_Data!$E:$E,'Table 7c'!$D$8)</f>
        <v>2247</v>
      </c>
      <c r="I33" s="321">
        <f>SUMIFS(Table_RSE7C_Data!L:L,Table_RSE7C_Data!$B:$B,'Table 7c'!$D$6,Table_RSE7C_Data!$C:$C,'Table 7c'!$C$33,Table_RSE7C_Data!$D:$D,'Table 7c'!$D$33,Table_RSE7C_Data!$E:$E,'Table 7c'!$D$8)</f>
        <v>2225</v>
      </c>
      <c r="J33" s="321">
        <f>SUMIFS(Table_RSE7C_Data!M:M,Table_RSE7C_Data!$B:$B,'Table 7c'!$D$6,Table_RSE7C_Data!$C:$C,'Table 7c'!$C$33,Table_RSE7C_Data!$D:$D,'Table 7c'!$D$33,Table_RSE7C_Data!$E:$E,'Table 7c'!$D$8)</f>
        <v>1954</v>
      </c>
      <c r="K33" s="321">
        <f>SUMIFS(Table_RSE7C_Data!N:N,Table_RSE7C_Data!$B:$B,'Table 7c'!$D$6,Table_RSE7C_Data!$C:$C,'Table 7c'!$C$33,Table_RSE7C_Data!$D:$D,'Table 7c'!$D$33,Table_RSE7C_Data!$E:$E,'Table 7c'!$D$8)</f>
        <v>1865</v>
      </c>
      <c r="L33" s="321">
        <f>SUMIFS(Table_RSE7C_Data!O:O,Table_RSE7C_Data!$B:$B,'Table 7c'!$D$6,Table_RSE7C_Data!$C:$C,'Table 7c'!$C$33,Table_RSE7C_Data!$D:$D,'Table 7c'!$D$33,Table_RSE7C_Data!$E:$E,'Table 7c'!$D$8)</f>
        <v>1834</v>
      </c>
      <c r="N33" s="510"/>
    </row>
    <row r="34" spans="1:14" ht="16.5" customHeight="1" x14ac:dyDescent="0.45">
      <c r="A34" s="437" t="s">
        <v>151</v>
      </c>
      <c r="B34" s="12" t="s">
        <v>187</v>
      </c>
      <c r="C34" s="229" t="s">
        <v>393</v>
      </c>
      <c r="D34" s="229" t="s">
        <v>187</v>
      </c>
      <c r="E34" s="295">
        <f>SUMIFS(Table_RSE7C_Data!H:H,Table_RSE7C_Data!$B:$B,'Table 7c'!$D$6,Table_RSE7C_Data!$C:$C,'Table 7c'!$C$34,Table_RSE7C_Data!$D:$D,'Table 7c'!$D$34,Table_RSE7C_Data!$E:$E,'Table 7c'!$D$8)</f>
        <v>745</v>
      </c>
      <c r="F34" s="295">
        <f>SUMIFS(Table_RSE7C_Data!I:I,Table_RSE7C_Data!$B:$B,'Table 7c'!$D$6,Table_RSE7C_Data!$C:$C,'Table 7c'!$C$34,Table_RSE7C_Data!$D:$D,'Table 7c'!$D$34,Table_RSE7C_Data!$E:$E,'Table 7c'!$D$8)</f>
        <v>768</v>
      </c>
      <c r="G34" s="295">
        <f>SUMIFS(Table_RSE7C_Data!J:J,Table_RSE7C_Data!$B:$B,'Table 7c'!$D$6,Table_RSE7C_Data!$C:$C,'Table 7c'!$C$34,Table_RSE7C_Data!$D:$D,'Table 7c'!$D$34,Table_RSE7C_Data!$E:$E,'Table 7c'!$D$8)</f>
        <v>785</v>
      </c>
      <c r="H34" s="295">
        <f>SUMIFS(Table_RSE7C_Data!K:K,Table_RSE7C_Data!$B:$B,'Table 7c'!$D$6,Table_RSE7C_Data!$C:$C,'Table 7c'!$C$34,Table_RSE7C_Data!$D:$D,'Table 7c'!$D$34,Table_RSE7C_Data!$E:$E,'Table 7c'!$D$8)</f>
        <v>799</v>
      </c>
      <c r="I34" s="295">
        <f>SUMIFS(Table_RSE7C_Data!L:L,Table_RSE7C_Data!$B:$B,'Table 7c'!$D$6,Table_RSE7C_Data!$C:$C,'Table 7c'!$C$34,Table_RSE7C_Data!$D:$D,'Table 7c'!$D$34,Table_RSE7C_Data!$E:$E,'Table 7c'!$D$8)</f>
        <v>815</v>
      </c>
      <c r="J34" s="295">
        <f>SUMIFS(Table_RSE7C_Data!M:M,Table_RSE7C_Data!$B:$B,'Table 7c'!$D$6,Table_RSE7C_Data!$C:$C,'Table 7c'!$C$34,Table_RSE7C_Data!$D:$D,'Table 7c'!$D$34,Table_RSE7C_Data!$E:$E,'Table 7c'!$D$8)</f>
        <v>773</v>
      </c>
      <c r="K34" s="295">
        <f>SUMIFS(Table_RSE7C_Data!N:N,Table_RSE7C_Data!$B:$B,'Table 7c'!$D$6,Table_RSE7C_Data!$C:$C,'Table 7c'!$C$34,Table_RSE7C_Data!$D:$D,'Table 7c'!$D$34,Table_RSE7C_Data!$E:$E,'Table 7c'!$D$8)</f>
        <v>766</v>
      </c>
      <c r="L34" s="295">
        <f>SUMIFS(Table_RSE7C_Data!O:O,Table_RSE7C_Data!$B:$B,'Table 7c'!$D$6,Table_RSE7C_Data!$C:$C,'Table 7c'!$C$34,Table_RSE7C_Data!$D:$D,'Table 7c'!$D$34,Table_RSE7C_Data!$E:$E,'Table 7c'!$D$8)</f>
        <v>802</v>
      </c>
      <c r="N34" s="44"/>
    </row>
    <row r="35" spans="1:14" ht="16.5" customHeight="1" x14ac:dyDescent="0.45">
      <c r="A35" s="437" t="s">
        <v>151</v>
      </c>
      <c r="B35" s="12" t="s">
        <v>188</v>
      </c>
      <c r="C35" s="229" t="s">
        <v>393</v>
      </c>
      <c r="D35" s="229" t="s">
        <v>188</v>
      </c>
      <c r="E35" s="295">
        <f>SUMIFS(Table_RSE7C_Data!H:H,Table_RSE7C_Data!$B:$B,'Table 7c'!$D$6,Table_RSE7C_Data!$C:$C,'Table 7c'!$C$35,Table_RSE7C_Data!$D:$D,'Table 7c'!$D$35,Table_RSE7C_Data!$E:$E,'Table 7c'!$D$8)</f>
        <v>937</v>
      </c>
      <c r="F35" s="295">
        <f>SUMIFS(Table_RSE7C_Data!I:I,Table_RSE7C_Data!$B:$B,'Table 7c'!$D$6,Table_RSE7C_Data!$C:$C,'Table 7c'!$C$35,Table_RSE7C_Data!$D:$D,'Table 7c'!$D$35,Table_RSE7C_Data!$E:$E,'Table 7c'!$D$8)</f>
        <v>952</v>
      </c>
      <c r="G35" s="295">
        <f>SUMIFS(Table_RSE7C_Data!J:J,Table_RSE7C_Data!$B:$B,'Table 7c'!$D$6,Table_RSE7C_Data!$C:$C,'Table 7c'!$C$35,Table_RSE7C_Data!$D:$D,'Table 7c'!$D$35,Table_RSE7C_Data!$E:$E,'Table 7c'!$D$8)</f>
        <v>954</v>
      </c>
      <c r="H35" s="295">
        <f>SUMIFS(Table_RSE7C_Data!K:K,Table_RSE7C_Data!$B:$B,'Table 7c'!$D$6,Table_RSE7C_Data!$C:$C,'Table 7c'!$C$35,Table_RSE7C_Data!$D:$D,'Table 7c'!$D$35,Table_RSE7C_Data!$E:$E,'Table 7c'!$D$8)</f>
        <v>957</v>
      </c>
      <c r="I35" s="295">
        <f>SUMIFS(Table_RSE7C_Data!L:L,Table_RSE7C_Data!$B:$B,'Table 7c'!$D$6,Table_RSE7C_Data!$C:$C,'Table 7c'!$C$35,Table_RSE7C_Data!$D:$D,'Table 7c'!$D$35,Table_RSE7C_Data!$E:$E,'Table 7c'!$D$8)</f>
        <v>969</v>
      </c>
      <c r="J35" s="295">
        <f>SUMIFS(Table_RSE7C_Data!M:M,Table_RSE7C_Data!$B:$B,'Table 7c'!$D$6,Table_RSE7C_Data!$C:$C,'Table 7c'!$C$35,Table_RSE7C_Data!$D:$D,'Table 7c'!$D$35,Table_RSE7C_Data!$E:$E,'Table 7c'!$D$8)</f>
        <v>893</v>
      </c>
      <c r="K35" s="295">
        <f>SUMIFS(Table_RSE7C_Data!N:N,Table_RSE7C_Data!$B:$B,'Table 7c'!$D$6,Table_RSE7C_Data!$C:$C,'Table 7c'!$C$35,Table_RSE7C_Data!$D:$D,'Table 7c'!$D$35,Table_RSE7C_Data!$E:$E,'Table 7c'!$D$8)</f>
        <v>870</v>
      </c>
      <c r="L35" s="295">
        <f>SUMIFS(Table_RSE7C_Data!O:O,Table_RSE7C_Data!$B:$B,'Table 7c'!$D$6,Table_RSE7C_Data!$C:$C,'Table 7c'!$C$35,Table_RSE7C_Data!$D:$D,'Table 7c'!$D$35,Table_RSE7C_Data!$E:$E,'Table 7c'!$D$8)</f>
        <v>871</v>
      </c>
    </row>
    <row r="36" spans="1:14" ht="16.5" customHeight="1" x14ac:dyDescent="0.45">
      <c r="A36" s="437" t="s">
        <v>151</v>
      </c>
      <c r="B36" s="12" t="s">
        <v>87</v>
      </c>
      <c r="C36" s="229" t="s">
        <v>393</v>
      </c>
      <c r="D36" s="229" t="s">
        <v>387</v>
      </c>
      <c r="E36" s="295">
        <f>SUMIFS(Table_RSE7C_Data!H:H,Table_RSE7C_Data!$B:$B,'Table 7c'!$D$6,Table_RSE7C_Data!$C:$C,'Table 7c'!$C$36,Table_RSE7C_Data!$D:$D,'Table 7c'!$D$36,Table_RSE7C_Data!$E:$E,'Table 7c'!$D$8)</f>
        <v>8</v>
      </c>
      <c r="F36" s="295">
        <f>SUMIFS(Table_RSE7C_Data!I:I,Table_RSE7C_Data!$B:$B,'Table 7c'!$D$6,Table_RSE7C_Data!$C:$C,'Table 7c'!$C$36,Table_RSE7C_Data!$D:$D,'Table 7c'!$D$36,Table_RSE7C_Data!$E:$E,'Table 7c'!$D$8)</f>
        <v>2</v>
      </c>
      <c r="G36" s="295">
        <f>SUMIFS(Table_RSE7C_Data!J:J,Table_RSE7C_Data!$B:$B,'Table 7c'!$D$6,Table_RSE7C_Data!$C:$C,'Table 7c'!$C$36,Table_RSE7C_Data!$D:$D,'Table 7c'!$D$36,Table_RSE7C_Data!$E:$E,'Table 7c'!$D$8)</f>
        <v>2</v>
      </c>
      <c r="H36" s="295">
        <f>SUMIFS(Table_RSE7C_Data!K:K,Table_RSE7C_Data!$B:$B,'Table 7c'!$D$6,Table_RSE7C_Data!$C:$C,'Table 7c'!$C$36,Table_RSE7C_Data!$D:$D,'Table 7c'!$D$36,Table_RSE7C_Data!$E:$E,'Table 7c'!$D$8)</f>
        <v>1</v>
      </c>
      <c r="I36" s="295">
        <f>SUMIFS(Table_RSE7C_Data!L:L,Table_RSE7C_Data!$B:$B,'Table 7c'!$D$6,Table_RSE7C_Data!$C:$C,'Table 7c'!$C$36,Table_RSE7C_Data!$D:$D,'Table 7c'!$D$36,Table_RSE7C_Data!$E:$E,'Table 7c'!$D$8)</f>
        <v>1</v>
      </c>
      <c r="J36" s="295">
        <f>SUMIFS(Table_RSE7C_Data!M:M,Table_RSE7C_Data!$B:$B,'Table 7c'!$D$6,Table_RSE7C_Data!$C:$C,'Table 7c'!$C$36,Table_RSE7C_Data!$D:$D,'Table 7c'!$D$36,Table_RSE7C_Data!$E:$E,'Table 7c'!$D$8)</f>
        <v>1</v>
      </c>
      <c r="K36" s="295">
        <f>SUMIFS(Table_RSE7C_Data!N:N,Table_RSE7C_Data!$B:$B,'Table 7c'!$D$6,Table_RSE7C_Data!$C:$C,'Table 7c'!$C$36,Table_RSE7C_Data!$D:$D,'Table 7c'!$D$36,Table_RSE7C_Data!$E:$E,'Table 7c'!$D$8)</f>
        <v>1</v>
      </c>
      <c r="L36" s="295">
        <f>SUMIFS(Table_RSE7C_Data!O:O,Table_RSE7C_Data!$B:$B,'Table 7c'!$D$6,Table_RSE7C_Data!$C:$C,'Table 7c'!$C$36,Table_RSE7C_Data!$D:$D,'Table 7c'!$D$36,Table_RSE7C_Data!$E:$E,'Table 7c'!$D$8)</f>
        <v>1</v>
      </c>
    </row>
    <row r="37" spans="1:14" s="506" customFormat="1" ht="16.5" customHeight="1" x14ac:dyDescent="0.45">
      <c r="A37" s="438" t="s">
        <v>151</v>
      </c>
      <c r="B37" s="431" t="s">
        <v>26</v>
      </c>
      <c r="C37" s="430" t="s">
        <v>393</v>
      </c>
      <c r="D37" s="430" t="s">
        <v>289</v>
      </c>
      <c r="E37" s="321">
        <f>SUMIFS(Table_RSE7C_Data!H:H,Table_RSE7C_Data!$B:$B,'Table 7c'!$D$6,Table_RSE7C_Data!$C:$C,'Table 7c'!$C$37,Table_RSE7C_Data!$D:$D,'Table 7c'!$D$37,Table_RSE7C_Data!$E:$E,'Table 7c'!$D$8)</f>
        <v>1690</v>
      </c>
      <c r="F37" s="321">
        <f>SUMIFS(Table_RSE7C_Data!I:I,Table_RSE7C_Data!$B:$B,'Table 7c'!$D$6,Table_RSE7C_Data!$C:$C,'Table 7c'!$C$37,Table_RSE7C_Data!$D:$D,'Table 7c'!$D$37,Table_RSE7C_Data!$E:$E,'Table 7c'!$D$8)</f>
        <v>1722</v>
      </c>
      <c r="G37" s="321">
        <f>SUMIFS(Table_RSE7C_Data!J:J,Table_RSE7C_Data!$B:$B,'Table 7c'!$D$6,Table_RSE7C_Data!$C:$C,'Table 7c'!$C$37,Table_RSE7C_Data!$D:$D,'Table 7c'!$D$37,Table_RSE7C_Data!$E:$E,'Table 7c'!$D$8)</f>
        <v>1741</v>
      </c>
      <c r="H37" s="321">
        <f>SUMIFS(Table_RSE7C_Data!K:K,Table_RSE7C_Data!$B:$B,'Table 7c'!$D$6,Table_RSE7C_Data!$C:$C,'Table 7c'!$C$37,Table_RSE7C_Data!$D:$D,'Table 7c'!$D$37,Table_RSE7C_Data!$E:$E,'Table 7c'!$D$8)</f>
        <v>1756</v>
      </c>
      <c r="I37" s="321">
        <f>SUMIFS(Table_RSE7C_Data!L:L,Table_RSE7C_Data!$B:$B,'Table 7c'!$D$6,Table_RSE7C_Data!$C:$C,'Table 7c'!$C$37,Table_RSE7C_Data!$D:$D,'Table 7c'!$D$37,Table_RSE7C_Data!$E:$E,'Table 7c'!$D$8)</f>
        <v>1784</v>
      </c>
      <c r="J37" s="321">
        <f>SUMIFS(Table_RSE7C_Data!M:M,Table_RSE7C_Data!$B:$B,'Table 7c'!$D$6,Table_RSE7C_Data!$C:$C,'Table 7c'!$C$37,Table_RSE7C_Data!$D:$D,'Table 7c'!$D$37,Table_RSE7C_Data!$E:$E,'Table 7c'!$D$8)</f>
        <v>1668</v>
      </c>
      <c r="K37" s="321">
        <f>SUMIFS(Table_RSE7C_Data!N:N,Table_RSE7C_Data!$B:$B,'Table 7c'!$D$6,Table_RSE7C_Data!$C:$C,'Table 7c'!$C$37,Table_RSE7C_Data!$D:$D,'Table 7c'!$D$37,Table_RSE7C_Data!$E:$E,'Table 7c'!$D$8)</f>
        <v>1638</v>
      </c>
      <c r="L37" s="321">
        <f>SUMIFS(Table_RSE7C_Data!O:O,Table_RSE7C_Data!$B:$B,'Table 7c'!$D$6,Table_RSE7C_Data!$C:$C,'Table 7c'!$C$37,Table_RSE7C_Data!$D:$D,'Table 7c'!$D$37,Table_RSE7C_Data!$E:$E,'Table 7c'!$D$8)</f>
        <v>1674</v>
      </c>
    </row>
    <row r="38" spans="1:14" ht="16.5" customHeight="1" x14ac:dyDescent="0.45">
      <c r="A38" s="437" t="s">
        <v>152</v>
      </c>
      <c r="B38" s="12" t="s">
        <v>187</v>
      </c>
      <c r="C38" s="229" t="s">
        <v>394</v>
      </c>
      <c r="D38" s="229" t="s">
        <v>187</v>
      </c>
      <c r="E38" s="295">
        <f>SUMIFS(Table_RSE7C_Data!H:H,Table_RSE7C_Data!$B:$B,'Table 7c'!$D$6,Table_RSE7C_Data!$C:$C,'Table 7c'!$C$38,Table_RSE7C_Data!$D:$D,'Table 7c'!$D$38,Table_RSE7C_Data!$E:$E,'Table 7c'!$D$8)</f>
        <v>441</v>
      </c>
      <c r="F38" s="295">
        <f>SUMIFS(Table_RSE7C_Data!I:I,Table_RSE7C_Data!$B:$B,'Table 7c'!$D$6,Table_RSE7C_Data!$C:$C,'Table 7c'!$C$38,Table_RSE7C_Data!$D:$D,'Table 7c'!$D$38,Table_RSE7C_Data!$E:$E,'Table 7c'!$D$8)</f>
        <v>461</v>
      </c>
      <c r="G38" s="295">
        <f>SUMIFS(Table_RSE7C_Data!J:J,Table_RSE7C_Data!$B:$B,'Table 7c'!$D$6,Table_RSE7C_Data!$C:$C,'Table 7c'!$C$38,Table_RSE7C_Data!$D:$D,'Table 7c'!$D$38,Table_RSE7C_Data!$E:$E,'Table 7c'!$D$8)</f>
        <v>470</v>
      </c>
      <c r="H38" s="295">
        <f>SUMIFS(Table_RSE7C_Data!K:K,Table_RSE7C_Data!$B:$B,'Table 7c'!$D$6,Table_RSE7C_Data!$C:$C,'Table 7c'!$C$38,Table_RSE7C_Data!$D:$D,'Table 7c'!$D$38,Table_RSE7C_Data!$E:$E,'Table 7c'!$D$8)</f>
        <v>497</v>
      </c>
      <c r="I38" s="295">
        <f>SUMIFS(Table_RSE7C_Data!L:L,Table_RSE7C_Data!$B:$B,'Table 7c'!$D$6,Table_RSE7C_Data!$C:$C,'Table 7c'!$C$38,Table_RSE7C_Data!$D:$D,'Table 7c'!$D$38,Table_RSE7C_Data!$E:$E,'Table 7c'!$D$8)</f>
        <v>520</v>
      </c>
      <c r="J38" s="295">
        <f>SUMIFS(Table_RSE7C_Data!M:M,Table_RSE7C_Data!$B:$B,'Table 7c'!$D$6,Table_RSE7C_Data!$C:$C,'Table 7c'!$C$38,Table_RSE7C_Data!$D:$D,'Table 7c'!$D$38,Table_RSE7C_Data!$E:$E,'Table 7c'!$D$8)</f>
        <v>533</v>
      </c>
      <c r="K38" s="295">
        <f>SUMIFS(Table_RSE7C_Data!N:N,Table_RSE7C_Data!$B:$B,'Table 7c'!$D$6,Table_RSE7C_Data!$C:$C,'Table 7c'!$C$38,Table_RSE7C_Data!$D:$D,'Table 7c'!$D$38,Table_RSE7C_Data!$E:$E,'Table 7c'!$D$8)</f>
        <v>540</v>
      </c>
      <c r="L38" s="295">
        <f>SUMIFS(Table_RSE7C_Data!O:O,Table_RSE7C_Data!$B:$B,'Table 7c'!$D$6,Table_RSE7C_Data!$C:$C,'Table 7c'!$C$38,Table_RSE7C_Data!$D:$D,'Table 7c'!$D$38,Table_RSE7C_Data!$E:$E,'Table 7c'!$D$8)</f>
        <v>581</v>
      </c>
    </row>
    <row r="39" spans="1:14" ht="16.5" customHeight="1" x14ac:dyDescent="0.45">
      <c r="A39" s="437" t="s">
        <v>152</v>
      </c>
      <c r="B39" s="12" t="s">
        <v>188</v>
      </c>
      <c r="C39" s="229" t="s">
        <v>394</v>
      </c>
      <c r="D39" s="229" t="s">
        <v>188</v>
      </c>
      <c r="E39" s="295">
        <f>SUMIFS(Table_RSE7C_Data!H:H,Table_RSE7C_Data!$B:$B,'Table 7c'!$D$6,Table_RSE7C_Data!$C:$C,'Table 7c'!$C$39,Table_RSE7C_Data!$D:$D,'Table 7c'!$D$39,Table_RSE7C_Data!$E:$E,'Table 7c'!$D$8)</f>
        <v>556</v>
      </c>
      <c r="F39" s="295">
        <f>SUMIFS(Table_RSE7C_Data!I:I,Table_RSE7C_Data!$B:$B,'Table 7c'!$D$6,Table_RSE7C_Data!$C:$C,'Table 7c'!$C$39,Table_RSE7C_Data!$D:$D,'Table 7c'!$D$39,Table_RSE7C_Data!$E:$E,'Table 7c'!$D$8)</f>
        <v>575</v>
      </c>
      <c r="G39" s="295">
        <f>SUMIFS(Table_RSE7C_Data!J:J,Table_RSE7C_Data!$B:$B,'Table 7c'!$D$6,Table_RSE7C_Data!$C:$C,'Table 7c'!$C$39,Table_RSE7C_Data!$D:$D,'Table 7c'!$D$39,Table_RSE7C_Data!$E:$E,'Table 7c'!$D$8)</f>
        <v>578</v>
      </c>
      <c r="H39" s="295">
        <f>SUMIFS(Table_RSE7C_Data!K:K,Table_RSE7C_Data!$B:$B,'Table 7c'!$D$6,Table_RSE7C_Data!$C:$C,'Table 7c'!$C$39,Table_RSE7C_Data!$D:$D,'Table 7c'!$D$39,Table_RSE7C_Data!$E:$E,'Table 7c'!$D$8)</f>
        <v>597</v>
      </c>
      <c r="I39" s="295">
        <f>SUMIFS(Table_RSE7C_Data!L:L,Table_RSE7C_Data!$B:$B,'Table 7c'!$D$6,Table_RSE7C_Data!$C:$C,'Table 7c'!$C$39,Table_RSE7C_Data!$D:$D,'Table 7c'!$D$39,Table_RSE7C_Data!$E:$E,'Table 7c'!$D$8)</f>
        <v>613</v>
      </c>
      <c r="J39" s="295">
        <f>SUMIFS(Table_RSE7C_Data!M:M,Table_RSE7C_Data!$B:$B,'Table 7c'!$D$6,Table_RSE7C_Data!$C:$C,'Table 7c'!$C$39,Table_RSE7C_Data!$D:$D,'Table 7c'!$D$39,Table_RSE7C_Data!$E:$E,'Table 7c'!$D$8)</f>
        <v>616</v>
      </c>
      <c r="K39" s="295">
        <f>SUMIFS(Table_RSE7C_Data!N:N,Table_RSE7C_Data!$B:$B,'Table 7c'!$D$6,Table_RSE7C_Data!$C:$C,'Table 7c'!$C$39,Table_RSE7C_Data!$D:$D,'Table 7c'!$D$39,Table_RSE7C_Data!$E:$E,'Table 7c'!$D$8)</f>
        <v>611</v>
      </c>
      <c r="L39" s="295">
        <f>SUMIFS(Table_RSE7C_Data!O:O,Table_RSE7C_Data!$B:$B,'Table 7c'!$D$6,Table_RSE7C_Data!$C:$C,'Table 7c'!$C$39,Table_RSE7C_Data!$D:$D,'Table 7c'!$D$39,Table_RSE7C_Data!$E:$E,'Table 7c'!$D$8)</f>
        <v>633</v>
      </c>
    </row>
    <row r="40" spans="1:14" ht="16.5" customHeight="1" x14ac:dyDescent="0.45">
      <c r="A40" s="437" t="s">
        <v>152</v>
      </c>
      <c r="B40" s="12" t="s">
        <v>87</v>
      </c>
      <c r="C40" s="229" t="s">
        <v>394</v>
      </c>
      <c r="D40" s="229" t="s">
        <v>387</v>
      </c>
      <c r="E40" s="295">
        <f>SUMIFS(Table_RSE7C_Data!H:H,Table_RSE7C_Data!$B:$B,'Table 7c'!$D$6,Table_RSE7C_Data!$C:$C,'Table 7c'!$C$40,Table_RSE7C_Data!$D:$D,'Table 7c'!$D$40,Table_RSE7C_Data!$E:$E,'Table 7c'!$D$8)</f>
        <v>5</v>
      </c>
      <c r="F40" s="295">
        <f>SUMIFS(Table_RSE7C_Data!I:I,Table_RSE7C_Data!$B:$B,'Table 7c'!$D$6,Table_RSE7C_Data!$C:$C,'Table 7c'!$C$40,Table_RSE7C_Data!$D:$D,'Table 7c'!$D$40,Table_RSE7C_Data!$E:$E,'Table 7c'!$D$8)</f>
        <v>2</v>
      </c>
      <c r="G40" s="295">
        <f>SUMIFS(Table_RSE7C_Data!J:J,Table_RSE7C_Data!$B:$B,'Table 7c'!$D$6,Table_RSE7C_Data!$C:$C,'Table 7c'!$C$40,Table_RSE7C_Data!$D:$D,'Table 7c'!$D$40,Table_RSE7C_Data!$E:$E,'Table 7c'!$D$8)</f>
        <v>1</v>
      </c>
      <c r="H40" s="295">
        <f>SUMIFS(Table_RSE7C_Data!K:K,Table_RSE7C_Data!$B:$B,'Table 7c'!$D$6,Table_RSE7C_Data!$C:$C,'Table 7c'!$C$40,Table_RSE7C_Data!$D:$D,'Table 7c'!$D$40,Table_RSE7C_Data!$E:$E,'Table 7c'!$D$8)</f>
        <v>0</v>
      </c>
      <c r="I40" s="295">
        <f>SUMIFS(Table_RSE7C_Data!L:L,Table_RSE7C_Data!$B:$B,'Table 7c'!$D$6,Table_RSE7C_Data!$C:$C,'Table 7c'!$C$40,Table_RSE7C_Data!$D:$D,'Table 7c'!$D$40,Table_RSE7C_Data!$E:$E,'Table 7c'!$D$8)</f>
        <v>0</v>
      </c>
      <c r="J40" s="295">
        <f>SUMIFS(Table_RSE7C_Data!M:M,Table_RSE7C_Data!$B:$B,'Table 7c'!$D$6,Table_RSE7C_Data!$C:$C,'Table 7c'!$C$40,Table_RSE7C_Data!$D:$D,'Table 7c'!$D$40,Table_RSE7C_Data!$E:$E,'Table 7c'!$D$8)</f>
        <v>1</v>
      </c>
      <c r="K40" s="295">
        <f>SUMIFS(Table_RSE7C_Data!N:N,Table_RSE7C_Data!$B:$B,'Table 7c'!$D$6,Table_RSE7C_Data!$C:$C,'Table 7c'!$C$40,Table_RSE7C_Data!$D:$D,'Table 7c'!$D$40,Table_RSE7C_Data!$E:$E,'Table 7c'!$D$8)</f>
        <v>1</v>
      </c>
      <c r="L40" s="295">
        <f>SUMIFS(Table_RSE7C_Data!O:O,Table_RSE7C_Data!$B:$B,'Table 7c'!$D$6,Table_RSE7C_Data!$C:$C,'Table 7c'!$C$40,Table_RSE7C_Data!$D:$D,'Table 7c'!$D$40,Table_RSE7C_Data!$E:$E,'Table 7c'!$D$8)</f>
        <v>1</v>
      </c>
    </row>
    <row r="41" spans="1:14" s="506" customFormat="1" ht="16.5" customHeight="1" x14ac:dyDescent="0.45">
      <c r="A41" s="438" t="s">
        <v>152</v>
      </c>
      <c r="B41" s="431" t="s">
        <v>26</v>
      </c>
      <c r="C41" s="430" t="s">
        <v>394</v>
      </c>
      <c r="D41" s="430" t="s">
        <v>289</v>
      </c>
      <c r="E41" s="321">
        <f>SUMIFS(Table_RSE7C_Data!H:H,Table_RSE7C_Data!$B:$B,'Table 7c'!$D$6,Table_RSE7C_Data!$C:$C,'Table 7c'!$C$41,Table_RSE7C_Data!$D:$D,'Table 7c'!$D$41,Table_RSE7C_Data!$E:$E,'Table 7c'!$D$8)</f>
        <v>1002</v>
      </c>
      <c r="F41" s="321">
        <f>SUMIFS(Table_RSE7C_Data!I:I,Table_RSE7C_Data!$B:$B,'Table 7c'!$D$6,Table_RSE7C_Data!$C:$C,'Table 7c'!$C$41,Table_RSE7C_Data!$D:$D,'Table 7c'!$D$41,Table_RSE7C_Data!$E:$E,'Table 7c'!$D$8)</f>
        <v>1038</v>
      </c>
      <c r="G41" s="321">
        <f>SUMIFS(Table_RSE7C_Data!J:J,Table_RSE7C_Data!$B:$B,'Table 7c'!$D$6,Table_RSE7C_Data!$C:$C,'Table 7c'!$C$41,Table_RSE7C_Data!$D:$D,'Table 7c'!$D$41,Table_RSE7C_Data!$E:$E,'Table 7c'!$D$8)</f>
        <v>1048</v>
      </c>
      <c r="H41" s="321">
        <f>SUMIFS(Table_RSE7C_Data!K:K,Table_RSE7C_Data!$B:$B,'Table 7c'!$D$6,Table_RSE7C_Data!$C:$C,'Table 7c'!$C$41,Table_RSE7C_Data!$D:$D,'Table 7c'!$D$41,Table_RSE7C_Data!$E:$E,'Table 7c'!$D$8)</f>
        <v>1095</v>
      </c>
      <c r="I41" s="321">
        <f>SUMIFS(Table_RSE7C_Data!L:L,Table_RSE7C_Data!$B:$B,'Table 7c'!$D$6,Table_RSE7C_Data!$C:$C,'Table 7c'!$C$41,Table_RSE7C_Data!$D:$D,'Table 7c'!$D$41,Table_RSE7C_Data!$E:$E,'Table 7c'!$D$8)</f>
        <v>1133</v>
      </c>
      <c r="J41" s="321">
        <f>SUMIFS(Table_RSE7C_Data!M:M,Table_RSE7C_Data!$B:$B,'Table 7c'!$D$6,Table_RSE7C_Data!$C:$C,'Table 7c'!$C$41,Table_RSE7C_Data!$D:$D,'Table 7c'!$D$41,Table_RSE7C_Data!$E:$E,'Table 7c'!$D$8)</f>
        <v>1149</v>
      </c>
      <c r="K41" s="321">
        <f>SUMIFS(Table_RSE7C_Data!N:N,Table_RSE7C_Data!$B:$B,'Table 7c'!$D$6,Table_RSE7C_Data!$C:$C,'Table 7c'!$C$41,Table_RSE7C_Data!$D:$D,'Table 7c'!$D$41,Table_RSE7C_Data!$E:$E,'Table 7c'!$D$8)</f>
        <v>1151</v>
      </c>
      <c r="L41" s="321">
        <f>SUMIFS(Table_RSE7C_Data!O:O,Table_RSE7C_Data!$B:$B,'Table 7c'!$D$6,Table_RSE7C_Data!$C:$C,'Table 7c'!$C$41,Table_RSE7C_Data!$D:$D,'Table 7c'!$D$41,Table_RSE7C_Data!$E:$E,'Table 7c'!$D$8)</f>
        <v>1215</v>
      </c>
    </row>
    <row r="42" spans="1:14" ht="16.5" customHeight="1" x14ac:dyDescent="0.45">
      <c r="A42" s="437" t="s">
        <v>153</v>
      </c>
      <c r="B42" s="12" t="s">
        <v>187</v>
      </c>
      <c r="C42" s="229" t="s">
        <v>395</v>
      </c>
      <c r="D42" s="229" t="s">
        <v>187</v>
      </c>
      <c r="E42" s="295">
        <f>SUMIFS(Table_RSE7C_Data!H:H,Table_RSE7C_Data!$B:$B,'Table 7c'!$D$6,Table_RSE7C_Data!$C:$C,'Table 7c'!$C$42,Table_RSE7C_Data!$D:$D,'Table 7c'!$D$42,Table_RSE7C_Data!$E:$E,'Table 7c'!$D$8)</f>
        <v>210</v>
      </c>
      <c r="F42" s="295">
        <f>SUMIFS(Table_RSE7C_Data!I:I,Table_RSE7C_Data!$B:$B,'Table 7c'!$D$6,Table_RSE7C_Data!$C:$C,'Table 7c'!$C$42,Table_RSE7C_Data!$D:$D,'Table 7c'!$D$42,Table_RSE7C_Data!$E:$E,'Table 7c'!$D$8)</f>
        <v>228</v>
      </c>
      <c r="G42" s="295">
        <f>SUMIFS(Table_RSE7C_Data!J:J,Table_RSE7C_Data!$B:$B,'Table 7c'!$D$6,Table_RSE7C_Data!$C:$C,'Table 7c'!$C$42,Table_RSE7C_Data!$D:$D,'Table 7c'!$D$42,Table_RSE7C_Data!$E:$E,'Table 7c'!$D$8)</f>
        <v>257</v>
      </c>
      <c r="H42" s="295">
        <f>SUMIFS(Table_RSE7C_Data!K:K,Table_RSE7C_Data!$B:$B,'Table 7c'!$D$6,Table_RSE7C_Data!$C:$C,'Table 7c'!$C$42,Table_RSE7C_Data!$D:$D,'Table 7c'!$D$42,Table_RSE7C_Data!$E:$E,'Table 7c'!$D$8)</f>
        <v>283</v>
      </c>
      <c r="I42" s="295">
        <f>SUMIFS(Table_RSE7C_Data!L:L,Table_RSE7C_Data!$B:$B,'Table 7c'!$D$6,Table_RSE7C_Data!$C:$C,'Table 7c'!$C$42,Table_RSE7C_Data!$D:$D,'Table 7c'!$D$42,Table_RSE7C_Data!$E:$E,'Table 7c'!$D$8)</f>
        <v>305</v>
      </c>
      <c r="J42" s="295">
        <f>SUMIFS(Table_RSE7C_Data!M:M,Table_RSE7C_Data!$B:$B,'Table 7c'!$D$6,Table_RSE7C_Data!$C:$C,'Table 7c'!$C$42,Table_RSE7C_Data!$D:$D,'Table 7c'!$D$42,Table_RSE7C_Data!$E:$E,'Table 7c'!$D$8)</f>
        <v>328</v>
      </c>
      <c r="K42" s="295">
        <f>SUMIFS(Table_RSE7C_Data!N:N,Table_RSE7C_Data!$B:$B,'Table 7c'!$D$6,Table_RSE7C_Data!$C:$C,'Table 7c'!$C$42,Table_RSE7C_Data!$D:$D,'Table 7c'!$D$42,Table_RSE7C_Data!$E:$E,'Table 7c'!$D$8)</f>
        <v>340</v>
      </c>
      <c r="L42" s="295">
        <f>SUMIFS(Table_RSE7C_Data!O:O,Table_RSE7C_Data!$B:$B,'Table 7c'!$D$6,Table_RSE7C_Data!$C:$C,'Table 7c'!$C$42,Table_RSE7C_Data!$D:$D,'Table 7c'!$D$42,Table_RSE7C_Data!$E:$E,'Table 7c'!$D$8)</f>
        <v>366</v>
      </c>
    </row>
    <row r="43" spans="1:14" ht="16.5" customHeight="1" x14ac:dyDescent="0.45">
      <c r="A43" s="437" t="s">
        <v>153</v>
      </c>
      <c r="B43" s="12" t="s">
        <v>188</v>
      </c>
      <c r="C43" s="229" t="s">
        <v>395</v>
      </c>
      <c r="D43" s="229" t="s">
        <v>188</v>
      </c>
      <c r="E43" s="295">
        <f>SUMIFS(Table_RSE7C_Data!H:H,Table_RSE7C_Data!$B:$B,'Table 7c'!$D$6,Table_RSE7C_Data!$C:$C,'Table 7c'!$C$43,Table_RSE7C_Data!$D:$D,'Table 7c'!$D$43,Table_RSE7C_Data!$E:$E,'Table 7c'!$D$8)</f>
        <v>275</v>
      </c>
      <c r="F43" s="295">
        <f>SUMIFS(Table_RSE7C_Data!I:I,Table_RSE7C_Data!$B:$B,'Table 7c'!$D$6,Table_RSE7C_Data!$C:$C,'Table 7c'!$C$43,Table_RSE7C_Data!$D:$D,'Table 7c'!$D$43,Table_RSE7C_Data!$E:$E,'Table 7c'!$D$8)</f>
        <v>291</v>
      </c>
      <c r="G43" s="295">
        <f>SUMIFS(Table_RSE7C_Data!J:J,Table_RSE7C_Data!$B:$B,'Table 7c'!$D$6,Table_RSE7C_Data!$C:$C,'Table 7c'!$C$43,Table_RSE7C_Data!$D:$D,'Table 7c'!$D$43,Table_RSE7C_Data!$E:$E,'Table 7c'!$D$8)</f>
        <v>320</v>
      </c>
      <c r="H43" s="295">
        <f>SUMIFS(Table_RSE7C_Data!K:K,Table_RSE7C_Data!$B:$B,'Table 7c'!$D$6,Table_RSE7C_Data!$C:$C,'Table 7c'!$C$43,Table_RSE7C_Data!$D:$D,'Table 7c'!$D$43,Table_RSE7C_Data!$E:$E,'Table 7c'!$D$8)</f>
        <v>349</v>
      </c>
      <c r="I43" s="295">
        <f>SUMIFS(Table_RSE7C_Data!L:L,Table_RSE7C_Data!$B:$B,'Table 7c'!$D$6,Table_RSE7C_Data!$C:$C,'Table 7c'!$C$43,Table_RSE7C_Data!$D:$D,'Table 7c'!$D$43,Table_RSE7C_Data!$E:$E,'Table 7c'!$D$8)</f>
        <v>371</v>
      </c>
      <c r="J43" s="295">
        <f>SUMIFS(Table_RSE7C_Data!M:M,Table_RSE7C_Data!$B:$B,'Table 7c'!$D$6,Table_RSE7C_Data!$C:$C,'Table 7c'!$C$43,Table_RSE7C_Data!$D:$D,'Table 7c'!$D$43,Table_RSE7C_Data!$E:$E,'Table 7c'!$D$8)</f>
        <v>391</v>
      </c>
      <c r="K43" s="295">
        <f>SUMIFS(Table_RSE7C_Data!N:N,Table_RSE7C_Data!$B:$B,'Table 7c'!$D$6,Table_RSE7C_Data!$C:$C,'Table 7c'!$C$43,Table_RSE7C_Data!$D:$D,'Table 7c'!$D$43,Table_RSE7C_Data!$E:$E,'Table 7c'!$D$8)</f>
        <v>394</v>
      </c>
      <c r="L43" s="295">
        <f>SUMIFS(Table_RSE7C_Data!O:O,Table_RSE7C_Data!$B:$B,'Table 7c'!$D$6,Table_RSE7C_Data!$C:$C,'Table 7c'!$C$43,Table_RSE7C_Data!$D:$D,'Table 7c'!$D$43,Table_RSE7C_Data!$E:$E,'Table 7c'!$D$8)</f>
        <v>405</v>
      </c>
    </row>
    <row r="44" spans="1:14" ht="16.5" customHeight="1" x14ac:dyDescent="0.45">
      <c r="A44" s="437" t="s">
        <v>153</v>
      </c>
      <c r="B44" s="12" t="s">
        <v>87</v>
      </c>
      <c r="C44" s="229" t="s">
        <v>395</v>
      </c>
      <c r="D44" s="229" t="s">
        <v>387</v>
      </c>
      <c r="E44" s="295">
        <f>SUMIFS(Table_RSE7C_Data!H:H,Table_RSE7C_Data!$B:$B,'Table 7c'!$D$6,Table_RSE7C_Data!$C:$C,'Table 7c'!$C$44,Table_RSE7C_Data!$D:$D,'Table 7c'!$D$44,Table_RSE7C_Data!$E:$E,'Table 7c'!$D$8)</f>
        <v>2</v>
      </c>
      <c r="F44" s="295">
        <f>SUMIFS(Table_RSE7C_Data!I:I,Table_RSE7C_Data!$B:$B,'Table 7c'!$D$6,Table_RSE7C_Data!$C:$C,'Table 7c'!$C$44,Table_RSE7C_Data!$D:$D,'Table 7c'!$D$44,Table_RSE7C_Data!$E:$E,'Table 7c'!$D$8)</f>
        <v>0</v>
      </c>
      <c r="G44" s="295">
        <f>SUMIFS(Table_RSE7C_Data!J:J,Table_RSE7C_Data!$B:$B,'Table 7c'!$D$6,Table_RSE7C_Data!$C:$C,'Table 7c'!$C$44,Table_RSE7C_Data!$D:$D,'Table 7c'!$D$44,Table_RSE7C_Data!$E:$E,'Table 7c'!$D$8)</f>
        <v>0</v>
      </c>
      <c r="H44" s="295">
        <f>SUMIFS(Table_RSE7C_Data!K:K,Table_RSE7C_Data!$B:$B,'Table 7c'!$D$6,Table_RSE7C_Data!$C:$C,'Table 7c'!$C$44,Table_RSE7C_Data!$D:$D,'Table 7c'!$D$44,Table_RSE7C_Data!$E:$E,'Table 7c'!$D$8)</f>
        <v>0</v>
      </c>
      <c r="I44" s="295">
        <f>SUMIFS(Table_RSE7C_Data!L:L,Table_RSE7C_Data!$B:$B,'Table 7c'!$D$6,Table_RSE7C_Data!$C:$C,'Table 7c'!$C$44,Table_RSE7C_Data!$D:$D,'Table 7c'!$D$44,Table_RSE7C_Data!$E:$E,'Table 7c'!$D$8)</f>
        <v>0</v>
      </c>
      <c r="J44" s="295">
        <f>SUMIFS(Table_RSE7C_Data!M:M,Table_RSE7C_Data!$B:$B,'Table 7c'!$D$6,Table_RSE7C_Data!$C:$C,'Table 7c'!$C$44,Table_RSE7C_Data!$D:$D,'Table 7c'!$D$44,Table_RSE7C_Data!$E:$E,'Table 7c'!$D$8)</f>
        <v>0</v>
      </c>
      <c r="K44" s="295">
        <f>SUMIFS(Table_RSE7C_Data!N:N,Table_RSE7C_Data!$B:$B,'Table 7c'!$D$6,Table_RSE7C_Data!$C:$C,'Table 7c'!$C$44,Table_RSE7C_Data!$D:$D,'Table 7c'!$D$44,Table_RSE7C_Data!$E:$E,'Table 7c'!$D$8)</f>
        <v>0</v>
      </c>
      <c r="L44" s="295">
        <f>SUMIFS(Table_RSE7C_Data!O:O,Table_RSE7C_Data!$B:$B,'Table 7c'!$D$6,Table_RSE7C_Data!$C:$C,'Table 7c'!$C$44,Table_RSE7C_Data!$D:$D,'Table 7c'!$D$44,Table_RSE7C_Data!$E:$E,'Table 7c'!$D$8)</f>
        <v>0</v>
      </c>
    </row>
    <row r="45" spans="1:14" s="506" customFormat="1" ht="16.5" customHeight="1" x14ac:dyDescent="0.45">
      <c r="A45" s="438" t="s">
        <v>153</v>
      </c>
      <c r="B45" s="431" t="s">
        <v>26</v>
      </c>
      <c r="C45" s="430" t="s">
        <v>395</v>
      </c>
      <c r="D45" s="430" t="s">
        <v>289</v>
      </c>
      <c r="E45" s="321">
        <f>SUMIFS(Table_RSE7C_Data!H:H,Table_RSE7C_Data!$B:$B,'Table 7c'!$D$6,Table_RSE7C_Data!$C:$C,'Table 7c'!$C$45,Table_RSE7C_Data!$D:$D,'Table 7c'!$D$45,Table_RSE7C_Data!$E:$E,'Table 7c'!$D$8)</f>
        <v>486</v>
      </c>
      <c r="F45" s="321">
        <f>SUMIFS(Table_RSE7C_Data!I:I,Table_RSE7C_Data!$B:$B,'Table 7c'!$D$6,Table_RSE7C_Data!$C:$C,'Table 7c'!$C$45,Table_RSE7C_Data!$D:$D,'Table 7c'!$D$45,Table_RSE7C_Data!$E:$E,'Table 7c'!$D$8)</f>
        <v>520</v>
      </c>
      <c r="G45" s="321">
        <f>SUMIFS(Table_RSE7C_Data!J:J,Table_RSE7C_Data!$B:$B,'Table 7c'!$D$6,Table_RSE7C_Data!$C:$C,'Table 7c'!$C$45,Table_RSE7C_Data!$D:$D,'Table 7c'!$D$45,Table_RSE7C_Data!$E:$E,'Table 7c'!$D$8)</f>
        <v>577</v>
      </c>
      <c r="H45" s="321">
        <f>SUMIFS(Table_RSE7C_Data!K:K,Table_RSE7C_Data!$B:$B,'Table 7c'!$D$6,Table_RSE7C_Data!$C:$C,'Table 7c'!$C$45,Table_RSE7C_Data!$D:$D,'Table 7c'!$D$45,Table_RSE7C_Data!$E:$E,'Table 7c'!$D$8)</f>
        <v>633</v>
      </c>
      <c r="I45" s="321">
        <f>SUMIFS(Table_RSE7C_Data!L:L,Table_RSE7C_Data!$B:$B,'Table 7c'!$D$6,Table_RSE7C_Data!$C:$C,'Table 7c'!$C$45,Table_RSE7C_Data!$D:$D,'Table 7c'!$D$45,Table_RSE7C_Data!$E:$E,'Table 7c'!$D$8)</f>
        <v>676</v>
      </c>
      <c r="J45" s="321">
        <f>SUMIFS(Table_RSE7C_Data!M:M,Table_RSE7C_Data!$B:$B,'Table 7c'!$D$6,Table_RSE7C_Data!$C:$C,'Table 7c'!$C$45,Table_RSE7C_Data!$D:$D,'Table 7c'!$D$45,Table_RSE7C_Data!$E:$E,'Table 7c'!$D$8)</f>
        <v>720</v>
      </c>
      <c r="K45" s="321">
        <f>SUMIFS(Table_RSE7C_Data!N:N,Table_RSE7C_Data!$B:$B,'Table 7c'!$D$6,Table_RSE7C_Data!$C:$C,'Table 7c'!$C$45,Table_RSE7C_Data!$D:$D,'Table 7c'!$D$45,Table_RSE7C_Data!$E:$E,'Table 7c'!$D$8)</f>
        <v>734</v>
      </c>
      <c r="L45" s="321">
        <f>SUMIFS(Table_RSE7C_Data!O:O,Table_RSE7C_Data!$B:$B,'Table 7c'!$D$6,Table_RSE7C_Data!$C:$C,'Table 7c'!$C$45,Table_RSE7C_Data!$D:$D,'Table 7c'!$D$45,Table_RSE7C_Data!$E:$E,'Table 7c'!$D$8)</f>
        <v>770</v>
      </c>
    </row>
    <row r="46" spans="1:14" ht="16.5" customHeight="1" x14ac:dyDescent="0.45">
      <c r="A46" s="437" t="s">
        <v>154</v>
      </c>
      <c r="B46" s="12" t="s">
        <v>187</v>
      </c>
      <c r="C46" s="229" t="s">
        <v>396</v>
      </c>
      <c r="D46" s="229" t="s">
        <v>187</v>
      </c>
      <c r="E46" s="295">
        <f>SUMIFS(Table_RSE7C_Data!H:H,Table_RSE7C_Data!$B:$B,'Table 7c'!$D$6,Table_RSE7C_Data!$C:$C,'Table 7c'!$C$46,Table_RSE7C_Data!$D:$D,'Table 7c'!$D$46,Table_RSE7C_Data!$E:$E,'Table 7c'!$D$8)</f>
        <v>131</v>
      </c>
      <c r="F46" s="295">
        <f>SUMIFS(Table_RSE7C_Data!I:I,Table_RSE7C_Data!$B:$B,'Table 7c'!$D$6,Table_RSE7C_Data!$C:$C,'Table 7c'!$C$46,Table_RSE7C_Data!$D:$D,'Table 7c'!$D$46,Table_RSE7C_Data!$E:$E,'Table 7c'!$D$8)</f>
        <v>149</v>
      </c>
      <c r="G46" s="295">
        <f>SUMIFS(Table_RSE7C_Data!J:J,Table_RSE7C_Data!$B:$B,'Table 7c'!$D$6,Table_RSE7C_Data!$C:$C,'Table 7c'!$C$46,Table_RSE7C_Data!$D:$D,'Table 7c'!$D$46,Table_RSE7C_Data!$E:$E,'Table 7c'!$D$8)</f>
        <v>169</v>
      </c>
      <c r="H46" s="295">
        <f>SUMIFS(Table_RSE7C_Data!K:K,Table_RSE7C_Data!$B:$B,'Table 7c'!$D$6,Table_RSE7C_Data!$C:$C,'Table 7c'!$C$46,Table_RSE7C_Data!$D:$D,'Table 7c'!$D$46,Table_RSE7C_Data!$E:$E,'Table 7c'!$D$8)</f>
        <v>193</v>
      </c>
      <c r="I46" s="295">
        <f>SUMIFS(Table_RSE7C_Data!L:L,Table_RSE7C_Data!$B:$B,'Table 7c'!$D$6,Table_RSE7C_Data!$C:$C,'Table 7c'!$C$46,Table_RSE7C_Data!$D:$D,'Table 7c'!$D$46,Table_RSE7C_Data!$E:$E,'Table 7c'!$D$8)</f>
        <v>220</v>
      </c>
      <c r="J46" s="295">
        <f>SUMIFS(Table_RSE7C_Data!M:M,Table_RSE7C_Data!$B:$B,'Table 7c'!$D$6,Table_RSE7C_Data!$C:$C,'Table 7c'!$C$46,Table_RSE7C_Data!$D:$D,'Table 7c'!$D$46,Table_RSE7C_Data!$E:$E,'Table 7c'!$D$8)</f>
        <v>248</v>
      </c>
      <c r="K46" s="295">
        <f>SUMIFS(Table_RSE7C_Data!N:N,Table_RSE7C_Data!$B:$B,'Table 7c'!$D$6,Table_RSE7C_Data!$C:$C,'Table 7c'!$C$46,Table_RSE7C_Data!$D:$D,'Table 7c'!$D$46,Table_RSE7C_Data!$E:$E,'Table 7c'!$D$8)</f>
        <v>270</v>
      </c>
      <c r="L46" s="295">
        <f>SUMIFS(Table_RSE7C_Data!O:O,Table_RSE7C_Data!$B:$B,'Table 7c'!$D$6,Table_RSE7C_Data!$C:$C,'Table 7c'!$C$46,Table_RSE7C_Data!$D:$D,'Table 7c'!$D$46,Table_RSE7C_Data!$E:$E,'Table 7c'!$D$8)</f>
        <v>313</v>
      </c>
    </row>
    <row r="47" spans="1:14" ht="16.5" customHeight="1" x14ac:dyDescent="0.45">
      <c r="A47" s="437" t="s">
        <v>154</v>
      </c>
      <c r="B47" s="12" t="s">
        <v>188</v>
      </c>
      <c r="C47" s="229" t="s">
        <v>396</v>
      </c>
      <c r="D47" s="229" t="s">
        <v>188</v>
      </c>
      <c r="E47" s="295">
        <f>SUMIFS(Table_RSE7C_Data!H:H,Table_RSE7C_Data!$B:$B,'Table 7c'!$D$6,Table_RSE7C_Data!$C:$C,'Table 7c'!$C$47,Table_RSE7C_Data!$D:$D,'Table 7c'!$D$47,Table_RSE7C_Data!$E:$E,'Table 7c'!$D$8)</f>
        <v>191</v>
      </c>
      <c r="F47" s="295">
        <f>SUMIFS(Table_RSE7C_Data!I:I,Table_RSE7C_Data!$B:$B,'Table 7c'!$D$6,Table_RSE7C_Data!$C:$C,'Table 7c'!$C$47,Table_RSE7C_Data!$D:$D,'Table 7c'!$D$47,Table_RSE7C_Data!$E:$E,'Table 7c'!$D$8)</f>
        <v>209</v>
      </c>
      <c r="G47" s="295">
        <f>SUMIFS(Table_RSE7C_Data!J:J,Table_RSE7C_Data!$B:$B,'Table 7c'!$D$6,Table_RSE7C_Data!$C:$C,'Table 7c'!$C$47,Table_RSE7C_Data!$D:$D,'Table 7c'!$D$47,Table_RSE7C_Data!$E:$E,'Table 7c'!$D$8)</f>
        <v>229</v>
      </c>
      <c r="H47" s="295">
        <f>SUMIFS(Table_RSE7C_Data!K:K,Table_RSE7C_Data!$B:$B,'Table 7c'!$D$6,Table_RSE7C_Data!$C:$C,'Table 7c'!$C$47,Table_RSE7C_Data!$D:$D,'Table 7c'!$D$47,Table_RSE7C_Data!$E:$E,'Table 7c'!$D$8)</f>
        <v>250</v>
      </c>
      <c r="I47" s="295">
        <f>SUMIFS(Table_RSE7C_Data!L:L,Table_RSE7C_Data!$B:$B,'Table 7c'!$D$6,Table_RSE7C_Data!$C:$C,'Table 7c'!$C$47,Table_RSE7C_Data!$D:$D,'Table 7c'!$D$47,Table_RSE7C_Data!$E:$E,'Table 7c'!$D$8)</f>
        <v>276</v>
      </c>
      <c r="J47" s="295">
        <f>SUMIFS(Table_RSE7C_Data!M:M,Table_RSE7C_Data!$B:$B,'Table 7c'!$D$6,Table_RSE7C_Data!$C:$C,'Table 7c'!$C$47,Table_RSE7C_Data!$D:$D,'Table 7c'!$D$47,Table_RSE7C_Data!$E:$E,'Table 7c'!$D$8)</f>
        <v>300</v>
      </c>
      <c r="K47" s="295">
        <f>SUMIFS(Table_RSE7C_Data!N:N,Table_RSE7C_Data!$B:$B,'Table 7c'!$D$6,Table_RSE7C_Data!$C:$C,'Table 7c'!$C$47,Table_RSE7C_Data!$D:$D,'Table 7c'!$D$47,Table_RSE7C_Data!$E:$E,'Table 7c'!$D$8)</f>
        <v>316</v>
      </c>
      <c r="L47" s="295">
        <f>SUMIFS(Table_RSE7C_Data!O:O,Table_RSE7C_Data!$B:$B,'Table 7c'!$D$6,Table_RSE7C_Data!$C:$C,'Table 7c'!$C$47,Table_RSE7C_Data!$D:$D,'Table 7c'!$D$47,Table_RSE7C_Data!$E:$E,'Table 7c'!$D$8)</f>
        <v>352</v>
      </c>
    </row>
    <row r="48" spans="1:14" ht="16.5" customHeight="1" x14ac:dyDescent="0.45">
      <c r="A48" s="437" t="s">
        <v>154</v>
      </c>
      <c r="B48" s="12" t="s">
        <v>87</v>
      </c>
      <c r="C48" s="229" t="s">
        <v>396</v>
      </c>
      <c r="D48" s="229" t="s">
        <v>387</v>
      </c>
      <c r="E48" s="295">
        <f>SUMIFS(Table_RSE7C_Data!H:H,Table_RSE7C_Data!$B:$B,'Table 7c'!$D$6,Table_RSE7C_Data!$C:$C,'Table 7c'!$C$48,Table_RSE7C_Data!$D:$D,'Table 7c'!$D$48,Table_RSE7C_Data!$E:$E,'Table 7c'!$D$8)</f>
        <v>1</v>
      </c>
      <c r="F48" s="295">
        <f>SUMIFS(Table_RSE7C_Data!I:I,Table_RSE7C_Data!$B:$B,'Table 7c'!$D$6,Table_RSE7C_Data!$C:$C,'Table 7c'!$C$48,Table_RSE7C_Data!$D:$D,'Table 7c'!$D$48,Table_RSE7C_Data!$E:$E,'Table 7c'!$D$8)</f>
        <v>0</v>
      </c>
      <c r="G48" s="295">
        <f>SUMIFS(Table_RSE7C_Data!J:J,Table_RSE7C_Data!$B:$B,'Table 7c'!$D$6,Table_RSE7C_Data!$C:$C,'Table 7c'!$C$48,Table_RSE7C_Data!$D:$D,'Table 7c'!$D$48,Table_RSE7C_Data!$E:$E,'Table 7c'!$D$8)</f>
        <v>0</v>
      </c>
      <c r="H48" s="295">
        <f>SUMIFS(Table_RSE7C_Data!K:K,Table_RSE7C_Data!$B:$B,'Table 7c'!$D$6,Table_RSE7C_Data!$C:$C,'Table 7c'!$C$48,Table_RSE7C_Data!$D:$D,'Table 7c'!$D$48,Table_RSE7C_Data!$E:$E,'Table 7c'!$D$8)</f>
        <v>0</v>
      </c>
      <c r="I48" s="295">
        <f>SUMIFS(Table_RSE7C_Data!L:L,Table_RSE7C_Data!$B:$B,'Table 7c'!$D$6,Table_RSE7C_Data!$C:$C,'Table 7c'!$C$48,Table_RSE7C_Data!$D:$D,'Table 7c'!$D$48,Table_RSE7C_Data!$E:$E,'Table 7c'!$D$8)</f>
        <v>0</v>
      </c>
      <c r="J48" s="295">
        <f>SUMIFS(Table_RSE7C_Data!M:M,Table_RSE7C_Data!$B:$B,'Table 7c'!$D$6,Table_RSE7C_Data!$C:$C,'Table 7c'!$C$48,Table_RSE7C_Data!$D:$D,'Table 7c'!$D$48,Table_RSE7C_Data!$E:$E,'Table 7c'!$D$8)</f>
        <v>0</v>
      </c>
      <c r="K48" s="295">
        <f>SUMIFS(Table_RSE7C_Data!N:N,Table_RSE7C_Data!$B:$B,'Table 7c'!$D$6,Table_RSE7C_Data!$C:$C,'Table 7c'!$C$48,Table_RSE7C_Data!$D:$D,'Table 7c'!$D$48,Table_RSE7C_Data!$E:$E,'Table 7c'!$D$8)</f>
        <v>0</v>
      </c>
      <c r="L48" s="295">
        <f>SUMIFS(Table_RSE7C_Data!O:O,Table_RSE7C_Data!$B:$B,'Table 7c'!$D$6,Table_RSE7C_Data!$C:$C,'Table 7c'!$C$48,Table_RSE7C_Data!$D:$D,'Table 7c'!$D$48,Table_RSE7C_Data!$E:$E,'Table 7c'!$D$8)</f>
        <v>0</v>
      </c>
    </row>
    <row r="49" spans="1:13" s="506" customFormat="1" ht="16.5" customHeight="1" x14ac:dyDescent="0.45">
      <c r="A49" s="438" t="s">
        <v>154</v>
      </c>
      <c r="B49" s="431" t="s">
        <v>26</v>
      </c>
      <c r="C49" s="430" t="s">
        <v>396</v>
      </c>
      <c r="D49" s="430" t="s">
        <v>289</v>
      </c>
      <c r="E49" s="321">
        <f>SUMIFS(Table_RSE7C_Data!H:H,Table_RSE7C_Data!$B:$B,'Table 7c'!$D$6,Table_RSE7C_Data!$C:$C,'Table 7c'!$C$49,Table_RSE7C_Data!$D:$D,'Table 7c'!$D$49,Table_RSE7C_Data!$E:$E,'Table 7c'!$D$8)</f>
        <v>323</v>
      </c>
      <c r="F49" s="321">
        <f>SUMIFS(Table_RSE7C_Data!I:I,Table_RSE7C_Data!$B:$B,'Table 7c'!$D$6,Table_RSE7C_Data!$C:$C,'Table 7c'!$C$49,Table_RSE7C_Data!$D:$D,'Table 7c'!$D$49,Table_RSE7C_Data!$E:$E,'Table 7c'!$D$8)</f>
        <v>358</v>
      </c>
      <c r="G49" s="321">
        <f>SUMIFS(Table_RSE7C_Data!J:J,Table_RSE7C_Data!$B:$B,'Table 7c'!$D$6,Table_RSE7C_Data!$C:$C,'Table 7c'!$C$49,Table_RSE7C_Data!$D:$D,'Table 7c'!$D$49,Table_RSE7C_Data!$E:$E,'Table 7c'!$D$8)</f>
        <v>398</v>
      </c>
      <c r="H49" s="321">
        <f>SUMIFS(Table_RSE7C_Data!K:K,Table_RSE7C_Data!$B:$B,'Table 7c'!$D$6,Table_RSE7C_Data!$C:$C,'Table 7c'!$C$49,Table_RSE7C_Data!$D:$D,'Table 7c'!$D$49,Table_RSE7C_Data!$E:$E,'Table 7c'!$D$8)</f>
        <v>443</v>
      </c>
      <c r="I49" s="321">
        <f>SUMIFS(Table_RSE7C_Data!L:L,Table_RSE7C_Data!$B:$B,'Table 7c'!$D$6,Table_RSE7C_Data!$C:$C,'Table 7c'!$C$49,Table_RSE7C_Data!$D:$D,'Table 7c'!$D$49,Table_RSE7C_Data!$E:$E,'Table 7c'!$D$8)</f>
        <v>496</v>
      </c>
      <c r="J49" s="321">
        <f>SUMIFS(Table_RSE7C_Data!M:M,Table_RSE7C_Data!$B:$B,'Table 7c'!$D$6,Table_RSE7C_Data!$C:$C,'Table 7c'!$C$49,Table_RSE7C_Data!$D:$D,'Table 7c'!$D$49,Table_RSE7C_Data!$E:$E,'Table 7c'!$D$8)</f>
        <v>548</v>
      </c>
      <c r="K49" s="321">
        <f>SUMIFS(Table_RSE7C_Data!N:N,Table_RSE7C_Data!$B:$B,'Table 7c'!$D$6,Table_RSE7C_Data!$C:$C,'Table 7c'!$C$49,Table_RSE7C_Data!$D:$D,'Table 7c'!$D$49,Table_RSE7C_Data!$E:$E,'Table 7c'!$D$8)</f>
        <v>586</v>
      </c>
      <c r="L49" s="321">
        <f>SUMIFS(Table_RSE7C_Data!O:O,Table_RSE7C_Data!$B:$B,'Table 7c'!$D$6,Table_RSE7C_Data!$C:$C,'Table 7c'!$C$49,Table_RSE7C_Data!$D:$D,'Table 7c'!$D$49,Table_RSE7C_Data!$E:$E,'Table 7c'!$D$8)</f>
        <v>665</v>
      </c>
    </row>
    <row r="50" spans="1:13" ht="16.5" customHeight="1" x14ac:dyDescent="0.45">
      <c r="A50" s="437" t="s">
        <v>155</v>
      </c>
      <c r="B50" s="12" t="s">
        <v>187</v>
      </c>
      <c r="C50" s="229" t="s">
        <v>397</v>
      </c>
      <c r="D50" s="229" t="s">
        <v>187</v>
      </c>
      <c r="E50" s="295">
        <f>SUMIFS(Table_RSE7C_Data!H:H,Table_RSE7C_Data!$B:$B,'Table 7c'!$D$6,Table_RSE7C_Data!$C:$C,'Table 7c'!$C$50,Table_RSE7C_Data!$D:$D,'Table 7c'!$D$50,Table_RSE7C_Data!$E:$E,'Table 7c'!$D$8)</f>
        <v>40</v>
      </c>
      <c r="F50" s="295">
        <f>SUMIFS(Table_RSE7C_Data!I:I,Table_RSE7C_Data!$B:$B,'Table 7c'!$D$6,Table_RSE7C_Data!$C:$C,'Table 7c'!$C$50,Table_RSE7C_Data!$D:$D,'Table 7c'!$D$50,Table_RSE7C_Data!$E:$E,'Table 7c'!$D$8)</f>
        <v>43</v>
      </c>
      <c r="G50" s="295">
        <f>SUMIFS(Table_RSE7C_Data!J:J,Table_RSE7C_Data!$B:$B,'Table 7c'!$D$6,Table_RSE7C_Data!$C:$C,'Table 7c'!$C$50,Table_RSE7C_Data!$D:$D,'Table 7c'!$D$50,Table_RSE7C_Data!$E:$E,'Table 7c'!$D$8)</f>
        <v>45</v>
      </c>
      <c r="H50" s="295">
        <f>SUMIFS(Table_RSE7C_Data!K:K,Table_RSE7C_Data!$B:$B,'Table 7c'!$D$6,Table_RSE7C_Data!$C:$C,'Table 7c'!$C$50,Table_RSE7C_Data!$D:$D,'Table 7c'!$D$50,Table_RSE7C_Data!$E:$E,'Table 7c'!$D$8)</f>
        <v>47</v>
      </c>
      <c r="I50" s="295">
        <f>SUMIFS(Table_RSE7C_Data!L:L,Table_RSE7C_Data!$B:$B,'Table 7c'!$D$6,Table_RSE7C_Data!$C:$C,'Table 7c'!$C$50,Table_RSE7C_Data!$D:$D,'Table 7c'!$D$50,Table_RSE7C_Data!$E:$E,'Table 7c'!$D$8)</f>
        <v>51</v>
      </c>
      <c r="J50" s="295">
        <f>SUMIFS(Table_RSE7C_Data!M:M,Table_RSE7C_Data!$B:$B,'Table 7c'!$D$6,Table_RSE7C_Data!$C:$C,'Table 7c'!$C$50,Table_RSE7C_Data!$D:$D,'Table 7c'!$D$50,Table_RSE7C_Data!$E:$E,'Table 7c'!$D$8)</f>
        <v>55</v>
      </c>
      <c r="K50" s="295">
        <f>SUMIFS(Table_RSE7C_Data!N:N,Table_RSE7C_Data!$B:$B,'Table 7c'!$D$6,Table_RSE7C_Data!$C:$C,'Table 7c'!$C$50,Table_RSE7C_Data!$D:$D,'Table 7c'!$D$50,Table_RSE7C_Data!$E:$E,'Table 7c'!$D$8)</f>
        <v>60</v>
      </c>
      <c r="L50" s="295">
        <f>SUMIFS(Table_RSE7C_Data!O:O,Table_RSE7C_Data!$B:$B,'Table 7c'!$D$6,Table_RSE7C_Data!$C:$C,'Table 7c'!$C$50,Table_RSE7C_Data!$D:$D,'Table 7c'!$D$50,Table_RSE7C_Data!$E:$E,'Table 7c'!$D$8)</f>
        <v>66</v>
      </c>
    </row>
    <row r="51" spans="1:13" ht="16.5" customHeight="1" x14ac:dyDescent="0.45">
      <c r="A51" s="437" t="s">
        <v>155</v>
      </c>
      <c r="B51" s="12" t="s">
        <v>188</v>
      </c>
      <c r="C51" s="229" t="s">
        <v>397</v>
      </c>
      <c r="D51" s="229" t="s">
        <v>188</v>
      </c>
      <c r="E51" s="295">
        <f>SUMIFS(Table_RSE7C_Data!H:H,Table_RSE7C_Data!$B:$B,'Table 7c'!$D$6,Table_RSE7C_Data!$C:$C,'Table 7c'!$C$51,Table_RSE7C_Data!$D:$D,'Table 7c'!$D$51,Table_RSE7C_Data!$E:$E,'Table 7c'!$D$8)</f>
        <v>39</v>
      </c>
      <c r="F51" s="295">
        <f>SUMIFS(Table_RSE7C_Data!I:I,Table_RSE7C_Data!$B:$B,'Table 7c'!$D$6,Table_RSE7C_Data!$C:$C,'Table 7c'!$C$51,Table_RSE7C_Data!$D:$D,'Table 7c'!$D$51,Table_RSE7C_Data!$E:$E,'Table 7c'!$D$8)</f>
        <v>40</v>
      </c>
      <c r="G51" s="295">
        <f>SUMIFS(Table_RSE7C_Data!J:J,Table_RSE7C_Data!$B:$B,'Table 7c'!$D$6,Table_RSE7C_Data!$C:$C,'Table 7c'!$C$51,Table_RSE7C_Data!$D:$D,'Table 7c'!$D$51,Table_RSE7C_Data!$E:$E,'Table 7c'!$D$8)</f>
        <v>43</v>
      </c>
      <c r="H51" s="295">
        <f>SUMIFS(Table_RSE7C_Data!K:K,Table_RSE7C_Data!$B:$B,'Table 7c'!$D$6,Table_RSE7C_Data!$C:$C,'Table 7c'!$C$51,Table_RSE7C_Data!$D:$D,'Table 7c'!$D$51,Table_RSE7C_Data!$E:$E,'Table 7c'!$D$8)</f>
        <v>48</v>
      </c>
      <c r="I51" s="295">
        <f>SUMIFS(Table_RSE7C_Data!L:L,Table_RSE7C_Data!$B:$B,'Table 7c'!$D$6,Table_RSE7C_Data!$C:$C,'Table 7c'!$C$51,Table_RSE7C_Data!$D:$D,'Table 7c'!$D$51,Table_RSE7C_Data!$E:$E,'Table 7c'!$D$8)</f>
        <v>53</v>
      </c>
      <c r="J51" s="295">
        <f>SUMIFS(Table_RSE7C_Data!M:M,Table_RSE7C_Data!$B:$B,'Table 7c'!$D$6,Table_RSE7C_Data!$C:$C,'Table 7c'!$C$51,Table_RSE7C_Data!$D:$D,'Table 7c'!$D$51,Table_RSE7C_Data!$E:$E,'Table 7c'!$D$8)</f>
        <v>58</v>
      </c>
      <c r="K51" s="295">
        <f>SUMIFS(Table_RSE7C_Data!N:N,Table_RSE7C_Data!$B:$B,'Table 7c'!$D$6,Table_RSE7C_Data!$C:$C,'Table 7c'!$C$51,Table_RSE7C_Data!$D:$D,'Table 7c'!$D$51,Table_RSE7C_Data!$E:$E,'Table 7c'!$D$8)</f>
        <v>61</v>
      </c>
      <c r="L51" s="295">
        <f>SUMIFS(Table_RSE7C_Data!O:O,Table_RSE7C_Data!$B:$B,'Table 7c'!$D$6,Table_RSE7C_Data!$C:$C,'Table 7c'!$C$51,Table_RSE7C_Data!$D:$D,'Table 7c'!$D$51,Table_RSE7C_Data!$E:$E,'Table 7c'!$D$8)</f>
        <v>66</v>
      </c>
    </row>
    <row r="52" spans="1:13" ht="16.5" customHeight="1" x14ac:dyDescent="0.45">
      <c r="A52" s="437" t="s">
        <v>155</v>
      </c>
      <c r="B52" s="12" t="s">
        <v>87</v>
      </c>
      <c r="C52" s="229" t="s">
        <v>397</v>
      </c>
      <c r="D52" s="229" t="s">
        <v>387</v>
      </c>
      <c r="E52" s="295">
        <f>SUMIFS(Table_RSE7C_Data!H:H,Table_RSE7C_Data!$B:$B,'Table 7c'!$D$6,Table_RSE7C_Data!$C:$C,'Table 7c'!$C$52,Table_RSE7C_Data!$D:$D,'Table 7c'!$D$52,Table_RSE7C_Data!$E:$E,'Table 7c'!$D$8)</f>
        <v>0</v>
      </c>
      <c r="F52" s="295">
        <f>SUMIFS(Table_RSE7C_Data!I:I,Table_RSE7C_Data!$B:$B,'Table 7c'!$D$6,Table_RSE7C_Data!$C:$C,'Table 7c'!$C$52,Table_RSE7C_Data!$D:$D,'Table 7c'!$D$52,Table_RSE7C_Data!$E:$E,'Table 7c'!$D$8)</f>
        <v>0</v>
      </c>
      <c r="G52" s="295">
        <f>SUMIFS(Table_RSE7C_Data!J:J,Table_RSE7C_Data!$B:$B,'Table 7c'!$D$6,Table_RSE7C_Data!$C:$C,'Table 7c'!$C$52,Table_RSE7C_Data!$D:$D,'Table 7c'!$D$52,Table_RSE7C_Data!$E:$E,'Table 7c'!$D$8)</f>
        <v>0</v>
      </c>
      <c r="H52" s="295">
        <f>SUMIFS(Table_RSE7C_Data!K:K,Table_RSE7C_Data!$B:$B,'Table 7c'!$D$6,Table_RSE7C_Data!$C:$C,'Table 7c'!$C$52,Table_RSE7C_Data!$D:$D,'Table 7c'!$D$52,Table_RSE7C_Data!$E:$E,'Table 7c'!$D$8)</f>
        <v>0</v>
      </c>
      <c r="I52" s="295">
        <f>SUMIFS(Table_RSE7C_Data!L:L,Table_RSE7C_Data!$B:$B,'Table 7c'!$D$6,Table_RSE7C_Data!$C:$C,'Table 7c'!$C$52,Table_RSE7C_Data!$D:$D,'Table 7c'!$D$52,Table_RSE7C_Data!$E:$E,'Table 7c'!$D$8)</f>
        <v>0</v>
      </c>
      <c r="J52" s="295">
        <f>SUMIFS(Table_RSE7C_Data!M:M,Table_RSE7C_Data!$B:$B,'Table 7c'!$D$6,Table_RSE7C_Data!$C:$C,'Table 7c'!$C$52,Table_RSE7C_Data!$D:$D,'Table 7c'!$D$52,Table_RSE7C_Data!$E:$E,'Table 7c'!$D$8)</f>
        <v>0</v>
      </c>
      <c r="K52" s="295">
        <f>SUMIFS(Table_RSE7C_Data!N:N,Table_RSE7C_Data!$B:$B,'Table 7c'!$D$6,Table_RSE7C_Data!$C:$C,'Table 7c'!$C$52,Table_RSE7C_Data!$D:$D,'Table 7c'!$D$52,Table_RSE7C_Data!$E:$E,'Table 7c'!$D$8)</f>
        <v>0</v>
      </c>
      <c r="L52" s="295">
        <f>SUMIFS(Table_RSE7C_Data!O:O,Table_RSE7C_Data!$B:$B,'Table 7c'!$D$6,Table_RSE7C_Data!$C:$C,'Table 7c'!$C$52,Table_RSE7C_Data!$D:$D,'Table 7c'!$D$52,Table_RSE7C_Data!$E:$E,'Table 7c'!$D$8)</f>
        <v>0</v>
      </c>
      <c r="M52" s="44"/>
    </row>
    <row r="53" spans="1:13" s="506" customFormat="1" ht="16.5" customHeight="1" x14ac:dyDescent="0.45">
      <c r="A53" s="438" t="s">
        <v>155</v>
      </c>
      <c r="B53" s="431" t="s">
        <v>26</v>
      </c>
      <c r="C53" s="430" t="s">
        <v>397</v>
      </c>
      <c r="D53" s="430" t="s">
        <v>289</v>
      </c>
      <c r="E53" s="321">
        <f>SUMIFS(Table_RSE7C_Data!H:H,Table_RSE7C_Data!$B:$B,'Table 7c'!$D$6,Table_RSE7C_Data!$C:$C,'Table 7c'!$C$53,Table_RSE7C_Data!$D:$D,'Table 7c'!$D$53,Table_RSE7C_Data!$E:$E,'Table 7c'!$D$8)</f>
        <v>80</v>
      </c>
      <c r="F53" s="321">
        <f>SUMIFS(Table_RSE7C_Data!I:I,Table_RSE7C_Data!$B:$B,'Table 7c'!$D$6,Table_RSE7C_Data!$C:$C,'Table 7c'!$C$53,Table_RSE7C_Data!$D:$D,'Table 7c'!$D$53,Table_RSE7C_Data!$E:$E,'Table 7c'!$D$8)</f>
        <v>83</v>
      </c>
      <c r="G53" s="321">
        <f>SUMIFS(Table_RSE7C_Data!J:J,Table_RSE7C_Data!$B:$B,'Table 7c'!$D$6,Table_RSE7C_Data!$C:$C,'Table 7c'!$C$53,Table_RSE7C_Data!$D:$D,'Table 7c'!$D$53,Table_RSE7C_Data!$E:$E,'Table 7c'!$D$8)</f>
        <v>88</v>
      </c>
      <c r="H53" s="321">
        <f>SUMIFS(Table_RSE7C_Data!K:K,Table_RSE7C_Data!$B:$B,'Table 7c'!$D$6,Table_RSE7C_Data!$C:$C,'Table 7c'!$C$53,Table_RSE7C_Data!$D:$D,'Table 7c'!$D$53,Table_RSE7C_Data!$E:$E,'Table 7c'!$D$8)</f>
        <v>94</v>
      </c>
      <c r="I53" s="321">
        <f>SUMIFS(Table_RSE7C_Data!L:L,Table_RSE7C_Data!$B:$B,'Table 7c'!$D$6,Table_RSE7C_Data!$C:$C,'Table 7c'!$C$53,Table_RSE7C_Data!$D:$D,'Table 7c'!$D$53,Table_RSE7C_Data!$E:$E,'Table 7c'!$D$8)</f>
        <v>104</v>
      </c>
      <c r="J53" s="321">
        <f>SUMIFS(Table_RSE7C_Data!M:M,Table_RSE7C_Data!$B:$B,'Table 7c'!$D$6,Table_RSE7C_Data!$C:$C,'Table 7c'!$C$53,Table_RSE7C_Data!$D:$D,'Table 7c'!$D$53,Table_RSE7C_Data!$E:$E,'Table 7c'!$D$8)</f>
        <v>113</v>
      </c>
      <c r="K53" s="321">
        <f>SUMIFS(Table_RSE7C_Data!N:N,Table_RSE7C_Data!$B:$B,'Table 7c'!$D$6,Table_RSE7C_Data!$C:$C,'Table 7c'!$C$53,Table_RSE7C_Data!$D:$D,'Table 7c'!$D$53,Table_RSE7C_Data!$E:$E,'Table 7c'!$D$8)</f>
        <v>121</v>
      </c>
      <c r="L53" s="321">
        <f>SUMIFS(Table_RSE7C_Data!O:O,Table_RSE7C_Data!$B:$B,'Table 7c'!$D$6,Table_RSE7C_Data!$C:$C,'Table 7c'!$C$53,Table_RSE7C_Data!$D:$D,'Table 7c'!$D$53,Table_RSE7C_Data!$E:$E,'Table 7c'!$D$8)</f>
        <v>132</v>
      </c>
    </row>
    <row r="54" spans="1:13" ht="16.5" customHeight="1" x14ac:dyDescent="0.45">
      <c r="A54" s="437" t="s">
        <v>156</v>
      </c>
      <c r="B54" s="12" t="s">
        <v>187</v>
      </c>
      <c r="C54" s="229" t="s">
        <v>398</v>
      </c>
      <c r="D54" s="229" t="s">
        <v>187</v>
      </c>
      <c r="E54" s="295">
        <f>SUMIFS(Table_RSE7C_Data!H:H,Table_RSE7C_Data!$B:$B,'Table 7c'!$D$6,Table_RSE7C_Data!$C:$C,'Table 7c'!$C$54,Table_RSE7C_Data!$D:$D,'Table 7c'!$D$54,Table_RSE7C_Data!$E:$E,'Table 7c'!$D$8)</f>
        <v>14</v>
      </c>
      <c r="F54" s="295">
        <f>SUMIFS(Table_RSE7C_Data!I:I,Table_RSE7C_Data!$B:$B,'Table 7c'!$D$6,Table_RSE7C_Data!$C:$C,'Table 7c'!$C$54,Table_RSE7C_Data!$D:$D,'Table 7c'!$D$54,Table_RSE7C_Data!$E:$E,'Table 7c'!$D$8)</f>
        <v>8</v>
      </c>
      <c r="G54" s="295">
        <f>SUMIFS(Table_RSE7C_Data!J:J,Table_RSE7C_Data!$B:$B,'Table 7c'!$D$6,Table_RSE7C_Data!$C:$C,'Table 7c'!$C$54,Table_RSE7C_Data!$D:$D,'Table 7c'!$D$54,Table_RSE7C_Data!$E:$E,'Table 7c'!$D$8)</f>
        <v>6</v>
      </c>
      <c r="H54" s="295">
        <f>SUMIFS(Table_RSE7C_Data!K:K,Table_RSE7C_Data!$B:$B,'Table 7c'!$D$6,Table_RSE7C_Data!$C:$C,'Table 7c'!$C$54,Table_RSE7C_Data!$D:$D,'Table 7c'!$D$54,Table_RSE7C_Data!$E:$E,'Table 7c'!$D$8)</f>
        <v>5</v>
      </c>
      <c r="I54" s="295">
        <f>SUMIFS(Table_RSE7C_Data!L:L,Table_RSE7C_Data!$B:$B,'Table 7c'!$D$6,Table_RSE7C_Data!$C:$C,'Table 7c'!$C$54,Table_RSE7C_Data!$D:$D,'Table 7c'!$D$54,Table_RSE7C_Data!$E:$E,'Table 7c'!$D$8)</f>
        <v>4</v>
      </c>
      <c r="J54" s="295">
        <f>SUMIFS(Table_RSE7C_Data!M:M,Table_RSE7C_Data!$B:$B,'Table 7c'!$D$6,Table_RSE7C_Data!$C:$C,'Table 7c'!$C$54,Table_RSE7C_Data!$D:$D,'Table 7c'!$D$54,Table_RSE7C_Data!$E:$E,'Table 7c'!$D$8)</f>
        <v>1</v>
      </c>
      <c r="K54" s="295">
        <f>SUMIFS(Table_RSE7C_Data!N:N,Table_RSE7C_Data!$B:$B,'Table 7c'!$D$6,Table_RSE7C_Data!$C:$C,'Table 7c'!$C$54,Table_RSE7C_Data!$D:$D,'Table 7c'!$D$54,Table_RSE7C_Data!$E:$E,'Table 7c'!$D$8)</f>
        <v>1</v>
      </c>
      <c r="L54" s="295">
        <f>SUMIFS(Table_RSE7C_Data!O:O,Table_RSE7C_Data!$B:$B,'Table 7c'!$D$6,Table_RSE7C_Data!$C:$C,'Table 7c'!$C$54,Table_RSE7C_Data!$D:$D,'Table 7c'!$D$54,Table_RSE7C_Data!$E:$E,'Table 7c'!$D$8)</f>
        <v>0</v>
      </c>
    </row>
    <row r="55" spans="1:13" ht="16.5" customHeight="1" x14ac:dyDescent="0.45">
      <c r="A55" s="437" t="s">
        <v>156</v>
      </c>
      <c r="B55" s="12" t="s">
        <v>188</v>
      </c>
      <c r="C55" s="229" t="s">
        <v>398</v>
      </c>
      <c r="D55" s="229" t="s">
        <v>188</v>
      </c>
      <c r="E55" s="295">
        <f>SUMIFS(Table_RSE7C_Data!H:H,Table_RSE7C_Data!$B:$B,'Table 7c'!$D$6,Table_RSE7C_Data!$C:$C,'Table 7c'!C55,Table_RSE7C_Data!$D:$D,'Table 7c'!$D$55,Table_RSE7C_Data!$E:$E,'Table 7c'!$D$8)</f>
        <v>25</v>
      </c>
      <c r="F55" s="295">
        <f>SUMIFS(Table_RSE7C_Data!I:I,Table_RSE7C_Data!$B:$B,'Table 7c'!$D$6,Table_RSE7C_Data!$C:$C,'Table 7c'!D55,Table_RSE7C_Data!$D:$D,'Table 7c'!$D$55,Table_RSE7C_Data!$E:$E,'Table 7c'!$D$8)</f>
        <v>0</v>
      </c>
      <c r="G55" s="295">
        <f>SUMIFS(Table_RSE7C_Data!J:J,Table_RSE7C_Data!$B:$B,'Table 7c'!$D$6,Table_RSE7C_Data!$C:$C,'Table 7c'!E55,Table_RSE7C_Data!$D:$D,'Table 7c'!$D$55,Table_RSE7C_Data!$E:$E,'Table 7c'!$D$8)</f>
        <v>0</v>
      </c>
      <c r="H55" s="295">
        <f>SUMIFS(Table_RSE7C_Data!K:K,Table_RSE7C_Data!$B:$B,'Table 7c'!$D$6,Table_RSE7C_Data!$C:$C,'Table 7c'!F55,Table_RSE7C_Data!$D:$D,'Table 7c'!$D$55,Table_RSE7C_Data!$E:$E,'Table 7c'!$D$8)</f>
        <v>0</v>
      </c>
      <c r="I55" s="295">
        <f>SUMIFS(Table_RSE7C_Data!L:L,Table_RSE7C_Data!$B:$B,'Table 7c'!$D$6,Table_RSE7C_Data!$C:$C,'Table 7c'!G55,Table_RSE7C_Data!$D:$D,'Table 7c'!$D$55,Table_RSE7C_Data!$E:$E,'Table 7c'!$D$8)</f>
        <v>0</v>
      </c>
      <c r="J55" s="295">
        <f>SUMIFS(Table_RSE7C_Data!M:M,Table_RSE7C_Data!$B:$B,'Table 7c'!$D$6,Table_RSE7C_Data!$C:$C,'Table 7c'!H55,Table_RSE7C_Data!$D:$D,'Table 7c'!$D$55,Table_RSE7C_Data!$E:$E,'Table 7c'!$D$8)</f>
        <v>0</v>
      </c>
      <c r="K55" s="295">
        <f>SUMIFS(Table_RSE7C_Data!N:N,Table_RSE7C_Data!$B:$B,'Table 7c'!$D$6,Table_RSE7C_Data!$C:$C,'Table 7c'!I55,Table_RSE7C_Data!$D:$D,'Table 7c'!$D$55,Table_RSE7C_Data!$E:$E,'Table 7c'!$D$8)</f>
        <v>0</v>
      </c>
      <c r="L55" s="295">
        <f>SUMIFS(Table_RSE7C_Data!O:O,Table_RSE7C_Data!$B:$B,'Table 7c'!$D$6,Table_RSE7C_Data!$C:$C,'Table 7c'!J55,Table_RSE7C_Data!$D:$D,'Table 7c'!$D$55,Table_RSE7C_Data!$E:$E,'Table 7c'!$D$8)</f>
        <v>0</v>
      </c>
    </row>
    <row r="56" spans="1:13" ht="16.5" customHeight="1" x14ac:dyDescent="0.45">
      <c r="A56" s="437" t="s">
        <v>156</v>
      </c>
      <c r="B56" s="12" t="s">
        <v>87</v>
      </c>
      <c r="C56" s="229" t="s">
        <v>398</v>
      </c>
      <c r="D56" s="229" t="s">
        <v>387</v>
      </c>
      <c r="E56" s="295">
        <f>SUMIFS(Table_RSE7C_Data!H:H,Table_RSE7C_Data!$B:$B,'Table 7c'!$D$6,Table_RSE7C_Data!$C:$C,'Table 7c'!$C$56,Table_RSE7C_Data!$D:$D,'Table 7c'!$D$56,Table_RSE7C_Data!$E:$E,'Table 7c'!$D$8)</f>
        <v>76</v>
      </c>
      <c r="F56" s="295">
        <f>SUMIFS(Table_RSE7C_Data!I:I,Table_RSE7C_Data!$B:$B,'Table 7c'!$D$6,Table_RSE7C_Data!$C:$C,'Table 7c'!$C$56,Table_RSE7C_Data!$D:$D,'Table 7c'!$D$56,Table_RSE7C_Data!$E:$E,'Table 7c'!$D$8)</f>
        <v>70</v>
      </c>
      <c r="G56" s="295">
        <f>SUMIFS(Table_RSE7C_Data!J:J,Table_RSE7C_Data!$B:$B,'Table 7c'!$D$6,Table_RSE7C_Data!$C:$C,'Table 7c'!$C$56,Table_RSE7C_Data!$D:$D,'Table 7c'!$D$56,Table_RSE7C_Data!$E:$E,'Table 7c'!$D$8)</f>
        <v>71</v>
      </c>
      <c r="H56" s="295">
        <f>SUMIFS(Table_RSE7C_Data!K:K,Table_RSE7C_Data!$B:$B,'Table 7c'!$D$6,Table_RSE7C_Data!$C:$C,'Table 7c'!$C$56,Table_RSE7C_Data!$D:$D,'Table 7c'!$D$56,Table_RSE7C_Data!$E:$E,'Table 7c'!$D$8)</f>
        <v>69</v>
      </c>
      <c r="I56" s="295">
        <f>SUMIFS(Table_RSE7C_Data!L:L,Table_RSE7C_Data!$B:$B,'Table 7c'!$D$6,Table_RSE7C_Data!$C:$C,'Table 7c'!$C$56,Table_RSE7C_Data!$D:$D,'Table 7c'!$D$56,Table_RSE7C_Data!$E:$E,'Table 7c'!$D$8)</f>
        <v>66</v>
      </c>
      <c r="J56" s="295">
        <f>SUMIFS(Table_RSE7C_Data!M:M,Table_RSE7C_Data!$B:$B,'Table 7c'!$D$6,Table_RSE7C_Data!$C:$C,'Table 7c'!$C$56,Table_RSE7C_Data!$D:$D,'Table 7c'!$D$56,Table_RSE7C_Data!$E:$E,'Table 7c'!$D$8)</f>
        <v>54</v>
      </c>
      <c r="K56" s="295">
        <f>SUMIFS(Table_RSE7C_Data!N:N,Table_RSE7C_Data!$B:$B,'Table 7c'!$D$6,Table_RSE7C_Data!$C:$C,'Table 7c'!$C$56,Table_RSE7C_Data!$D:$D,'Table 7c'!$D$56,Table_RSE7C_Data!$E:$E,'Table 7c'!$D$8)</f>
        <v>49</v>
      </c>
      <c r="L56" s="295">
        <f>SUMIFS(Table_RSE7C_Data!O:O,Table_RSE7C_Data!$B:$B,'Table 7c'!$D$6,Table_RSE7C_Data!$C:$C,'Table 7c'!$C$56,Table_RSE7C_Data!$D:$D,'Table 7c'!$D$56,Table_RSE7C_Data!$E:$E,'Table 7c'!$D$8)</f>
        <v>2</v>
      </c>
    </row>
    <row r="57" spans="1:13" s="506" customFormat="1" ht="16.5" customHeight="1" x14ac:dyDescent="0.45">
      <c r="A57" s="438" t="s">
        <v>156</v>
      </c>
      <c r="B57" s="431" t="s">
        <v>26</v>
      </c>
      <c r="C57" s="430" t="s">
        <v>398</v>
      </c>
      <c r="D57" s="430" t="s">
        <v>289</v>
      </c>
      <c r="E57" s="321">
        <f>SUMIFS(Table_RSE7C_Data!H:H,Table_RSE7C_Data!$B:$B,'Table 7c'!$D$6,Table_RSE7C_Data!$C:$C,'Table 7c'!$C$57,Table_RSE7C_Data!$D:$D,'Table 7c'!$D$57,Table_RSE7C_Data!$E:$E,'Table 7c'!$D$8)</f>
        <v>115</v>
      </c>
      <c r="F57" s="321">
        <f>SUMIFS(Table_RSE7C_Data!I:I,Table_RSE7C_Data!$B:$B,'Table 7c'!$D$6,Table_RSE7C_Data!$C:$C,'Table 7c'!$C$57,Table_RSE7C_Data!$D:$D,'Table 7c'!$D$57,Table_RSE7C_Data!$E:$E,'Table 7c'!$D$8)</f>
        <v>96</v>
      </c>
      <c r="G57" s="321">
        <f>SUMIFS(Table_RSE7C_Data!J:J,Table_RSE7C_Data!$B:$B,'Table 7c'!$D$6,Table_RSE7C_Data!$C:$C,'Table 7c'!$C$57,Table_RSE7C_Data!$D:$D,'Table 7c'!$D$57,Table_RSE7C_Data!$E:$E,'Table 7c'!$D$8)</f>
        <v>87</v>
      </c>
      <c r="H57" s="321">
        <f>SUMIFS(Table_RSE7C_Data!K:K,Table_RSE7C_Data!$B:$B,'Table 7c'!$D$6,Table_RSE7C_Data!$C:$C,'Table 7c'!$C$57,Table_RSE7C_Data!$D:$D,'Table 7c'!$D$57,Table_RSE7C_Data!$E:$E,'Table 7c'!$D$8)</f>
        <v>82</v>
      </c>
      <c r="I57" s="321">
        <f>SUMIFS(Table_RSE7C_Data!L:L,Table_RSE7C_Data!$B:$B,'Table 7c'!$D$6,Table_RSE7C_Data!$C:$C,'Table 7c'!$C$57,Table_RSE7C_Data!$D:$D,'Table 7c'!$D$57,Table_RSE7C_Data!$E:$E,'Table 7c'!$D$8)</f>
        <v>76</v>
      </c>
      <c r="J57" s="321">
        <f>SUMIFS(Table_RSE7C_Data!M:M,Table_RSE7C_Data!$B:$B,'Table 7c'!$D$6,Table_RSE7C_Data!$C:$C,'Table 7c'!$C$57,Table_RSE7C_Data!$D:$D,'Table 7c'!$D$57,Table_RSE7C_Data!$E:$E,'Table 7c'!$D$8)</f>
        <v>57</v>
      </c>
      <c r="K57" s="321">
        <f>SUMIFS(Table_RSE7C_Data!N:N,Table_RSE7C_Data!$B:$B,'Table 7c'!$D$6,Table_RSE7C_Data!$C:$C,'Table 7c'!$C$57,Table_RSE7C_Data!$D:$D,'Table 7c'!$D$57,Table_RSE7C_Data!$E:$E,'Table 7c'!$D$8)</f>
        <v>50</v>
      </c>
      <c r="L57" s="321">
        <f>SUMIFS(Table_RSE7C_Data!O:O,Table_RSE7C_Data!$B:$B,'Table 7c'!$D$6,Table_RSE7C_Data!$C:$C,'Table 7c'!$C$57,Table_RSE7C_Data!$D:$D,'Table 7c'!$D$57,Table_RSE7C_Data!$E:$E,'Table 7c'!$D$8)</f>
        <v>3</v>
      </c>
    </row>
    <row r="58" spans="1:13" ht="16.5" customHeight="1" x14ac:dyDescent="0.45">
      <c r="A58" s="437" t="s">
        <v>26</v>
      </c>
      <c r="B58" s="12" t="s">
        <v>187</v>
      </c>
      <c r="C58" s="429" t="s">
        <v>289</v>
      </c>
      <c r="D58" s="429" t="s">
        <v>187</v>
      </c>
      <c r="E58" s="295">
        <f>SUMIFS(Table_RSE7C_Data!H:H,Table_RSE7C_Data!$B:$B,'Table 7c'!$D$6,Table_RSE7C_Data!$C:$C,'Table 7c'!$C$58,Table_RSE7C_Data!$D:$D,'Table 7c'!$D$58,Table_RSE7C_Data!$E:$E,'Table 7c'!$D$8)</f>
        <v>12977</v>
      </c>
      <c r="F58" s="295">
        <f>SUMIFS(Table_RSE7C_Data!I:I,Table_RSE7C_Data!$B:$B,'Table 7c'!$D$6,Table_RSE7C_Data!$C:$C,'Table 7c'!$C$58,Table_RSE7C_Data!$D:$D,'Table 7c'!$D$58,Table_RSE7C_Data!$E:$E,'Table 7c'!$D$8)</f>
        <v>12705</v>
      </c>
      <c r="G58" s="295">
        <f>SUMIFS(Table_RSE7C_Data!J:J,Table_RSE7C_Data!$B:$B,'Table 7c'!$D$6,Table_RSE7C_Data!$C:$C,'Table 7c'!$C$58,Table_RSE7C_Data!$D:$D,'Table 7c'!$D$58,Table_RSE7C_Data!$E:$E,'Table 7c'!$D$8)</f>
        <v>12535</v>
      </c>
      <c r="H58" s="295">
        <f>SUMIFS(Table_RSE7C_Data!K:K,Table_RSE7C_Data!$B:$B,'Table 7c'!$D$6,Table_RSE7C_Data!$C:$C,'Table 7c'!$C$58,Table_RSE7C_Data!$D:$D,'Table 7c'!$D$58,Table_RSE7C_Data!$E:$E,'Table 7c'!$D$8)</f>
        <v>12282</v>
      </c>
      <c r="I58" s="295">
        <f>SUMIFS(Table_RSE7C_Data!L:L,Table_RSE7C_Data!$B:$B,'Table 7c'!$D$6,Table_RSE7C_Data!$C:$C,'Table 7c'!$C$58,Table_RSE7C_Data!$D:$D,'Table 7c'!$D$58,Table_RSE7C_Data!$E:$E,'Table 7c'!$D$8)</f>
        <v>12193</v>
      </c>
      <c r="J58" s="295">
        <f>SUMIFS(Table_RSE7C_Data!M:M,Table_RSE7C_Data!$B:$B,'Table 7c'!$D$6,Table_RSE7C_Data!$C:$C,'Table 7c'!$C$58,Table_RSE7C_Data!$D:$D,'Table 7c'!$D$58,Table_RSE7C_Data!$E:$E,'Table 7c'!$D$8)</f>
        <v>10899</v>
      </c>
      <c r="K58" s="295">
        <f>SUMIFS(Table_RSE7C_Data!N:N,Table_RSE7C_Data!$B:$B,'Table 7c'!$D$6,Table_RSE7C_Data!$C:$C,'Table 7c'!$C$58,Table_RSE7C_Data!$D:$D,'Table 7c'!$D$58,Table_RSE7C_Data!$E:$E,'Table 7c'!$D$8)</f>
        <v>10468</v>
      </c>
      <c r="L58" s="295">
        <f>SUMIFS(Table_RSE7C_Data!O:O,Table_RSE7C_Data!$B:$B,'Table 7c'!$D$6,Table_RSE7C_Data!$C:$C,'Table 7c'!$C$58,Table_RSE7C_Data!$D:$D,'Table 7c'!$D$58,Table_RSE7C_Data!$E:$E,'Table 7c'!$D$8)</f>
        <v>10671</v>
      </c>
    </row>
    <row r="59" spans="1:13" ht="16.5" customHeight="1" x14ac:dyDescent="0.45">
      <c r="A59" s="437" t="s">
        <v>26</v>
      </c>
      <c r="B59" s="12" t="s">
        <v>188</v>
      </c>
      <c r="C59" s="429" t="s">
        <v>289</v>
      </c>
      <c r="D59" s="429" t="s">
        <v>188</v>
      </c>
      <c r="E59" s="295">
        <f>SUMIFS(Table_RSE7C_Data!H:H,Table_RSE7C_Data!$B:$B,'Table 7c'!$D$6,Table_RSE7C_Data!$C:$C,'Table 7c'!$C$59,Table_RSE7C_Data!$D:$D,'Table 7c'!$D$59,Table_RSE7C_Data!$E:$E,'Table 7c'!$D$8)</f>
        <v>15491</v>
      </c>
      <c r="F59" s="295">
        <f>SUMIFS(Table_RSE7C_Data!I:I,Table_RSE7C_Data!$B:$B,'Table 7c'!$D$6,Table_RSE7C_Data!$C:$C,'Table 7c'!$C$59,Table_RSE7C_Data!$D:$D,'Table 7c'!$D$59,Table_RSE7C_Data!$E:$E,'Table 7c'!$D$8)</f>
        <v>15025</v>
      </c>
      <c r="G59" s="295">
        <f>SUMIFS(Table_RSE7C_Data!J:J,Table_RSE7C_Data!$B:$B,'Table 7c'!$D$6,Table_RSE7C_Data!$C:$C,'Table 7c'!$C$59,Table_RSE7C_Data!$D:$D,'Table 7c'!$D$59,Table_RSE7C_Data!$E:$E,'Table 7c'!$D$8)</f>
        <v>14665</v>
      </c>
      <c r="H59" s="295">
        <f>SUMIFS(Table_RSE7C_Data!K:K,Table_RSE7C_Data!$B:$B,'Table 7c'!$D$6,Table_RSE7C_Data!$C:$C,'Table 7c'!$C$59,Table_RSE7C_Data!$D:$D,'Table 7c'!$D$59,Table_RSE7C_Data!$E:$E,'Table 7c'!$D$8)</f>
        <v>14258</v>
      </c>
      <c r="I59" s="295">
        <f>SUMIFS(Table_RSE7C_Data!L:L,Table_RSE7C_Data!$B:$B,'Table 7c'!$D$6,Table_RSE7C_Data!$C:$C,'Table 7c'!$C$59,Table_RSE7C_Data!$D:$D,'Table 7c'!$D$59,Table_RSE7C_Data!$E:$E,'Table 7c'!$D$8)</f>
        <v>14061</v>
      </c>
      <c r="J59" s="295">
        <f>SUMIFS(Table_RSE7C_Data!M:M,Table_RSE7C_Data!$B:$B,'Table 7c'!$D$6,Table_RSE7C_Data!$C:$C,'Table 7c'!$C$59,Table_RSE7C_Data!$D:$D,'Table 7c'!$D$59,Table_RSE7C_Data!$E:$E,'Table 7c'!$D$8)</f>
        <v>12289</v>
      </c>
      <c r="K59" s="295">
        <f>SUMIFS(Table_RSE7C_Data!N:N,Table_RSE7C_Data!$B:$B,'Table 7c'!$D$6,Table_RSE7C_Data!$C:$C,'Table 7c'!$C$59,Table_RSE7C_Data!$D:$D,'Table 7c'!$D$59,Table_RSE7C_Data!$E:$E,'Table 7c'!$D$8)</f>
        <v>11554</v>
      </c>
      <c r="L59" s="295">
        <f>SUMIFS(Table_RSE7C_Data!O:O,Table_RSE7C_Data!$B:$B,'Table 7c'!$D$6,Table_RSE7C_Data!$C:$C,'Table 7c'!$C$59,Table_RSE7C_Data!$D:$D,'Table 7c'!$D$59,Table_RSE7C_Data!$E:$E,'Table 7c'!$D$8)</f>
        <v>11543</v>
      </c>
    </row>
    <row r="60" spans="1:13" s="45" customFormat="1" ht="16.5" customHeight="1" x14ac:dyDescent="0.45">
      <c r="A60" s="437" t="s">
        <v>26</v>
      </c>
      <c r="B60" s="12" t="s">
        <v>87</v>
      </c>
      <c r="C60" s="429" t="s">
        <v>289</v>
      </c>
      <c r="D60" s="429" t="s">
        <v>387</v>
      </c>
      <c r="E60" s="295">
        <f>SUMIFS(Table_RSE7C_Data!H:H,Table_RSE7C_Data!$B:$B,'Table 7c'!$D$6,Table_RSE7C_Data!$C:$C,'Table 7c'!$C$60,Table_RSE7C_Data!$D:$D,'Table 7c'!$D$60,Table_RSE7C_Data!$E:$E,'Table 7c'!$D$8)</f>
        <v>456</v>
      </c>
      <c r="F60" s="295">
        <f>SUMIFS(Table_RSE7C_Data!I:I,Table_RSE7C_Data!$B:$B,'Table 7c'!$D$6,Table_RSE7C_Data!$C:$C,'Table 7c'!$C$60,Table_RSE7C_Data!$D:$D,'Table 7c'!$D$60,Table_RSE7C_Data!$E:$E,'Table 7c'!$D$8)</f>
        <v>202</v>
      </c>
      <c r="G60" s="295">
        <f>SUMIFS(Table_RSE7C_Data!J:J,Table_RSE7C_Data!$B:$B,'Table 7c'!$D$6,Table_RSE7C_Data!$C:$C,'Table 7c'!$C$60,Table_RSE7C_Data!$D:$D,'Table 7c'!$D$60,Table_RSE7C_Data!$E:$E,'Table 7c'!$D$8)</f>
        <v>158</v>
      </c>
      <c r="H60" s="295">
        <f>SUMIFS(Table_RSE7C_Data!K:K,Table_RSE7C_Data!$B:$B,'Table 7c'!$D$6,Table_RSE7C_Data!$C:$C,'Table 7c'!$C$60,Table_RSE7C_Data!$D:$D,'Table 7c'!$D$60,Table_RSE7C_Data!$E:$E,'Table 7c'!$D$8)</f>
        <v>119</v>
      </c>
      <c r="I60" s="295">
        <f>SUMIFS(Table_RSE7C_Data!L:L,Table_RSE7C_Data!$B:$B,'Table 7c'!$D$6,Table_RSE7C_Data!$C:$C,'Table 7c'!$C$60,Table_RSE7C_Data!$D:$D,'Table 7c'!$D$60,Table_RSE7C_Data!$E:$E,'Table 7c'!$D$8)</f>
        <v>106</v>
      </c>
      <c r="J60" s="295">
        <f>SUMIFS(Table_RSE7C_Data!M:M,Table_RSE7C_Data!$B:$B,'Table 7c'!$D$6,Table_RSE7C_Data!$C:$C,'Table 7c'!$C$60,Table_RSE7C_Data!$D:$D,'Table 7c'!$D$60,Table_RSE7C_Data!$E:$E,'Table 7c'!$D$8)</f>
        <v>101</v>
      </c>
      <c r="K60" s="295">
        <f>SUMIFS(Table_RSE7C_Data!N:N,Table_RSE7C_Data!$B:$B,'Table 7c'!$D$6,Table_RSE7C_Data!$C:$C,'Table 7c'!$C$60,Table_RSE7C_Data!$D:$D,'Table 7c'!$D$60,Table_RSE7C_Data!$E:$E,'Table 7c'!$D$8)</f>
        <v>100</v>
      </c>
      <c r="L60" s="295">
        <f>SUMIFS(Table_RSE7C_Data!O:O,Table_RSE7C_Data!$B:$B,'Table 7c'!$D$6,Table_RSE7C_Data!$C:$C,'Table 7c'!$C$60,Table_RSE7C_Data!$D:$D,'Table 7c'!$D$60,Table_RSE7C_Data!$E:$E,'Table 7c'!$D$8)</f>
        <v>61</v>
      </c>
    </row>
    <row r="61" spans="1:13" s="45" customFormat="1" ht="16.5" customHeight="1" x14ac:dyDescent="0.45">
      <c r="A61" s="438" t="s">
        <v>26</v>
      </c>
      <c r="B61" s="431" t="s">
        <v>26</v>
      </c>
      <c r="C61" s="430" t="s">
        <v>289</v>
      </c>
      <c r="D61" s="430" t="s">
        <v>289</v>
      </c>
      <c r="E61" s="321">
        <f>SUMIFS(Table_RSE7C_Data!H:H,Table_RSE7C_Data!$B:$B,'Table 7c'!$D$6,Table_RSE7C_Data!$C:$C,'Table 7c'!$C$61,Table_RSE7C_Data!$D:$D,'Table 7c'!$D$61,Table_RSE7C_Data!$E:$E,'Table 7c'!$D$8)</f>
        <v>28924</v>
      </c>
      <c r="F61" s="321">
        <f>SUMIFS(Table_RSE7C_Data!I:I,Table_RSE7C_Data!$B:$B,'Table 7c'!$D$6,Table_RSE7C_Data!$C:$C,'Table 7c'!$C$61,Table_RSE7C_Data!$D:$D,'Table 7c'!$D$61,Table_RSE7C_Data!$E:$E,'Table 7c'!$D$8)</f>
        <v>27932</v>
      </c>
      <c r="G61" s="321">
        <f>SUMIFS(Table_RSE7C_Data!J:J,Table_RSE7C_Data!$B:$B,'Table 7c'!$D$6,Table_RSE7C_Data!$C:$C,'Table 7c'!$C$61,Table_RSE7C_Data!$D:$D,'Table 7c'!$D$61,Table_RSE7C_Data!$E:$E,'Table 7c'!$D$8)</f>
        <v>27358</v>
      </c>
      <c r="H61" s="321">
        <f>SUMIFS(Table_RSE7C_Data!K:K,Table_RSE7C_Data!$B:$B,'Table 7c'!$D$6,Table_RSE7C_Data!$C:$C,'Table 7c'!$C$61,Table_RSE7C_Data!$D:$D,'Table 7c'!$D$61,Table_RSE7C_Data!$E:$E,'Table 7c'!$D$8)</f>
        <v>26660</v>
      </c>
      <c r="I61" s="321">
        <f>SUMIFS(Table_RSE7C_Data!L:L,Table_RSE7C_Data!$B:$B,'Table 7c'!$D$6,Table_RSE7C_Data!$C:$C,'Table 7c'!$C$61,Table_RSE7C_Data!$D:$D,'Table 7c'!$D$61,Table_RSE7C_Data!$E:$E,'Table 7c'!$D$8)</f>
        <v>26360</v>
      </c>
      <c r="J61" s="321">
        <f>SUMIFS(Table_RSE7C_Data!M:M,Table_RSE7C_Data!$B:$B,'Table 7c'!$D$6,Table_RSE7C_Data!$C:$C,'Table 7c'!$C$61,Table_RSE7C_Data!$D:$D,'Table 7c'!$D$61,Table_RSE7C_Data!$E:$E,'Table 7c'!$D$8)</f>
        <v>23289</v>
      </c>
      <c r="K61" s="321">
        <f>SUMIFS(Table_RSE7C_Data!N:N,Table_RSE7C_Data!$B:$B,'Table 7c'!$D$6,Table_RSE7C_Data!$C:$C,'Table 7c'!$C$61,Table_RSE7C_Data!$D:$D,'Table 7c'!$D$61,Table_RSE7C_Data!$E:$E,'Table 7c'!$D$8)</f>
        <v>22121</v>
      </c>
      <c r="L61" s="321">
        <f>SUMIFS(Table_RSE7C_Data!O:O,Table_RSE7C_Data!$B:$B,'Table 7c'!$D$6,Table_RSE7C_Data!$C:$C,'Table 7c'!$C$61,Table_RSE7C_Data!$D:$D,'Table 7c'!$D$61,Table_RSE7C_Data!$E:$E,'Table 7c'!$D$8)</f>
        <v>22274</v>
      </c>
    </row>
    <row r="62" spans="1:13" ht="16.5" customHeight="1" x14ac:dyDescent="0.45">
      <c r="A62" s="448"/>
      <c r="B62" s="6"/>
      <c r="C62" s="6"/>
      <c r="D62" s="6"/>
      <c r="E62" s="6"/>
      <c r="F62" s="6"/>
      <c r="G62" s="6"/>
      <c r="H62" s="6"/>
      <c r="I62" s="6"/>
      <c r="J62" s="6"/>
      <c r="K62" s="6"/>
      <c r="L62" s="6"/>
    </row>
    <row r="63" spans="1:13" ht="16.5" customHeight="1" x14ac:dyDescent="0.45">
      <c r="A63" s="8"/>
      <c r="B63" s="8"/>
      <c r="C63" s="8"/>
      <c r="D63" s="8"/>
      <c r="E63" s="8"/>
      <c r="F63" s="8"/>
      <c r="G63" s="8"/>
      <c r="H63" s="8"/>
      <c r="I63" s="8"/>
      <c r="J63" s="8"/>
      <c r="K63" s="8"/>
      <c r="L63" s="8"/>
    </row>
    <row r="64" spans="1:13" ht="16.5" customHeight="1" x14ac:dyDescent="0.45">
      <c r="A64" s="8"/>
      <c r="B64" s="8"/>
      <c r="C64" s="8"/>
      <c r="D64" s="8" t="s">
        <v>418</v>
      </c>
      <c r="E64" s="632" t="s">
        <v>166</v>
      </c>
      <c r="F64" s="632"/>
      <c r="G64" s="632"/>
      <c r="H64" s="632"/>
      <c r="I64" s="632"/>
      <c r="J64" s="632"/>
      <c r="K64" s="632"/>
      <c r="L64" s="632"/>
    </row>
    <row r="65" spans="1:17" ht="30" customHeight="1" x14ac:dyDescent="0.35">
      <c r="A65" s="435" t="s">
        <v>538</v>
      </c>
      <c r="B65" s="436" t="s">
        <v>260</v>
      </c>
      <c r="C65" s="432"/>
      <c r="D65" s="432"/>
      <c r="E65" s="632"/>
      <c r="F65" s="632"/>
      <c r="G65" s="632"/>
      <c r="H65" s="632"/>
      <c r="I65" s="632"/>
      <c r="J65" s="632"/>
      <c r="K65" s="632"/>
      <c r="L65" s="632"/>
    </row>
    <row r="66" spans="1:17" ht="16.5" customHeight="1" x14ac:dyDescent="0.45">
      <c r="A66" s="437" t="s">
        <v>145</v>
      </c>
      <c r="B66" s="12" t="s">
        <v>187</v>
      </c>
      <c r="C66" s="229" t="s">
        <v>385</v>
      </c>
      <c r="D66" s="229" t="s">
        <v>187</v>
      </c>
      <c r="E66" s="186">
        <f>SUMIFS(Table_RSE7C_Data!H:H,Table_RSE7C_Data!$B:$B,'Table 7c'!$D$6,Table_RSE7C_Data!$C:$C,'Table 7c'!$C$66,Table_RSE7C_Data!$D:$D,'Table 7c'!$D$66,Table_RSE7C_Data!$E:$E,'Table 7c'!$D$64)</f>
        <v>6679</v>
      </c>
      <c r="F66" s="186">
        <f>SUMIFS(Table_RSE7C_Data!I:I,Table_RSE7C_Data!$B:$B,'Table 7c'!$D$6,Table_RSE7C_Data!$C:$C,'Table 7c'!$C$66,Table_RSE7C_Data!$D:$D,'Table 7c'!$D$66,Table_RSE7C_Data!$E:$E,'Table 7c'!$D$64)</f>
        <v>6373</v>
      </c>
      <c r="G66" s="186">
        <f>SUMIFS(Table_RSE7C_Data!J:J,Table_RSE7C_Data!$B:$B,'Table 7c'!$D$6,Table_RSE7C_Data!$C:$C,'Table 7c'!$C$66,Table_RSE7C_Data!$D:$D,'Table 7c'!$D$66,Table_RSE7C_Data!$E:$E,'Table 7c'!$D$64)</f>
        <v>6540</v>
      </c>
      <c r="H66" s="186">
        <f>SUMIFS(Table_RSE7C_Data!K:K,Table_RSE7C_Data!$B:$B,'Table 7c'!$D$6,Table_RSE7C_Data!$C:$C,'Table 7c'!$C$66,Table_RSE7C_Data!$D:$D,'Table 7c'!$D$66,Table_RSE7C_Data!$E:$E,'Table 7c'!$D$64)</f>
        <v>6757</v>
      </c>
      <c r="I66" s="186">
        <f>SUMIFS(Table_RSE7C_Data!L:L,Table_RSE7C_Data!$B:$B,'Table 7c'!$D$6,Table_RSE7C_Data!$C:$C,'Table 7c'!$C$66,Table_RSE7C_Data!$D:$D,'Table 7c'!$D$66,Table_RSE7C_Data!$E:$E,'Table 7c'!$D$64)</f>
        <v>6995</v>
      </c>
      <c r="J66" s="186">
        <f>SUMIFS(Table_RSE7C_Data!M:M,Table_RSE7C_Data!$B:$B,'Table 7c'!$D$6,Table_RSE7C_Data!$C:$C,'Table 7c'!$C$66,Table_RSE7C_Data!$D:$D,'Table 7c'!$D$66,Table_RSE7C_Data!$E:$E,'Table 7c'!$D$64)</f>
        <v>6198</v>
      </c>
      <c r="K66" s="186">
        <f>SUMIFS(Table_RSE7C_Data!N:N,Table_RSE7C_Data!$B:$B,'Table 7c'!$D$6,Table_RSE7C_Data!$C:$C,'Table 7c'!$C$66,Table_RSE7C_Data!$D:$D,'Table 7c'!$D$66,Table_RSE7C_Data!$E:$E,'Table 7c'!$D$64)</f>
        <v>6775</v>
      </c>
      <c r="L66" s="186">
        <f>SUMIFS(Table_RSE7C_Data!O:O,Table_RSE7C_Data!$B:$B,'Table 7c'!$D$6,Table_RSE7C_Data!$C:$C,'Table 7c'!$C$66,Table_RSE7C_Data!$D:$D,'Table 7c'!$D$66,Table_RSE7C_Data!$E:$E,'Table 7c'!$D$64)</f>
        <v>6815</v>
      </c>
      <c r="M66" s="221"/>
      <c r="N66" s="221"/>
      <c r="O66" s="221"/>
    </row>
    <row r="67" spans="1:17" ht="16.5" customHeight="1" x14ac:dyDescent="0.45">
      <c r="A67" s="437" t="s">
        <v>145</v>
      </c>
      <c r="B67" s="12" t="s">
        <v>188</v>
      </c>
      <c r="C67" s="229" t="s">
        <v>385</v>
      </c>
      <c r="D67" s="229" t="s">
        <v>188</v>
      </c>
      <c r="E67" s="186">
        <f>SUMIFS(Table_RSE7C_Data!H:H,Table_RSE7C_Data!$B:$B,'Table 7c'!$D$6,Table_RSE7C_Data!$C:$C,'Table 7c'!$C$67,Table_RSE7C_Data!$D:$D,'Table 7c'!$D$67,Table_RSE7C_Data!$E:$E,'Table 7c'!$D$64)</f>
        <v>10376</v>
      </c>
      <c r="F67" s="186">
        <f>SUMIFS(Table_RSE7C_Data!I:I,Table_RSE7C_Data!$B:$B,'Table 7c'!$D$6,Table_RSE7C_Data!$C:$C,'Table 7c'!$C$67,Table_RSE7C_Data!$D:$D,'Table 7c'!$D$67,Table_RSE7C_Data!$E:$E,'Table 7c'!$D$64)</f>
        <v>9993</v>
      </c>
      <c r="G67" s="186">
        <f>SUMIFS(Table_RSE7C_Data!J:J,Table_RSE7C_Data!$B:$B,'Table 7c'!$D$6,Table_RSE7C_Data!$C:$C,'Table 7c'!$C$67,Table_RSE7C_Data!$D:$D,'Table 7c'!$D$67,Table_RSE7C_Data!$E:$E,'Table 7c'!$D$64)</f>
        <v>9734</v>
      </c>
      <c r="H67" s="186">
        <f>SUMIFS(Table_RSE7C_Data!K:K,Table_RSE7C_Data!$B:$B,'Table 7c'!$D$6,Table_RSE7C_Data!$C:$C,'Table 7c'!$C$67,Table_RSE7C_Data!$D:$D,'Table 7c'!$D$67,Table_RSE7C_Data!$E:$E,'Table 7c'!$D$64)</f>
        <v>9872</v>
      </c>
      <c r="I67" s="186">
        <f>SUMIFS(Table_RSE7C_Data!L:L,Table_RSE7C_Data!$B:$B,'Table 7c'!$D$6,Table_RSE7C_Data!$C:$C,'Table 7c'!$C$67,Table_RSE7C_Data!$D:$D,'Table 7c'!$D$67,Table_RSE7C_Data!$E:$E,'Table 7c'!$D$64)</f>
        <v>9731</v>
      </c>
      <c r="J67" s="186">
        <f>SUMIFS(Table_RSE7C_Data!M:M,Table_RSE7C_Data!$B:$B,'Table 7c'!$D$6,Table_RSE7C_Data!$C:$C,'Table 7c'!$C$67,Table_RSE7C_Data!$D:$D,'Table 7c'!$D$67,Table_RSE7C_Data!$E:$E,'Table 7c'!$D$64)</f>
        <v>8202</v>
      </c>
      <c r="K67" s="186">
        <f>SUMIFS(Table_RSE7C_Data!N:N,Table_RSE7C_Data!$B:$B,'Table 7c'!$D$6,Table_RSE7C_Data!$C:$C,'Table 7c'!$C$67,Table_RSE7C_Data!$D:$D,'Table 7c'!$D$67,Table_RSE7C_Data!$E:$E,'Table 7c'!$D$64)</f>
        <v>8321</v>
      </c>
      <c r="L67" s="186">
        <f>SUMIFS(Table_RSE7C_Data!O:O,Table_RSE7C_Data!$B:$B,'Table 7c'!$D$6,Table_RSE7C_Data!$C:$C,'Table 7c'!$C$67,Table_RSE7C_Data!$D:$D,'Table 7c'!$D$67,Table_RSE7C_Data!$E:$E,'Table 7c'!$D$64)</f>
        <v>8197</v>
      </c>
      <c r="M67" s="221"/>
      <c r="N67" s="221"/>
      <c r="O67" s="221"/>
    </row>
    <row r="68" spans="1:17" ht="16.5" customHeight="1" x14ac:dyDescent="0.45">
      <c r="A68" s="437" t="s">
        <v>145</v>
      </c>
      <c r="B68" s="12" t="s">
        <v>87</v>
      </c>
      <c r="C68" s="229" t="s">
        <v>385</v>
      </c>
      <c r="D68" s="229" t="s">
        <v>387</v>
      </c>
      <c r="E68" s="186">
        <f>SUMIFS(Table_RSE7C_Data!H:H,Table_RSE7C_Data!$B:$B,'Table 7c'!$D$6,Table_RSE7C_Data!$C:$C,'Table 7c'!$C$68,Table_RSE7C_Data!$D:$D,'Table 7c'!$D$68,Table_RSE7C_Data!$E:$E,'Table 7c'!$D$64)</f>
        <v>164</v>
      </c>
      <c r="F68" s="186">
        <f>SUMIFS(Table_RSE7C_Data!I:I,Table_RSE7C_Data!$B:$B,'Table 7c'!$D$6,Table_RSE7C_Data!$C:$C,'Table 7c'!$C$68,Table_RSE7C_Data!$D:$D,'Table 7c'!$D$68,Table_RSE7C_Data!$E:$E,'Table 7c'!$D$64)</f>
        <v>65</v>
      </c>
      <c r="G68" s="186">
        <f>SUMIFS(Table_RSE7C_Data!J:J,Table_RSE7C_Data!$B:$B,'Table 7c'!$D$6,Table_RSE7C_Data!$C:$C,'Table 7c'!$C$68,Table_RSE7C_Data!$D:$D,'Table 7c'!$D$68,Table_RSE7C_Data!$E:$E,'Table 7c'!$D$64)</f>
        <v>58</v>
      </c>
      <c r="H68" s="186">
        <f>SUMIFS(Table_RSE7C_Data!K:K,Table_RSE7C_Data!$B:$B,'Table 7c'!$D$6,Table_RSE7C_Data!$C:$C,'Table 7c'!$C$68,Table_RSE7C_Data!$D:$D,'Table 7c'!$D$68,Table_RSE7C_Data!$E:$E,'Table 7c'!$D$64)</f>
        <v>208</v>
      </c>
      <c r="I68" s="186">
        <f>SUMIFS(Table_RSE7C_Data!L:L,Table_RSE7C_Data!$B:$B,'Table 7c'!$D$6,Table_RSE7C_Data!$C:$C,'Table 7c'!$C$68,Table_RSE7C_Data!$D:$D,'Table 7c'!$D$68,Table_RSE7C_Data!$E:$E,'Table 7c'!$D$64)</f>
        <v>47</v>
      </c>
      <c r="J68" s="186">
        <f>SUMIFS(Table_RSE7C_Data!M:M,Table_RSE7C_Data!$B:$B,'Table 7c'!$D$6,Table_RSE7C_Data!$C:$C,'Table 7c'!$C$68,Table_RSE7C_Data!$D:$D,'Table 7c'!$D$68,Table_RSE7C_Data!$E:$E,'Table 7c'!$D$64)</f>
        <v>36</v>
      </c>
      <c r="K68" s="186">
        <f>SUMIFS(Table_RSE7C_Data!N:N,Table_RSE7C_Data!$B:$B,'Table 7c'!$D$6,Table_RSE7C_Data!$C:$C,'Table 7c'!$C$68,Table_RSE7C_Data!$D:$D,'Table 7c'!$D$68,Table_RSE7C_Data!$E:$E,'Table 7c'!$D$64)</f>
        <v>37</v>
      </c>
      <c r="L68" s="186">
        <f>SUMIFS(Table_RSE7C_Data!O:O,Table_RSE7C_Data!$B:$B,'Table 7c'!$D$6,Table_RSE7C_Data!$C:$C,'Table 7c'!$C$68,Table_RSE7C_Data!$D:$D,'Table 7c'!$D$68,Table_RSE7C_Data!$E:$E,'Table 7c'!$D$64)</f>
        <v>37</v>
      </c>
      <c r="M68" s="221"/>
      <c r="N68" s="221"/>
      <c r="O68" s="221"/>
    </row>
    <row r="69" spans="1:17" s="506" customFormat="1" ht="16.5" customHeight="1" x14ac:dyDescent="0.45">
      <c r="A69" s="438" t="s">
        <v>145</v>
      </c>
      <c r="B69" s="431" t="s">
        <v>26</v>
      </c>
      <c r="C69" s="430" t="s">
        <v>385</v>
      </c>
      <c r="D69" s="430" t="s">
        <v>289</v>
      </c>
      <c r="E69" s="323">
        <f>SUMIFS(Table_RSE7C_Data!H:H,Table_RSE7C_Data!$B:$B,'Table 7c'!$D$6,Table_RSE7C_Data!$C:$C,'Table 7c'!$C$69,Table_RSE7C_Data!$D:$D,'Table 7c'!$D$69,Table_RSE7C_Data!$E:$E,'Table 7c'!$D$64)</f>
        <v>17219</v>
      </c>
      <c r="F69" s="323">
        <f>SUMIFS(Table_RSE7C_Data!I:I,Table_RSE7C_Data!$B:$B,'Table 7c'!$D$6,Table_RSE7C_Data!$C:$C,'Table 7c'!$C$69,Table_RSE7C_Data!$D:$D,'Table 7c'!$D$69,Table_RSE7C_Data!$E:$E,'Table 7c'!$D$64)</f>
        <v>16430</v>
      </c>
      <c r="G69" s="323">
        <f>SUMIFS(Table_RSE7C_Data!J:J,Table_RSE7C_Data!$B:$B,'Table 7c'!$D$6,Table_RSE7C_Data!$C:$C,'Table 7c'!$C$69,Table_RSE7C_Data!$D:$D,'Table 7c'!$D$69,Table_RSE7C_Data!$E:$E,'Table 7c'!$D$64)</f>
        <v>16332</v>
      </c>
      <c r="H69" s="323">
        <f>SUMIFS(Table_RSE7C_Data!K:K,Table_RSE7C_Data!$B:$B,'Table 7c'!$D$6,Table_RSE7C_Data!$C:$C,'Table 7c'!$C$69,Table_RSE7C_Data!$D:$D,'Table 7c'!$D$69,Table_RSE7C_Data!$E:$E,'Table 7c'!$D$64)</f>
        <v>16836</v>
      </c>
      <c r="I69" s="323">
        <f>SUMIFS(Table_RSE7C_Data!L:L,Table_RSE7C_Data!$B:$B,'Table 7c'!$D$6,Table_RSE7C_Data!$C:$C,'Table 7c'!$C$69,Table_RSE7C_Data!$D:$D,'Table 7c'!$D$69,Table_RSE7C_Data!$E:$E,'Table 7c'!$D$64)</f>
        <v>16772</v>
      </c>
      <c r="J69" s="323">
        <f>SUMIFS(Table_RSE7C_Data!M:M,Table_RSE7C_Data!$B:$B,'Table 7c'!$D$6,Table_RSE7C_Data!$C:$C,'Table 7c'!$C$69,Table_RSE7C_Data!$D:$D,'Table 7c'!$D$69,Table_RSE7C_Data!$E:$E,'Table 7c'!$D$64)</f>
        <v>14436</v>
      </c>
      <c r="K69" s="323">
        <f>SUMIFS(Table_RSE7C_Data!N:N,Table_RSE7C_Data!$B:$B,'Table 7c'!$D$6,Table_RSE7C_Data!$C:$C,'Table 7c'!$C$69,Table_RSE7C_Data!$D:$D,'Table 7c'!$D$69,Table_RSE7C_Data!$E:$E,'Table 7c'!$D$64)</f>
        <v>15133</v>
      </c>
      <c r="L69" s="323">
        <f>SUMIFS(Table_RSE7C_Data!O:O,Table_RSE7C_Data!$B:$B,'Table 7c'!$D$6,Table_RSE7C_Data!$C:$C,'Table 7c'!$C$69,Table_RSE7C_Data!$D:$D,'Table 7c'!$D$69,Table_RSE7C_Data!$E:$E,'Table 7c'!$D$64)</f>
        <v>15049</v>
      </c>
      <c r="M69" s="507"/>
      <c r="N69" s="507"/>
      <c r="O69" s="507"/>
    </row>
    <row r="70" spans="1:17" ht="16.5" customHeight="1" x14ac:dyDescent="0.45">
      <c r="A70" s="437" t="s">
        <v>146</v>
      </c>
      <c r="B70" s="12" t="s">
        <v>187</v>
      </c>
      <c r="C70" s="229" t="s">
        <v>388</v>
      </c>
      <c r="D70" s="229" t="s">
        <v>187</v>
      </c>
      <c r="E70" s="186">
        <f>SUMIFS(Table_RSE7C_Data!H:H,Table_RSE7C_Data!$B:$B,'Table 7c'!$D$6,Table_RSE7C_Data!$C:$C,'Table 7c'!$C$70,Table_RSE7C_Data!$D:$D,'Table 7c'!$D$70,Table_RSE7C_Data!$E:$E,'Table 7c'!$D$64)</f>
        <v>46197</v>
      </c>
      <c r="F70" s="186">
        <f>SUMIFS(Table_RSE7C_Data!I:I,Table_RSE7C_Data!$B:$B,'Table 7c'!$D$6,Table_RSE7C_Data!$C:$C,'Table 7c'!$C$70,Table_RSE7C_Data!$D:$D,'Table 7c'!$D$70,Table_RSE7C_Data!$E:$E,'Table 7c'!$D$64)</f>
        <v>47706</v>
      </c>
      <c r="G70" s="186">
        <f>SUMIFS(Table_RSE7C_Data!J:J,Table_RSE7C_Data!$B:$B,'Table 7c'!$D$6,Table_RSE7C_Data!$C:$C,'Table 7c'!$C$70,Table_RSE7C_Data!$D:$D,'Table 7c'!$D$70,Table_RSE7C_Data!$E:$E,'Table 7c'!$D$64)</f>
        <v>53190</v>
      </c>
      <c r="H70" s="186">
        <f>SUMIFS(Table_RSE7C_Data!K:K,Table_RSE7C_Data!$B:$B,'Table 7c'!$D$6,Table_RSE7C_Data!$C:$C,'Table 7c'!$C$70,Table_RSE7C_Data!$D:$D,'Table 7c'!$D$70,Table_RSE7C_Data!$E:$E,'Table 7c'!$D$64)</f>
        <v>56352</v>
      </c>
      <c r="I70" s="186">
        <f>SUMIFS(Table_RSE7C_Data!L:L,Table_RSE7C_Data!$B:$B,'Table 7c'!$D$6,Table_RSE7C_Data!$C:$C,'Table 7c'!$C$70,Table_RSE7C_Data!$D:$D,'Table 7c'!$D$70,Table_RSE7C_Data!$E:$E,'Table 7c'!$D$64)</f>
        <v>59260</v>
      </c>
      <c r="J70" s="186">
        <f>SUMIFS(Table_RSE7C_Data!M:M,Table_RSE7C_Data!$B:$B,'Table 7c'!$D$6,Table_RSE7C_Data!$C:$C,'Table 7c'!$C$70,Table_RSE7C_Data!$D:$D,'Table 7c'!$D$70,Table_RSE7C_Data!$E:$E,'Table 7c'!$D$64)</f>
        <v>55114</v>
      </c>
      <c r="K70" s="186">
        <f>SUMIFS(Table_RSE7C_Data!N:N,Table_RSE7C_Data!$B:$B,'Table 7c'!$D$6,Table_RSE7C_Data!$C:$C,'Table 7c'!$C$70,Table_RSE7C_Data!$D:$D,'Table 7c'!$D$70,Table_RSE7C_Data!$E:$E,'Table 7c'!$D$64)</f>
        <v>61598</v>
      </c>
      <c r="L70" s="186">
        <f>SUMIFS(Table_RSE7C_Data!O:O,Table_RSE7C_Data!$B:$B,'Table 7c'!$D$6,Table_RSE7C_Data!$C:$C,'Table 7c'!$C$70,Table_RSE7C_Data!$D:$D,'Table 7c'!$D$70,Table_RSE7C_Data!$E:$E,'Table 7c'!$D$64)</f>
        <v>59430</v>
      </c>
      <c r="M70" s="221"/>
      <c r="N70" s="221"/>
      <c r="O70" s="221"/>
    </row>
    <row r="71" spans="1:17" ht="16.5" customHeight="1" x14ac:dyDescent="0.45">
      <c r="A71" s="437" t="s">
        <v>146</v>
      </c>
      <c r="B71" s="12" t="s">
        <v>188</v>
      </c>
      <c r="C71" s="229" t="s">
        <v>388</v>
      </c>
      <c r="D71" s="229" t="s">
        <v>188</v>
      </c>
      <c r="E71" s="186">
        <f>SUMIFS(Table_RSE7C_Data!H:H,Table_RSE7C_Data!$B:$B,'Table 7c'!$D$6,Table_RSE7C_Data!$C:$C,'Table 7c'!$C$71,Table_RSE7C_Data!$D:$D,'Table 7c'!$D$71,Table_RSE7C_Data!$E:$E,'Table 7c'!$D$64)</f>
        <v>59007</v>
      </c>
      <c r="F71" s="186">
        <f>SUMIFS(Table_RSE7C_Data!I:I,Table_RSE7C_Data!$B:$B,'Table 7c'!$D$6,Table_RSE7C_Data!$C:$C,'Table 7c'!$C$71,Table_RSE7C_Data!$D:$D,'Table 7c'!$D$71,Table_RSE7C_Data!$E:$E,'Table 7c'!$D$64)</f>
        <v>60780</v>
      </c>
      <c r="G71" s="186">
        <f>SUMIFS(Table_RSE7C_Data!J:J,Table_RSE7C_Data!$B:$B,'Table 7c'!$D$6,Table_RSE7C_Data!$C:$C,'Table 7c'!$C$71,Table_RSE7C_Data!$D:$D,'Table 7c'!$D$71,Table_RSE7C_Data!$E:$E,'Table 7c'!$D$64)</f>
        <v>72472</v>
      </c>
      <c r="H71" s="186">
        <f>SUMIFS(Table_RSE7C_Data!K:K,Table_RSE7C_Data!$B:$B,'Table 7c'!$D$6,Table_RSE7C_Data!$C:$C,'Table 7c'!$C$71,Table_RSE7C_Data!$D:$D,'Table 7c'!$D$71,Table_RSE7C_Data!$E:$E,'Table 7c'!$D$64)</f>
        <v>77160</v>
      </c>
      <c r="I71" s="186">
        <f>SUMIFS(Table_RSE7C_Data!L:L,Table_RSE7C_Data!$B:$B,'Table 7c'!$D$6,Table_RSE7C_Data!$C:$C,'Table 7c'!$C$71,Table_RSE7C_Data!$D:$D,'Table 7c'!$D$71,Table_RSE7C_Data!$E:$E,'Table 7c'!$D$64)</f>
        <v>80433</v>
      </c>
      <c r="J71" s="186">
        <f>SUMIFS(Table_RSE7C_Data!M:M,Table_RSE7C_Data!$B:$B,'Table 7c'!$D$6,Table_RSE7C_Data!$C:$C,'Table 7c'!$C$71,Table_RSE7C_Data!$D:$D,'Table 7c'!$D$71,Table_RSE7C_Data!$E:$E,'Table 7c'!$D$64)</f>
        <v>74409</v>
      </c>
      <c r="K71" s="186">
        <f>SUMIFS(Table_RSE7C_Data!N:N,Table_RSE7C_Data!$B:$B,'Table 7c'!$D$6,Table_RSE7C_Data!$C:$C,'Table 7c'!$C$71,Table_RSE7C_Data!$D:$D,'Table 7c'!$D$71,Table_RSE7C_Data!$E:$E,'Table 7c'!$D$64)</f>
        <v>80924</v>
      </c>
      <c r="L71" s="186">
        <f>SUMIFS(Table_RSE7C_Data!O:O,Table_RSE7C_Data!$B:$B,'Table 7c'!$D$6,Table_RSE7C_Data!$C:$C,'Table 7c'!$C$71,Table_RSE7C_Data!$D:$D,'Table 7c'!$D$71,Table_RSE7C_Data!$E:$E,'Table 7c'!$D$64)</f>
        <v>77550</v>
      </c>
      <c r="M71" s="221"/>
      <c r="N71" s="221"/>
      <c r="O71" s="221"/>
      <c r="Q71" s="173"/>
    </row>
    <row r="72" spans="1:17" ht="16.5" customHeight="1" x14ac:dyDescent="0.45">
      <c r="A72" s="437" t="s">
        <v>146</v>
      </c>
      <c r="B72" s="12" t="s">
        <v>87</v>
      </c>
      <c r="C72" s="229" t="s">
        <v>388</v>
      </c>
      <c r="D72" s="229" t="s">
        <v>387</v>
      </c>
      <c r="E72" s="186">
        <f>SUMIFS(Table_RSE7C_Data!H:H,Table_RSE7C_Data!$B:$B,'Table 7c'!$D$6,Table_RSE7C_Data!$C:$C,'Table 7c'!$C$72,Table_RSE7C_Data!$D:$D,'Table 7c'!$D$72,Table_RSE7C_Data!$E:$E,'Table 7c'!$D$64)</f>
        <v>707</v>
      </c>
      <c r="F72" s="186">
        <f>SUMIFS(Table_RSE7C_Data!I:I,Table_RSE7C_Data!$B:$B,'Table 7c'!$D$6,Table_RSE7C_Data!$C:$C,'Table 7c'!$C$72,Table_RSE7C_Data!$D:$D,'Table 7c'!$D$72,Table_RSE7C_Data!$E:$E,'Table 7c'!$D$64)</f>
        <v>309</v>
      </c>
      <c r="G72" s="186">
        <f>SUMIFS(Table_RSE7C_Data!J:J,Table_RSE7C_Data!$B:$B,'Table 7c'!$D$6,Table_RSE7C_Data!$C:$C,'Table 7c'!$C$72,Table_RSE7C_Data!$D:$D,'Table 7c'!$D$72,Table_RSE7C_Data!$E:$E,'Table 7c'!$D$64)</f>
        <v>258</v>
      </c>
      <c r="H72" s="186">
        <f>SUMIFS(Table_RSE7C_Data!K:K,Table_RSE7C_Data!$B:$B,'Table 7c'!$D$6,Table_RSE7C_Data!$C:$C,'Table 7c'!$C$72,Table_RSE7C_Data!$D:$D,'Table 7c'!$D$72,Table_RSE7C_Data!$E:$E,'Table 7c'!$D$64)</f>
        <v>204</v>
      </c>
      <c r="I72" s="186">
        <f>SUMIFS(Table_RSE7C_Data!L:L,Table_RSE7C_Data!$B:$B,'Table 7c'!$D$6,Table_RSE7C_Data!$C:$C,'Table 7c'!$C$72,Table_RSE7C_Data!$D:$D,'Table 7c'!$D$72,Table_RSE7C_Data!$E:$E,'Table 7c'!$D$64)</f>
        <v>213</v>
      </c>
      <c r="J72" s="186">
        <f>SUMIFS(Table_RSE7C_Data!M:M,Table_RSE7C_Data!$B:$B,'Table 7c'!$D$6,Table_RSE7C_Data!$C:$C,'Table 7c'!$C$72,Table_RSE7C_Data!$D:$D,'Table 7c'!$D$72,Table_RSE7C_Data!$E:$E,'Table 7c'!$D$64)</f>
        <v>185</v>
      </c>
      <c r="K72" s="186">
        <f>SUMIFS(Table_RSE7C_Data!N:N,Table_RSE7C_Data!$B:$B,'Table 7c'!$D$6,Table_RSE7C_Data!$C:$C,'Table 7c'!$C$72,Table_RSE7C_Data!$D:$D,'Table 7c'!$D$72,Table_RSE7C_Data!$E:$E,'Table 7c'!$D$64)</f>
        <v>222</v>
      </c>
      <c r="L72" s="186">
        <f>SUMIFS(Table_RSE7C_Data!O:O,Table_RSE7C_Data!$B:$B,'Table 7c'!$D$6,Table_RSE7C_Data!$C:$C,'Table 7c'!$C$72,Table_RSE7C_Data!$D:$D,'Table 7c'!$D$72,Table_RSE7C_Data!$E:$E,'Table 7c'!$D$64)</f>
        <v>250</v>
      </c>
      <c r="Q72" s="188"/>
    </row>
    <row r="73" spans="1:17" s="506" customFormat="1" ht="16.5" customHeight="1" x14ac:dyDescent="0.45">
      <c r="A73" s="438" t="s">
        <v>146</v>
      </c>
      <c r="B73" s="431" t="s">
        <v>26</v>
      </c>
      <c r="C73" s="430" t="s">
        <v>388</v>
      </c>
      <c r="D73" s="430" t="s">
        <v>289</v>
      </c>
      <c r="E73" s="323">
        <f>SUMIFS(Table_RSE7C_Data!H:H,Table_RSE7C_Data!$B:$B,'Table 7c'!$D$6,Table_RSE7C_Data!$C:$C,'Table 7c'!$C$73,Table_RSE7C_Data!$D:$D,'Table 7c'!$D$73,Table_RSE7C_Data!$E:$E,'Table 7c'!$D$64)</f>
        <v>105911</v>
      </c>
      <c r="F73" s="323">
        <f>SUMIFS(Table_RSE7C_Data!I:I,Table_RSE7C_Data!$B:$B,'Table 7c'!$D$6,Table_RSE7C_Data!$C:$C,'Table 7c'!$C$73,Table_RSE7C_Data!$D:$D,'Table 7c'!$D$73,Table_RSE7C_Data!$E:$E,'Table 7c'!$D$64)</f>
        <v>108795</v>
      </c>
      <c r="G73" s="323">
        <f>SUMIFS(Table_RSE7C_Data!J:J,Table_RSE7C_Data!$B:$B,'Table 7c'!$D$6,Table_RSE7C_Data!$C:$C,'Table 7c'!$C$73,Table_RSE7C_Data!$D:$D,'Table 7c'!$D$73,Table_RSE7C_Data!$E:$E,'Table 7c'!$D$64)</f>
        <v>125920</v>
      </c>
      <c r="H73" s="323">
        <f>SUMIFS(Table_RSE7C_Data!K:K,Table_RSE7C_Data!$B:$B,'Table 7c'!$D$6,Table_RSE7C_Data!$C:$C,'Table 7c'!$C$73,Table_RSE7C_Data!$D:$D,'Table 7c'!$D$73,Table_RSE7C_Data!$E:$E,'Table 7c'!$D$64)</f>
        <v>133716</v>
      </c>
      <c r="I73" s="323">
        <f>SUMIFS(Table_RSE7C_Data!L:L,Table_RSE7C_Data!$B:$B,'Table 7c'!$D$6,Table_RSE7C_Data!$C:$C,'Table 7c'!$C$73,Table_RSE7C_Data!$D:$D,'Table 7c'!$D$73,Table_RSE7C_Data!$E:$E,'Table 7c'!$D$64)</f>
        <v>139907</v>
      </c>
      <c r="J73" s="323">
        <f>SUMIFS(Table_RSE7C_Data!M:M,Table_RSE7C_Data!$B:$B,'Table 7c'!$D$6,Table_RSE7C_Data!$C:$C,'Table 7c'!$C$73,Table_RSE7C_Data!$D:$D,'Table 7c'!$D$73,Table_RSE7C_Data!$E:$E,'Table 7c'!$D$64)</f>
        <v>129708</v>
      </c>
      <c r="K73" s="323">
        <f>SUMIFS(Table_RSE7C_Data!N:N,Table_RSE7C_Data!$B:$B,'Table 7c'!$D$6,Table_RSE7C_Data!$C:$C,'Table 7c'!$C$73,Table_RSE7C_Data!$D:$D,'Table 7c'!$D$73,Table_RSE7C_Data!$E:$E,'Table 7c'!$D$64)</f>
        <v>142744</v>
      </c>
      <c r="L73" s="323">
        <f>SUMIFS(Table_RSE7C_Data!O:O,Table_RSE7C_Data!$B:$B,'Table 7c'!$D$6,Table_RSE7C_Data!$C:$C,'Table 7c'!$C$73,Table_RSE7C_Data!$D:$D,'Table 7c'!$D$73,Table_RSE7C_Data!$E:$E,'Table 7c'!$D$64)</f>
        <v>137230</v>
      </c>
      <c r="Q73" s="508"/>
    </row>
    <row r="74" spans="1:17" ht="16.5" customHeight="1" x14ac:dyDescent="0.45">
      <c r="A74" s="437" t="s">
        <v>147</v>
      </c>
      <c r="B74" s="12" t="s">
        <v>187</v>
      </c>
      <c r="C74" s="229" t="s">
        <v>389</v>
      </c>
      <c r="D74" s="229" t="s">
        <v>187</v>
      </c>
      <c r="E74" s="186">
        <f>SUMIFS(Table_RSE7C_Data!H:H,Table_RSE7C_Data!$B:$B,'Table 7c'!$D$6,Table_RSE7C_Data!$C:$C,'Table 7c'!$C$74,Table_RSE7C_Data!$D:$D,'Table 7c'!$D$74,Table_RSE7C_Data!$E:$E,'Table 7c'!$D$64)</f>
        <v>97252</v>
      </c>
      <c r="F74" s="186">
        <f>SUMIFS(Table_RSE7C_Data!I:I,Table_RSE7C_Data!$B:$B,'Table 7c'!$D$6,Table_RSE7C_Data!$C:$C,'Table 7c'!$C$74,Table_RSE7C_Data!$D:$D,'Table 7c'!$D$74,Table_RSE7C_Data!$E:$E,'Table 7c'!$D$64)</f>
        <v>100044</v>
      </c>
      <c r="G74" s="186">
        <f>SUMIFS(Table_RSE7C_Data!J:J,Table_RSE7C_Data!$B:$B,'Table 7c'!$D$6,Table_RSE7C_Data!$C:$C,'Table 7c'!$C$74,Table_RSE7C_Data!$D:$D,'Table 7c'!$D$74,Table_RSE7C_Data!$E:$E,'Table 7c'!$D$64)</f>
        <v>106684</v>
      </c>
      <c r="H74" s="186">
        <f>SUMIFS(Table_RSE7C_Data!K:K,Table_RSE7C_Data!$B:$B,'Table 7c'!$D$6,Table_RSE7C_Data!$C:$C,'Table 7c'!$C$74,Table_RSE7C_Data!$D:$D,'Table 7c'!$D$74,Table_RSE7C_Data!$E:$E,'Table 7c'!$D$64)</f>
        <v>114619</v>
      </c>
      <c r="I74" s="186">
        <f>SUMIFS(Table_RSE7C_Data!L:L,Table_RSE7C_Data!$B:$B,'Table 7c'!$D$6,Table_RSE7C_Data!$C:$C,'Table 7c'!$C$74,Table_RSE7C_Data!$D:$D,'Table 7c'!$D$74,Table_RSE7C_Data!$E:$E,'Table 7c'!$D$64)</f>
        <v>123878</v>
      </c>
      <c r="J74" s="186">
        <f>SUMIFS(Table_RSE7C_Data!M:M,Table_RSE7C_Data!$B:$B,'Table 7c'!$D$6,Table_RSE7C_Data!$C:$C,'Table 7c'!$C$74,Table_RSE7C_Data!$D:$D,'Table 7c'!$D$74,Table_RSE7C_Data!$E:$E,'Table 7c'!$D$64)</f>
        <v>122774</v>
      </c>
      <c r="K74" s="186">
        <f>SUMIFS(Table_RSE7C_Data!N:N,Table_RSE7C_Data!$B:$B,'Table 7c'!$D$6,Table_RSE7C_Data!$C:$C,'Table 7c'!$C$74,Table_RSE7C_Data!$D:$D,'Table 7c'!$D$74,Table_RSE7C_Data!$E:$E,'Table 7c'!$D$64)</f>
        <v>143436</v>
      </c>
      <c r="L74" s="186">
        <f>SUMIFS(Table_RSE7C_Data!O:O,Table_RSE7C_Data!$B:$B,'Table 7c'!$D$6,Table_RSE7C_Data!$C:$C,'Table 7c'!$C$74,Table_RSE7C_Data!$D:$D,'Table 7c'!$D$74,Table_RSE7C_Data!$E:$E,'Table 7c'!$D$64)</f>
        <v>141023</v>
      </c>
      <c r="Q74" s="193"/>
    </row>
    <row r="75" spans="1:17" ht="16.5" customHeight="1" x14ac:dyDescent="0.45">
      <c r="A75" s="437" t="s">
        <v>147</v>
      </c>
      <c r="B75" s="12" t="s">
        <v>188</v>
      </c>
      <c r="C75" s="229" t="s">
        <v>389</v>
      </c>
      <c r="D75" s="229" t="s">
        <v>188</v>
      </c>
      <c r="E75" s="186">
        <f>SUMIFS(Table_RSE7C_Data!H:H,Table_RSE7C_Data!$B:$B,'Table 7c'!$D$6,Table_RSE7C_Data!$C:$C,'Table 7c'!$C$75,Table_RSE7C_Data!$D:$D,'Table 7c'!$D$75,Table_RSE7C_Data!$E:$E,'Table 7c'!$D$64)</f>
        <v>140185</v>
      </c>
      <c r="F75" s="186">
        <f>SUMIFS(Table_RSE7C_Data!I:I,Table_RSE7C_Data!$B:$B,'Table 7c'!$D$6,Table_RSE7C_Data!$C:$C,'Table 7c'!$C$75,Table_RSE7C_Data!$D:$D,'Table 7c'!$D$75,Table_RSE7C_Data!$E:$E,'Table 7c'!$D$64)</f>
        <v>143289</v>
      </c>
      <c r="G75" s="186">
        <f>SUMIFS(Table_RSE7C_Data!J:J,Table_RSE7C_Data!$B:$B,'Table 7c'!$D$6,Table_RSE7C_Data!$C:$C,'Table 7c'!$C$75,Table_RSE7C_Data!$D:$D,'Table 7c'!$D$75,Table_RSE7C_Data!$E:$E,'Table 7c'!$D$64)</f>
        <v>151379</v>
      </c>
      <c r="H75" s="186">
        <f>SUMIFS(Table_RSE7C_Data!K:K,Table_RSE7C_Data!$B:$B,'Table 7c'!$D$6,Table_RSE7C_Data!$C:$C,'Table 7c'!$C$75,Table_RSE7C_Data!$D:$D,'Table 7c'!$D$75,Table_RSE7C_Data!$E:$E,'Table 7c'!$D$64)</f>
        <v>163501</v>
      </c>
      <c r="I75" s="186">
        <f>SUMIFS(Table_RSE7C_Data!L:L,Table_RSE7C_Data!$B:$B,'Table 7c'!$D$6,Table_RSE7C_Data!$C:$C,'Table 7c'!$C$75,Table_RSE7C_Data!$D:$D,'Table 7c'!$D$75,Table_RSE7C_Data!$E:$E,'Table 7c'!$D$64)</f>
        <v>174507</v>
      </c>
      <c r="J75" s="186">
        <f>SUMIFS(Table_RSE7C_Data!M:M,Table_RSE7C_Data!$B:$B,'Table 7c'!$D$6,Table_RSE7C_Data!$C:$C,'Table 7c'!$C$75,Table_RSE7C_Data!$D:$D,'Table 7c'!$D$75,Table_RSE7C_Data!$E:$E,'Table 7c'!$D$64)</f>
        <v>169168</v>
      </c>
      <c r="K75" s="186">
        <f>SUMIFS(Table_RSE7C_Data!N:N,Table_RSE7C_Data!$B:$B,'Table 7c'!$D$6,Table_RSE7C_Data!$C:$C,'Table 7c'!$C$75,Table_RSE7C_Data!$D:$D,'Table 7c'!$D$75,Table_RSE7C_Data!$E:$E,'Table 7c'!$D$64)</f>
        <v>201025</v>
      </c>
      <c r="L75" s="186">
        <f>SUMIFS(Table_RSE7C_Data!O:O,Table_RSE7C_Data!$B:$B,'Table 7c'!$D$6,Table_RSE7C_Data!$C:$C,'Table 7c'!$C$75,Table_RSE7C_Data!$D:$D,'Table 7c'!$D$75,Table_RSE7C_Data!$E:$E,'Table 7c'!$D$64)</f>
        <v>197028</v>
      </c>
      <c r="Q75" s="193"/>
    </row>
    <row r="76" spans="1:17" ht="16.5" customHeight="1" x14ac:dyDescent="0.45">
      <c r="A76" s="437" t="s">
        <v>147</v>
      </c>
      <c r="B76" s="12" t="s">
        <v>87</v>
      </c>
      <c r="C76" s="229" t="s">
        <v>389</v>
      </c>
      <c r="D76" s="229" t="s">
        <v>387</v>
      </c>
      <c r="E76" s="186">
        <f>SUMIFS(Table_RSE7C_Data!H:H,Table_RSE7C_Data!$B:$B,'Table 7c'!$D$6,Table_RSE7C_Data!$C:$C,'Table 7c'!$C$76,Table_RSE7C_Data!$D:$D,'Table 7c'!$D$76,Table_RSE7C_Data!$E:$E,'Table 7c'!$D$64)</f>
        <v>701</v>
      </c>
      <c r="F76" s="186">
        <f>SUMIFS(Table_RSE7C_Data!I:I,Table_RSE7C_Data!$B:$B,'Table 7c'!$D$6,Table_RSE7C_Data!$C:$C,'Table 7c'!$C$76,Table_RSE7C_Data!$D:$D,'Table 7c'!$D$76,Table_RSE7C_Data!$E:$E,'Table 7c'!$D$64)</f>
        <v>291</v>
      </c>
      <c r="G76" s="186">
        <f>SUMIFS(Table_RSE7C_Data!J:J,Table_RSE7C_Data!$B:$B,'Table 7c'!$D$6,Table_RSE7C_Data!$C:$C,'Table 7c'!$C$76,Table_RSE7C_Data!$D:$D,'Table 7c'!$D$76,Table_RSE7C_Data!$E:$E,'Table 7c'!$D$64)</f>
        <v>207</v>
      </c>
      <c r="H76" s="186">
        <f>SUMIFS(Table_RSE7C_Data!K:K,Table_RSE7C_Data!$B:$B,'Table 7c'!$D$6,Table_RSE7C_Data!$C:$C,'Table 7c'!$C$76,Table_RSE7C_Data!$D:$D,'Table 7c'!$D$76,Table_RSE7C_Data!$E:$E,'Table 7c'!$D$64)</f>
        <v>166</v>
      </c>
      <c r="I76" s="186">
        <f>SUMIFS(Table_RSE7C_Data!L:L,Table_RSE7C_Data!$B:$B,'Table 7c'!$D$6,Table_RSE7C_Data!$C:$C,'Table 7c'!$C$76,Table_RSE7C_Data!$D:$D,'Table 7c'!$D$76,Table_RSE7C_Data!$E:$E,'Table 7c'!$D$64)</f>
        <v>188</v>
      </c>
      <c r="J76" s="186">
        <f>SUMIFS(Table_RSE7C_Data!M:M,Table_RSE7C_Data!$B:$B,'Table 7c'!$D$6,Table_RSE7C_Data!$C:$C,'Table 7c'!$C$76,Table_RSE7C_Data!$D:$D,'Table 7c'!$D$76,Table_RSE7C_Data!$E:$E,'Table 7c'!$D$64)</f>
        <v>200</v>
      </c>
      <c r="K76" s="186">
        <f>SUMIFS(Table_RSE7C_Data!N:N,Table_RSE7C_Data!$B:$B,'Table 7c'!$D$6,Table_RSE7C_Data!$C:$C,'Table 7c'!$C$76,Table_RSE7C_Data!$D:$D,'Table 7c'!$D$76,Table_RSE7C_Data!$E:$E,'Table 7c'!$D$64)</f>
        <v>254</v>
      </c>
      <c r="L76" s="186">
        <f>SUMIFS(Table_RSE7C_Data!O:O,Table_RSE7C_Data!$B:$B,'Table 7c'!$D$6,Table_RSE7C_Data!$C:$C,'Table 7c'!$C$76,Table_RSE7C_Data!$D:$D,'Table 7c'!$D$76,Table_RSE7C_Data!$E:$E,'Table 7c'!$D$64)</f>
        <v>296</v>
      </c>
      <c r="Q76" s="193"/>
    </row>
    <row r="77" spans="1:17" s="506" customFormat="1" ht="16.5" customHeight="1" x14ac:dyDescent="0.45">
      <c r="A77" s="438" t="s">
        <v>147</v>
      </c>
      <c r="B77" s="431" t="s">
        <v>26</v>
      </c>
      <c r="C77" s="430" t="s">
        <v>389</v>
      </c>
      <c r="D77" s="430" t="s">
        <v>289</v>
      </c>
      <c r="E77" s="323">
        <f>SUMIFS(Table_RSE7C_Data!H:H,Table_RSE7C_Data!$B:$B,'Table 7c'!$D$6,Table_RSE7C_Data!$C:$C,'Table 7c'!$C$77,Table_RSE7C_Data!$D:$D,'Table 7c'!$D$77,Table_RSE7C_Data!$E:$E,'Table 7c'!$D$64)</f>
        <v>238139</v>
      </c>
      <c r="F77" s="323">
        <f>SUMIFS(Table_RSE7C_Data!I:I,Table_RSE7C_Data!$B:$B,'Table 7c'!$D$6,Table_RSE7C_Data!$C:$C,'Table 7c'!$C$77,Table_RSE7C_Data!$D:$D,'Table 7c'!$D$77,Table_RSE7C_Data!$E:$E,'Table 7c'!$D$64)</f>
        <v>243625</v>
      </c>
      <c r="G77" s="323">
        <f>SUMIFS(Table_RSE7C_Data!J:J,Table_RSE7C_Data!$B:$B,'Table 7c'!$D$6,Table_RSE7C_Data!$C:$C,'Table 7c'!$C$77,Table_RSE7C_Data!$D:$D,'Table 7c'!$D$77,Table_RSE7C_Data!$E:$E,'Table 7c'!$D$64)</f>
        <v>258270</v>
      </c>
      <c r="H77" s="323">
        <f>SUMIFS(Table_RSE7C_Data!K:K,Table_RSE7C_Data!$B:$B,'Table 7c'!$D$6,Table_RSE7C_Data!$C:$C,'Table 7c'!$C$77,Table_RSE7C_Data!$D:$D,'Table 7c'!$D$77,Table_RSE7C_Data!$E:$E,'Table 7c'!$D$64)</f>
        <v>278286</v>
      </c>
      <c r="I77" s="323">
        <f>SUMIFS(Table_RSE7C_Data!L:L,Table_RSE7C_Data!$B:$B,'Table 7c'!$D$6,Table_RSE7C_Data!$C:$C,'Table 7c'!$C$77,Table_RSE7C_Data!$D:$D,'Table 7c'!$D$77,Table_RSE7C_Data!$E:$E,'Table 7c'!$D$64)</f>
        <v>298573</v>
      </c>
      <c r="J77" s="323">
        <f>SUMIFS(Table_RSE7C_Data!M:M,Table_RSE7C_Data!$B:$B,'Table 7c'!$D$6,Table_RSE7C_Data!$C:$C,'Table 7c'!$C$77,Table_RSE7C_Data!$D:$D,'Table 7c'!$D$77,Table_RSE7C_Data!$E:$E,'Table 7c'!$D$64)</f>
        <v>292142</v>
      </c>
      <c r="K77" s="323">
        <f>SUMIFS(Table_RSE7C_Data!N:N,Table_RSE7C_Data!$B:$B,'Table 7c'!$D$6,Table_RSE7C_Data!$C:$C,'Table 7c'!$C$77,Table_RSE7C_Data!$D:$D,'Table 7c'!$D$77,Table_RSE7C_Data!$E:$E,'Table 7c'!$D$64)</f>
        <v>344714</v>
      </c>
      <c r="L77" s="323">
        <f>SUMIFS(Table_RSE7C_Data!O:O,Table_RSE7C_Data!$B:$B,'Table 7c'!$D$6,Table_RSE7C_Data!$C:$C,'Table 7c'!$C$77,Table_RSE7C_Data!$D:$D,'Table 7c'!$D$77,Table_RSE7C_Data!$E:$E,'Table 7c'!$D$64)</f>
        <v>338346</v>
      </c>
      <c r="Q77" s="509"/>
    </row>
    <row r="78" spans="1:17" ht="16.5" customHeight="1" x14ac:dyDescent="0.45">
      <c r="A78" s="437" t="s">
        <v>148</v>
      </c>
      <c r="B78" s="12" t="s">
        <v>187</v>
      </c>
      <c r="C78" s="229" t="s">
        <v>390</v>
      </c>
      <c r="D78" s="229" t="s">
        <v>187</v>
      </c>
      <c r="E78" s="186">
        <f>SUMIFS(Table_RSE7C_Data!H:H,Table_RSE7C_Data!$B:$B,'Table 7c'!$D$6,Table_RSE7C_Data!$C:$C,'Table 7c'!$C$78,Table_RSE7C_Data!$D:$D,'Table 7c'!$D$78,Table_RSE7C_Data!$E:$E,'Table 7c'!$D$64)</f>
        <v>61303</v>
      </c>
      <c r="F78" s="186">
        <f>SUMIFS(Table_RSE7C_Data!I:I,Table_RSE7C_Data!$B:$B,'Table 7c'!$D$6,Table_RSE7C_Data!$C:$C,'Table 7c'!$C$78,Table_RSE7C_Data!$D:$D,'Table 7c'!$D$78,Table_RSE7C_Data!$E:$E,'Table 7c'!$D$64)</f>
        <v>66103</v>
      </c>
      <c r="G78" s="186">
        <f>SUMIFS(Table_RSE7C_Data!J:J,Table_RSE7C_Data!$B:$B,'Table 7c'!$D$6,Table_RSE7C_Data!$C:$C,'Table 7c'!$C$78,Table_RSE7C_Data!$D:$D,'Table 7c'!$D$78,Table_RSE7C_Data!$E:$E,'Table 7c'!$D$64)</f>
        <v>77216</v>
      </c>
      <c r="H78" s="186">
        <f>SUMIFS(Table_RSE7C_Data!K:K,Table_RSE7C_Data!$B:$B,'Table 7c'!$D$6,Table_RSE7C_Data!$C:$C,'Table 7c'!$C$78,Table_RSE7C_Data!$D:$D,'Table 7c'!$D$78,Table_RSE7C_Data!$E:$E,'Table 7c'!$D$64)</f>
        <v>84031</v>
      </c>
      <c r="I78" s="186">
        <f>SUMIFS(Table_RSE7C_Data!L:L,Table_RSE7C_Data!$B:$B,'Table 7c'!$D$6,Table_RSE7C_Data!$C:$C,'Table 7c'!$C$78,Table_RSE7C_Data!$D:$D,'Table 7c'!$D$78,Table_RSE7C_Data!$E:$E,'Table 7c'!$D$64)</f>
        <v>90135</v>
      </c>
      <c r="J78" s="186">
        <f>SUMIFS(Table_RSE7C_Data!M:M,Table_RSE7C_Data!$B:$B,'Table 7c'!$D$6,Table_RSE7C_Data!$C:$C,'Table 7c'!$C$78,Table_RSE7C_Data!$D:$D,'Table 7c'!$D$78,Table_RSE7C_Data!$E:$E,'Table 7c'!$D$64)</f>
        <v>89222</v>
      </c>
      <c r="K78" s="186">
        <f>SUMIFS(Table_RSE7C_Data!N:N,Table_RSE7C_Data!$B:$B,'Table 7c'!$D$6,Table_RSE7C_Data!$C:$C,'Table 7c'!$C$78,Table_RSE7C_Data!$D:$D,'Table 7c'!$D$78,Table_RSE7C_Data!$E:$E,'Table 7c'!$D$64)</f>
        <v>100777</v>
      </c>
      <c r="L78" s="186">
        <f>SUMIFS(Table_RSE7C_Data!O:O,Table_RSE7C_Data!$B:$B,'Table 7c'!$D$6,Table_RSE7C_Data!$C:$C,'Table 7c'!$C$78,Table_RSE7C_Data!$D:$D,'Table 7c'!$D$78,Table_RSE7C_Data!$E:$E,'Table 7c'!$D$64)</f>
        <v>96643</v>
      </c>
      <c r="Q78" s="193"/>
    </row>
    <row r="79" spans="1:17" ht="16.5" customHeight="1" x14ac:dyDescent="0.45">
      <c r="A79" s="437" t="s">
        <v>148</v>
      </c>
      <c r="B79" s="12" t="s">
        <v>188</v>
      </c>
      <c r="C79" s="229" t="s">
        <v>390</v>
      </c>
      <c r="D79" s="229" t="s">
        <v>188</v>
      </c>
      <c r="E79" s="186">
        <f>SUMIFS(Table_RSE7C_Data!H:H,Table_RSE7C_Data!$B:$B,'Table 7c'!$D$6,Table_RSE7C_Data!$C:$C,'Table 7c'!$C$79,Table_RSE7C_Data!$D:$D,'Table 7c'!$D$79,Table_RSE7C_Data!$E:$E,'Table 7c'!$D$64)</f>
        <v>95549</v>
      </c>
      <c r="F79" s="186">
        <f>SUMIFS(Table_RSE7C_Data!I:I,Table_RSE7C_Data!$B:$B,'Table 7c'!$D$6,Table_RSE7C_Data!$C:$C,'Table 7c'!$C$79,Table_RSE7C_Data!$D:$D,'Table 7c'!$D$79,Table_RSE7C_Data!$E:$E,'Table 7c'!$D$64)</f>
        <v>100217</v>
      </c>
      <c r="G79" s="186">
        <f>SUMIFS(Table_RSE7C_Data!J:J,Table_RSE7C_Data!$B:$B,'Table 7c'!$D$6,Table_RSE7C_Data!$C:$C,'Table 7c'!$C$79,Table_RSE7C_Data!$D:$D,'Table 7c'!$D$79,Table_RSE7C_Data!$E:$E,'Table 7c'!$D$64)</f>
        <v>112695</v>
      </c>
      <c r="H79" s="186">
        <f>SUMIFS(Table_RSE7C_Data!K:K,Table_RSE7C_Data!$B:$B,'Table 7c'!$D$6,Table_RSE7C_Data!$C:$C,'Table 7c'!$C$79,Table_RSE7C_Data!$D:$D,'Table 7c'!$D$79,Table_RSE7C_Data!$E:$E,'Table 7c'!$D$64)</f>
        <v>121834</v>
      </c>
      <c r="I79" s="186">
        <f>SUMIFS(Table_RSE7C_Data!L:L,Table_RSE7C_Data!$B:$B,'Table 7c'!$D$6,Table_RSE7C_Data!$C:$C,'Table 7c'!$C$79,Table_RSE7C_Data!$D:$D,'Table 7c'!$D$79,Table_RSE7C_Data!$E:$E,'Table 7c'!$D$64)</f>
        <v>129078</v>
      </c>
      <c r="J79" s="186">
        <f>SUMIFS(Table_RSE7C_Data!M:M,Table_RSE7C_Data!$B:$B,'Table 7c'!$D$6,Table_RSE7C_Data!$C:$C,'Table 7c'!$C$79,Table_RSE7C_Data!$D:$D,'Table 7c'!$D$79,Table_RSE7C_Data!$E:$E,'Table 7c'!$D$64)</f>
        <v>124867</v>
      </c>
      <c r="K79" s="186">
        <f>SUMIFS(Table_RSE7C_Data!N:N,Table_RSE7C_Data!$B:$B,'Table 7c'!$D$6,Table_RSE7C_Data!$C:$C,'Table 7c'!$C$79,Table_RSE7C_Data!$D:$D,'Table 7c'!$D$79,Table_RSE7C_Data!$E:$E,'Table 7c'!$D$64)</f>
        <v>143802</v>
      </c>
      <c r="L79" s="186">
        <f>SUMIFS(Table_RSE7C_Data!O:O,Table_RSE7C_Data!$B:$B,'Table 7c'!$D$6,Table_RSE7C_Data!$C:$C,'Table 7c'!$C$79,Table_RSE7C_Data!$D:$D,'Table 7c'!$D$79,Table_RSE7C_Data!$E:$E,'Table 7c'!$D$64)</f>
        <v>136085</v>
      </c>
      <c r="Q79" s="193"/>
    </row>
    <row r="80" spans="1:17" ht="16.5" customHeight="1" x14ac:dyDescent="0.45">
      <c r="A80" s="437" t="s">
        <v>148</v>
      </c>
      <c r="B80" s="12" t="s">
        <v>87</v>
      </c>
      <c r="C80" s="229" t="s">
        <v>390</v>
      </c>
      <c r="D80" s="229" t="s">
        <v>387</v>
      </c>
      <c r="E80" s="186">
        <f>SUMIFS(Table_RSE7C_Data!H:H,Table_RSE7C_Data!$B:$B,'Table 7c'!$D$6,Table_RSE7C_Data!$C:$C,'Table 7c'!$C$80,Table_RSE7C_Data!$D:$D,'Table 7c'!$D$80,Table_RSE7C_Data!$E:$E,'Table 7c'!$D$64)</f>
        <v>336</v>
      </c>
      <c r="F80" s="186">
        <f>SUMIFS(Table_RSE7C_Data!I:I,Table_RSE7C_Data!$B:$B,'Table 7c'!$D$6,Table_RSE7C_Data!$C:$C,'Table 7c'!$C$80,Table_RSE7C_Data!$D:$D,'Table 7c'!$D$80,Table_RSE7C_Data!$E:$E,'Table 7c'!$D$64)</f>
        <v>122</v>
      </c>
      <c r="G80" s="186">
        <f>SUMIFS(Table_RSE7C_Data!J:J,Table_RSE7C_Data!$B:$B,'Table 7c'!$D$6,Table_RSE7C_Data!$C:$C,'Table 7c'!$C$80,Table_RSE7C_Data!$D:$D,'Table 7c'!$D$80,Table_RSE7C_Data!$E:$E,'Table 7c'!$D$64)</f>
        <v>70</v>
      </c>
      <c r="H80" s="186">
        <f>SUMIFS(Table_RSE7C_Data!K:K,Table_RSE7C_Data!$B:$B,'Table 7c'!$D$6,Table_RSE7C_Data!$C:$C,'Table 7c'!$C$80,Table_RSE7C_Data!$D:$D,'Table 7c'!$D$80,Table_RSE7C_Data!$E:$E,'Table 7c'!$D$64)</f>
        <v>56</v>
      </c>
      <c r="I80" s="186">
        <f>SUMIFS(Table_RSE7C_Data!L:L,Table_RSE7C_Data!$B:$B,'Table 7c'!$D$6,Table_RSE7C_Data!$C:$C,'Table 7c'!$C$80,Table_RSE7C_Data!$D:$D,'Table 7c'!$D$80,Table_RSE7C_Data!$E:$E,'Table 7c'!$D$64)</f>
        <v>55</v>
      </c>
      <c r="J80" s="186">
        <f>SUMIFS(Table_RSE7C_Data!M:M,Table_RSE7C_Data!$B:$B,'Table 7c'!$D$6,Table_RSE7C_Data!$C:$C,'Table 7c'!$C$80,Table_RSE7C_Data!$D:$D,'Table 7c'!$D$80,Table_RSE7C_Data!$E:$E,'Table 7c'!$D$64)</f>
        <v>65</v>
      </c>
      <c r="K80" s="186">
        <f>SUMIFS(Table_RSE7C_Data!N:N,Table_RSE7C_Data!$B:$B,'Table 7c'!$D$6,Table_RSE7C_Data!$C:$C,'Table 7c'!$C$80,Table_RSE7C_Data!$D:$D,'Table 7c'!$D$80,Table_RSE7C_Data!$E:$E,'Table 7c'!$D$64)</f>
        <v>86</v>
      </c>
      <c r="L80" s="186">
        <f>SUMIFS(Table_RSE7C_Data!O:O,Table_RSE7C_Data!$B:$B,'Table 7c'!$D$6,Table_RSE7C_Data!$C:$C,'Table 7c'!$C$80,Table_RSE7C_Data!$D:$D,'Table 7c'!$D$80,Table_RSE7C_Data!$E:$E,'Table 7c'!$D$64)</f>
        <v>97</v>
      </c>
    </row>
    <row r="81" spans="1:12" s="506" customFormat="1" ht="16.5" customHeight="1" x14ac:dyDescent="0.45">
      <c r="A81" s="438" t="s">
        <v>148</v>
      </c>
      <c r="B81" s="431" t="s">
        <v>26</v>
      </c>
      <c r="C81" s="430" t="s">
        <v>390</v>
      </c>
      <c r="D81" s="430" t="s">
        <v>289</v>
      </c>
      <c r="E81" s="323">
        <f>SUMIFS(Table_RSE7C_Data!H:H,Table_RSE7C_Data!$B:$B,'Table 7c'!$D$6,Table_RSE7C_Data!$C:$C,'Table 7c'!$C$81,Table_RSE7C_Data!$D:$D,'Table 7c'!$D$81,Table_RSE7C_Data!$E:$E,'Table 7c'!$D$64)</f>
        <v>157188</v>
      </c>
      <c r="F81" s="323">
        <f>SUMIFS(Table_RSE7C_Data!I:I,Table_RSE7C_Data!$B:$B,'Table 7c'!$D$6,Table_RSE7C_Data!$C:$C,'Table 7c'!$C$81,Table_RSE7C_Data!$D:$D,'Table 7c'!$D$81,Table_RSE7C_Data!$E:$E,'Table 7c'!$D$64)</f>
        <v>166442</v>
      </c>
      <c r="G81" s="323">
        <f>SUMIFS(Table_RSE7C_Data!J:J,Table_RSE7C_Data!$B:$B,'Table 7c'!$D$6,Table_RSE7C_Data!$C:$C,'Table 7c'!$C$81,Table_RSE7C_Data!$D:$D,'Table 7c'!$D$81,Table_RSE7C_Data!$E:$E,'Table 7c'!$D$64)</f>
        <v>189981</v>
      </c>
      <c r="H81" s="323">
        <f>SUMIFS(Table_RSE7C_Data!K:K,Table_RSE7C_Data!$B:$B,'Table 7c'!$D$6,Table_RSE7C_Data!$C:$C,'Table 7c'!$C$81,Table_RSE7C_Data!$D:$D,'Table 7c'!$D$81,Table_RSE7C_Data!$E:$E,'Table 7c'!$D$64)</f>
        <v>205921</v>
      </c>
      <c r="I81" s="323">
        <f>SUMIFS(Table_RSE7C_Data!L:L,Table_RSE7C_Data!$B:$B,'Table 7c'!$D$6,Table_RSE7C_Data!$C:$C,'Table 7c'!$C$81,Table_RSE7C_Data!$D:$D,'Table 7c'!$D$81,Table_RSE7C_Data!$E:$E,'Table 7c'!$D$64)</f>
        <v>219268</v>
      </c>
      <c r="J81" s="323">
        <f>SUMIFS(Table_RSE7C_Data!M:M,Table_RSE7C_Data!$B:$B,'Table 7c'!$D$6,Table_RSE7C_Data!$C:$C,'Table 7c'!$C$81,Table_RSE7C_Data!$D:$D,'Table 7c'!$D$81,Table_RSE7C_Data!$E:$E,'Table 7c'!$D$64)</f>
        <v>214153</v>
      </c>
      <c r="K81" s="323">
        <f>SUMIFS(Table_RSE7C_Data!N:N,Table_RSE7C_Data!$B:$B,'Table 7c'!$D$6,Table_RSE7C_Data!$C:$C,'Table 7c'!$C$81,Table_RSE7C_Data!$D:$D,'Table 7c'!$D$81,Table_RSE7C_Data!$E:$E,'Table 7c'!$D$64)</f>
        <v>244664</v>
      </c>
      <c r="L81" s="323">
        <f>SUMIFS(Table_RSE7C_Data!O:O,Table_RSE7C_Data!$B:$B,'Table 7c'!$D$6,Table_RSE7C_Data!$C:$C,'Table 7c'!$C$81,Table_RSE7C_Data!$D:$D,'Table 7c'!$D$81,Table_RSE7C_Data!$E:$E,'Table 7c'!$D$64)</f>
        <v>232824</v>
      </c>
    </row>
    <row r="82" spans="1:12" ht="16.5" customHeight="1" x14ac:dyDescent="0.45">
      <c r="A82" s="437" t="s">
        <v>149</v>
      </c>
      <c r="B82" s="12" t="s">
        <v>187</v>
      </c>
      <c r="C82" s="229" t="s">
        <v>391</v>
      </c>
      <c r="D82" s="229" t="s">
        <v>187</v>
      </c>
      <c r="E82" s="186">
        <f>SUMIFS(Table_RSE7C_Data!H:H,Table_RSE7C_Data!$B:$B,'Table 7c'!$D$6,Table_RSE7C_Data!$C:$C,'Table 7c'!$C$82,Table_RSE7C_Data!$D:$D,'Table 7c'!$D$82,Table_RSE7C_Data!$E:$E,'Table 7c'!$D$64)</f>
        <v>76322</v>
      </c>
      <c r="F82" s="186">
        <f>SUMIFS(Table_RSE7C_Data!I:I,Table_RSE7C_Data!$B:$B,'Table 7c'!$D$6,Table_RSE7C_Data!$C:$C,'Table 7c'!$C$82,Table_RSE7C_Data!$D:$D,'Table 7c'!$D$82,Table_RSE7C_Data!$E:$E,'Table 7c'!$D$64)</f>
        <v>79420</v>
      </c>
      <c r="G82" s="186">
        <f>SUMIFS(Table_RSE7C_Data!J:J,Table_RSE7C_Data!$B:$B,'Table 7c'!$D$6,Table_RSE7C_Data!$C:$C,'Table 7c'!$C$82,Table_RSE7C_Data!$D:$D,'Table 7c'!$D$82,Table_RSE7C_Data!$E:$E,'Table 7c'!$D$64)</f>
        <v>87054</v>
      </c>
      <c r="H82" s="186">
        <f>SUMIFS(Table_RSE7C_Data!K:K,Table_RSE7C_Data!$B:$B,'Table 7c'!$D$6,Table_RSE7C_Data!$C:$C,'Table 7c'!$C$82,Table_RSE7C_Data!$D:$D,'Table 7c'!$D$82,Table_RSE7C_Data!$E:$E,'Table 7c'!$D$64)</f>
        <v>92397</v>
      </c>
      <c r="I82" s="186">
        <f>SUMIFS(Table_RSE7C_Data!L:L,Table_RSE7C_Data!$B:$B,'Table 7c'!$D$6,Table_RSE7C_Data!$C:$C,'Table 7c'!$C$82,Table_RSE7C_Data!$D:$D,'Table 7c'!$D$82,Table_RSE7C_Data!$E:$E,'Table 7c'!$D$64)</f>
        <v>99643</v>
      </c>
      <c r="J82" s="186">
        <f>SUMIFS(Table_RSE7C_Data!M:M,Table_RSE7C_Data!$B:$B,'Table 7c'!$D$6,Table_RSE7C_Data!$C:$C,'Table 7c'!$C$82,Table_RSE7C_Data!$D:$D,'Table 7c'!$D$82,Table_RSE7C_Data!$E:$E,'Table 7c'!$D$64)</f>
        <v>101396</v>
      </c>
      <c r="K82" s="186">
        <f>SUMIFS(Table_RSE7C_Data!N:N,Table_RSE7C_Data!$B:$B,'Table 7c'!$D$6,Table_RSE7C_Data!$C:$C,'Table 7c'!$C$82,Table_RSE7C_Data!$D:$D,'Table 7c'!$D$82,Table_RSE7C_Data!$E:$E,'Table 7c'!$D$64)</f>
        <v>120060</v>
      </c>
      <c r="L82" s="186">
        <f>SUMIFS(Table_RSE7C_Data!O:O,Table_RSE7C_Data!$B:$B,'Table 7c'!$D$6,Table_RSE7C_Data!$C:$C,'Table 7c'!$C$82,Table_RSE7C_Data!$D:$D,'Table 7c'!$D$82,Table_RSE7C_Data!$E:$E,'Table 7c'!$D$64)</f>
        <v>121324</v>
      </c>
    </row>
    <row r="83" spans="1:12" ht="16.5" customHeight="1" x14ac:dyDescent="0.45">
      <c r="A83" s="437" t="s">
        <v>149</v>
      </c>
      <c r="B83" s="12" t="s">
        <v>188</v>
      </c>
      <c r="C83" s="229" t="s">
        <v>391</v>
      </c>
      <c r="D83" s="229" t="s">
        <v>188</v>
      </c>
      <c r="E83" s="186">
        <f>SUMIFS(Table_RSE7C_Data!H:H,Table_RSE7C_Data!$B:$B,'Table 7c'!$D6,Table_RSE7C_Data!$C:$C,'Table 7c'!$C$83,Table_RSE7C_Data!$D:$D,'Table 7c'!$D$83,Table_RSE7C_Data!$E:$E,'Table 7c'!$D64)</f>
        <v>124068</v>
      </c>
      <c r="F83" s="186">
        <f>SUMIFS(Table_RSE7C_Data!I:I,Table_RSE7C_Data!$B:$B,'Table 7c'!$D6,Table_RSE7C_Data!$C:$C,'Table 7c'!$C$83,Table_RSE7C_Data!$D:$D,'Table 7c'!$D$83,Table_RSE7C_Data!$E:$E,'Table 7c'!$D64)</f>
        <v>125733</v>
      </c>
      <c r="G83" s="186">
        <f>SUMIFS(Table_RSE7C_Data!J:J,Table_RSE7C_Data!$B:$B,'Table 7c'!$D6,Table_RSE7C_Data!$C:$C,'Table 7c'!$C$83,Table_RSE7C_Data!$D:$D,'Table 7c'!$D$83,Table_RSE7C_Data!$E:$E,'Table 7c'!$D64)</f>
        <v>131136</v>
      </c>
      <c r="H83" s="186">
        <f>SUMIFS(Table_RSE7C_Data!K:K,Table_RSE7C_Data!$B:$B,'Table 7c'!$D6,Table_RSE7C_Data!$C:$C,'Table 7c'!$C$83,Table_RSE7C_Data!$D:$D,'Table 7c'!$D$83,Table_RSE7C_Data!$E:$E,'Table 7c'!$D64)</f>
        <v>136801</v>
      </c>
      <c r="I83" s="186">
        <f>SUMIFS(Table_RSE7C_Data!L:L,Table_RSE7C_Data!$B:$B,'Table 7c'!$D6,Table_RSE7C_Data!$C:$C,'Table 7c'!$C$83,Table_RSE7C_Data!$D:$D,'Table 7c'!$D$83,Table_RSE7C_Data!$E:$E,'Table 7c'!$D64)</f>
        <v>144896</v>
      </c>
      <c r="J83" s="186">
        <f>SUMIFS(Table_RSE7C_Data!M:M,Table_RSE7C_Data!$B:$B,'Table 7c'!$D6,Table_RSE7C_Data!$C:$C,'Table 7c'!$C$83,Table_RSE7C_Data!$D:$D,'Table 7c'!$D$83,Table_RSE7C_Data!$E:$E,'Table 7c'!$D64)</f>
        <v>143396</v>
      </c>
      <c r="K83" s="186">
        <f>SUMIFS(Table_RSE7C_Data!N:N,Table_RSE7C_Data!$B:$B,'Table 7c'!$D6,Table_RSE7C_Data!$C:$C,'Table 7c'!$C$83,Table_RSE7C_Data!$D:$D,'Table 7c'!$D$83,Table_RSE7C_Data!$E:$E,'Table 7c'!$D64)</f>
        <v>172807</v>
      </c>
      <c r="L83" s="186">
        <f>SUMIFS(Table_RSE7C_Data!O:O,Table_RSE7C_Data!$B:$B,'Table 7c'!$D6,Table_RSE7C_Data!$C:$C,'Table 7c'!$C$83,Table_RSE7C_Data!$D:$D,'Table 7c'!$D$83,Table_RSE7C_Data!$E:$E,'Table 7c'!$D64)</f>
        <v>171522</v>
      </c>
    </row>
    <row r="84" spans="1:12" ht="16.5" customHeight="1" x14ac:dyDescent="0.45">
      <c r="A84" s="437" t="s">
        <v>149</v>
      </c>
      <c r="B84" s="12" t="s">
        <v>87</v>
      </c>
      <c r="C84" s="229" t="s">
        <v>391</v>
      </c>
      <c r="D84" s="229" t="s">
        <v>387</v>
      </c>
      <c r="E84" s="186">
        <f>SUMIFS(Table_RSE7C_Data!H:H,Table_RSE7C_Data!$B:$B,'Table 7c'!$D$6,Table_RSE7C_Data!$C:$C,'Table 7c'!$C$84,Table_RSE7C_Data!$D:$D,'Table 7c'!$D$84,Table_RSE7C_Data!$E:$E,'Table 7c'!$D$64)</f>
        <v>338</v>
      </c>
      <c r="F84" s="186">
        <f>SUMIFS(Table_RSE7C_Data!I:I,Table_RSE7C_Data!$B:$B,'Table 7c'!$D$6,Table_RSE7C_Data!$C:$C,'Table 7c'!$C$84,Table_RSE7C_Data!$D:$D,'Table 7c'!$D$84,Table_RSE7C_Data!$E:$E,'Table 7c'!$D$64)</f>
        <v>130</v>
      </c>
      <c r="G84" s="186">
        <f>SUMIFS(Table_RSE7C_Data!J:J,Table_RSE7C_Data!$B:$B,'Table 7c'!$D$6,Table_RSE7C_Data!$C:$C,'Table 7c'!$C$84,Table_RSE7C_Data!$D:$D,'Table 7c'!$D$84,Table_RSE7C_Data!$E:$E,'Table 7c'!$D$64)</f>
        <v>62</v>
      </c>
      <c r="H84" s="186">
        <f>SUMIFS(Table_RSE7C_Data!K:K,Table_RSE7C_Data!$B:$B,'Table 7c'!$D$6,Table_RSE7C_Data!$C:$C,'Table 7c'!$C$84,Table_RSE7C_Data!$D:$D,'Table 7c'!$D$84,Table_RSE7C_Data!$E:$E,'Table 7c'!$D$64)</f>
        <v>51</v>
      </c>
      <c r="I84" s="186">
        <f>SUMIFS(Table_RSE7C_Data!L:L,Table_RSE7C_Data!$B:$B,'Table 7c'!$D$6,Table_RSE7C_Data!$C:$C,'Table 7c'!$C$84,Table_RSE7C_Data!$D:$D,'Table 7c'!$D$84,Table_RSE7C_Data!$E:$E,'Table 7c'!$D$64)</f>
        <v>48</v>
      </c>
      <c r="J84" s="186">
        <f>SUMIFS(Table_RSE7C_Data!M:M,Table_RSE7C_Data!$B:$B,'Table 7c'!$D$6,Table_RSE7C_Data!$C:$C,'Table 7c'!$C$84,Table_RSE7C_Data!$D:$D,'Table 7c'!$D$84,Table_RSE7C_Data!$E:$E,'Table 7c'!$D$64)</f>
        <v>51</v>
      </c>
      <c r="K84" s="186">
        <f>SUMIFS(Table_RSE7C_Data!N:N,Table_RSE7C_Data!$B:$B,'Table 7c'!$D$6,Table_RSE7C_Data!$C:$C,'Table 7c'!$C$84,Table_RSE7C_Data!$D:$D,'Table 7c'!$D$84,Table_RSE7C_Data!$E:$E,'Table 7c'!$D$64)</f>
        <v>70</v>
      </c>
      <c r="L84" s="186">
        <f>SUMIFS(Table_RSE7C_Data!O:O,Table_RSE7C_Data!$B:$B,'Table 7c'!$D$6,Table_RSE7C_Data!$C:$C,'Table 7c'!$C$84,Table_RSE7C_Data!$D:$D,'Table 7c'!$D$84,Table_RSE7C_Data!$E:$E,'Table 7c'!$D$64)</f>
        <v>82</v>
      </c>
    </row>
    <row r="85" spans="1:12" s="506" customFormat="1" ht="16.5" customHeight="1" x14ac:dyDescent="0.45">
      <c r="A85" s="438" t="s">
        <v>149</v>
      </c>
      <c r="B85" s="431" t="s">
        <v>26</v>
      </c>
      <c r="C85" s="430" t="s">
        <v>391</v>
      </c>
      <c r="D85" s="430" t="s">
        <v>289</v>
      </c>
      <c r="E85" s="323">
        <f>SUMIFS(Table_RSE7C_Data!H:H,Table_RSE7C_Data!$B:$B,'Table 7c'!$D$6,Table_RSE7C_Data!$C:$C,'Table 7c'!$C$85,Table_RSE7C_Data!$D:$D,'Table 7c'!$D$85,Table_RSE7C_Data!$E:$E,'Table 7c'!$D$64)</f>
        <v>200729</v>
      </c>
      <c r="F85" s="323">
        <f>SUMIFS(Table_RSE7C_Data!I:I,Table_RSE7C_Data!$B:$B,'Table 7c'!$D$6,Table_RSE7C_Data!$C:$C,'Table 7c'!$C$85,Table_RSE7C_Data!$D:$D,'Table 7c'!$D$85,Table_RSE7C_Data!$E:$E,'Table 7c'!$D$64)</f>
        <v>205283</v>
      </c>
      <c r="G85" s="323">
        <f>SUMIFS(Table_RSE7C_Data!J:J,Table_RSE7C_Data!$B:$B,'Table 7c'!$D$6,Table_RSE7C_Data!$C:$C,'Table 7c'!$C$85,Table_RSE7C_Data!$D:$D,'Table 7c'!$D$85,Table_RSE7C_Data!$E:$E,'Table 7c'!$D$64)</f>
        <v>218251</v>
      </c>
      <c r="H85" s="323">
        <f>SUMIFS(Table_RSE7C_Data!K:K,Table_RSE7C_Data!$B:$B,'Table 7c'!$D$6,Table_RSE7C_Data!$C:$C,'Table 7c'!$C$85,Table_RSE7C_Data!$D:$D,'Table 7c'!$D$85,Table_RSE7C_Data!$E:$E,'Table 7c'!$D$64)</f>
        <v>229249</v>
      </c>
      <c r="I85" s="323">
        <f>SUMIFS(Table_RSE7C_Data!L:L,Table_RSE7C_Data!$B:$B,'Table 7c'!$D$6,Table_RSE7C_Data!$C:$C,'Table 7c'!$C$85,Table_RSE7C_Data!$D:$D,'Table 7c'!$D$85,Table_RSE7C_Data!$E:$E,'Table 7c'!$D$64)</f>
        <v>244587</v>
      </c>
      <c r="J85" s="323">
        <f>SUMIFS(Table_RSE7C_Data!M:M,Table_RSE7C_Data!$B:$B,'Table 7c'!$D$6,Table_RSE7C_Data!$C:$C,'Table 7c'!$C$85,Table_RSE7C_Data!$D:$D,'Table 7c'!$D$85,Table_RSE7C_Data!$E:$E,'Table 7c'!$D$64)</f>
        <v>244843</v>
      </c>
      <c r="K85" s="323">
        <f>SUMIFS(Table_RSE7C_Data!N:N,Table_RSE7C_Data!$B:$B,'Table 7c'!$D$6,Table_RSE7C_Data!$C:$C,'Table 7c'!$C$85,Table_RSE7C_Data!$D:$D,'Table 7c'!$D$85,Table_RSE7C_Data!$E:$E,'Table 7c'!$D$64)</f>
        <v>292937</v>
      </c>
      <c r="L85" s="323">
        <f>SUMIFS(Table_RSE7C_Data!O:O,Table_RSE7C_Data!$B:$B,'Table 7c'!$D$6,Table_RSE7C_Data!$C:$C,'Table 7c'!$C$85,Table_RSE7C_Data!$D:$D,'Table 7c'!$D$85,Table_RSE7C_Data!$E:$E,'Table 7c'!$D$64)</f>
        <v>292928</v>
      </c>
    </row>
    <row r="86" spans="1:12" ht="16.5" customHeight="1" x14ac:dyDescent="0.45">
      <c r="A86" s="437" t="s">
        <v>150</v>
      </c>
      <c r="B86" s="12" t="s">
        <v>187</v>
      </c>
      <c r="C86" s="229" t="s">
        <v>392</v>
      </c>
      <c r="D86" s="229" t="s">
        <v>187</v>
      </c>
      <c r="E86" s="186">
        <f>SUMIFS(Table_RSE7C_Data!H:H,Table_RSE7C_Data!$B:$B,'Table 7c'!$D$6,Table_RSE7C_Data!$C:$C,'Table 7c'!$C$86,Table_RSE7C_Data!$D:$D,'Table 7c'!$D$86,Table_RSE7C_Data!$E:$E,'Table 7c'!$D$64)</f>
        <v>87293</v>
      </c>
      <c r="F86" s="186">
        <f>SUMIFS(Table_RSE7C_Data!I:I,Table_RSE7C_Data!$B:$B,'Table 7c'!$D$6,Table_RSE7C_Data!$C:$C,'Table 7c'!$C$86,Table_RSE7C_Data!$D:$D,'Table 7c'!$D$86,Table_RSE7C_Data!$E:$E,'Table 7c'!$D$64)</f>
        <v>93450</v>
      </c>
      <c r="G86" s="186">
        <f>SUMIFS(Table_RSE7C_Data!J:J,Table_RSE7C_Data!$B:$B,'Table 7c'!$D$6,Table_RSE7C_Data!$C:$C,'Table 7c'!$C$86,Table_RSE7C_Data!$D:$D,'Table 7c'!$D$86,Table_RSE7C_Data!$E:$E,'Table 7c'!$D$64)</f>
        <v>105164</v>
      </c>
      <c r="H86" s="186">
        <f>SUMIFS(Table_RSE7C_Data!K:K,Table_RSE7C_Data!$B:$B,'Table 7c'!$D$6,Table_RSE7C_Data!$C:$C,'Table 7c'!$C$86,Table_RSE7C_Data!$D:$D,'Table 7c'!$D$86,Table_RSE7C_Data!$E:$E,'Table 7c'!$D$64)</f>
        <v>113247</v>
      </c>
      <c r="I86" s="186">
        <f>SUMIFS(Table_RSE7C_Data!L:L,Table_RSE7C_Data!$B:$B,'Table 7c'!$D$6,Table_RSE7C_Data!$C:$C,'Table 7c'!$C$86,Table_RSE7C_Data!$D:$D,'Table 7c'!$D$86,Table_RSE7C_Data!$E:$E,'Table 7c'!$D$64)</f>
        <v>121120</v>
      </c>
      <c r="J86" s="186">
        <f>SUMIFS(Table_RSE7C_Data!M:M,Table_RSE7C_Data!$B:$B,'Table 7c'!$D$6,Table_RSE7C_Data!$C:$C,'Table 7c'!$C$86,Table_RSE7C_Data!$D:$D,'Table 7c'!$D$86,Table_RSE7C_Data!$E:$E,'Table 7c'!$D$64)</f>
        <v>121608</v>
      </c>
      <c r="K86" s="186">
        <f>SUMIFS(Table_RSE7C_Data!N:N,Table_RSE7C_Data!$B:$B,'Table 7c'!$D$6,Table_RSE7C_Data!$C:$C,'Table 7c'!$C$86,Table_RSE7C_Data!$D:$D,'Table 7c'!$D$86,Table_RSE7C_Data!$E:$E,'Table 7c'!$D$64)</f>
        <v>137446</v>
      </c>
      <c r="L86" s="186">
        <f>SUMIFS(Table_RSE7C_Data!O:O,Table_RSE7C_Data!$B:$B,'Table 7c'!$D$6,Table_RSE7C_Data!$C:$C,'Table 7c'!$C$86,Table_RSE7C_Data!$D:$D,'Table 7c'!$D$86,Table_RSE7C_Data!$E:$E,'Table 7c'!$D$64)</f>
        <v>134822</v>
      </c>
    </row>
    <row r="87" spans="1:12" ht="16.5" customHeight="1" x14ac:dyDescent="0.45">
      <c r="A87" s="437" t="s">
        <v>150</v>
      </c>
      <c r="B87" s="12" t="s">
        <v>188</v>
      </c>
      <c r="C87" s="229" t="s">
        <v>392</v>
      </c>
      <c r="D87" s="229" t="s">
        <v>188</v>
      </c>
      <c r="E87" s="186">
        <f>SUMIFS(Table_RSE7C_Data!H:H,Table_RSE7C_Data!$B:$B,'Table 7c'!$D$6,Table_RSE7C_Data!$C:$C,'Table 7c'!$C$87,Table_RSE7C_Data!$D:$D,'Table 7c'!$D$87,Table_RSE7C_Data!$E:$E,'Table 7c'!$D$64)</f>
        <v>138738</v>
      </c>
      <c r="F87" s="186">
        <f>SUMIFS(Table_RSE7C_Data!I:I,Table_RSE7C_Data!$B:$B,'Table 7c'!$D$6,Table_RSE7C_Data!$C:$C,'Table 7c'!$C$87,Table_RSE7C_Data!$D:$D,'Table 7c'!$D$87,Table_RSE7C_Data!$E:$E,'Table 7c'!$D$64)</f>
        <v>145499</v>
      </c>
      <c r="G87" s="186">
        <f>SUMIFS(Table_RSE7C_Data!J:J,Table_RSE7C_Data!$B:$B,'Table 7c'!$D$6,Table_RSE7C_Data!$C:$C,'Table 7c'!$C$87,Table_RSE7C_Data!$D:$D,'Table 7c'!$D$87,Table_RSE7C_Data!$E:$E,'Table 7c'!$D$64)</f>
        <v>158640</v>
      </c>
      <c r="H87" s="186">
        <f>SUMIFS(Table_RSE7C_Data!K:K,Table_RSE7C_Data!$B:$B,'Table 7c'!$D$6,Table_RSE7C_Data!$C:$C,'Table 7c'!$C$87,Table_RSE7C_Data!$D:$D,'Table 7c'!$D$87,Table_RSE7C_Data!$E:$E,'Table 7c'!$D$64)</f>
        <v>169888</v>
      </c>
      <c r="I87" s="186">
        <f>SUMIFS(Table_RSE7C_Data!L:L,Table_RSE7C_Data!$B:$B,'Table 7c'!$D$6,Table_RSE7C_Data!$C:$C,'Table 7c'!$C$87,Table_RSE7C_Data!$D:$D,'Table 7c'!$D$87,Table_RSE7C_Data!$E:$E,'Table 7c'!$D$64)</f>
        <v>178903</v>
      </c>
      <c r="J87" s="186">
        <f>SUMIFS(Table_RSE7C_Data!M:M,Table_RSE7C_Data!$B:$B,'Table 7c'!$D$6,Table_RSE7C_Data!$C:$C,'Table 7c'!$C$87,Table_RSE7C_Data!$D:$D,'Table 7c'!$D$87,Table_RSE7C_Data!$E:$E,'Table 7c'!$D$64)</f>
        <v>175224</v>
      </c>
      <c r="K87" s="186">
        <f>SUMIFS(Table_RSE7C_Data!N:N,Table_RSE7C_Data!$B:$B,'Table 7c'!$D$6,Table_RSE7C_Data!$C:$C,'Table 7c'!$C$87,Table_RSE7C_Data!$D:$D,'Table 7c'!$D$87,Table_RSE7C_Data!$E:$E,'Table 7c'!$D$64)</f>
        <v>197948</v>
      </c>
      <c r="L87" s="186">
        <f>SUMIFS(Table_RSE7C_Data!O:O,Table_RSE7C_Data!$B:$B,'Table 7c'!$D$6,Table_RSE7C_Data!$C:$C,'Table 7c'!$C$87,Table_RSE7C_Data!$D:$D,'Table 7c'!$D$87,Table_RSE7C_Data!$E:$E,'Table 7c'!$D$64)</f>
        <v>190030</v>
      </c>
    </row>
    <row r="88" spans="1:12" ht="16.5" customHeight="1" x14ac:dyDescent="0.45">
      <c r="A88" s="437" t="s">
        <v>150</v>
      </c>
      <c r="B88" s="12" t="s">
        <v>87</v>
      </c>
      <c r="C88" s="229" t="s">
        <v>392</v>
      </c>
      <c r="D88" s="229" t="s">
        <v>387</v>
      </c>
      <c r="E88" s="186">
        <f>SUMIFS(Table_RSE7C_Data!H:H,Table_RSE7C_Data!$B:$B,'Table 7c'!$D$6,Table_RSE7C_Data!$C:$C,'Table 7c'!$C$88,Table_RSE7C_Data!$D:$D,'Table 7c'!$D$88,Table_RSE7C_Data!$E:$E,'Table 7c'!$D$64)</f>
        <v>263</v>
      </c>
      <c r="F88" s="186">
        <f>SUMIFS(Table_RSE7C_Data!I:I,Table_RSE7C_Data!$B:$B,'Table 7c'!$D$6,Table_RSE7C_Data!$C:$C,'Table 7c'!$C$88,Table_RSE7C_Data!$D:$D,'Table 7c'!$D$88,Table_RSE7C_Data!$E:$E,'Table 7c'!$D$64)</f>
        <v>103</v>
      </c>
      <c r="G88" s="186">
        <f>SUMIFS(Table_RSE7C_Data!J:J,Table_RSE7C_Data!$B:$B,'Table 7c'!$D$6,Table_RSE7C_Data!$C:$C,'Table 7c'!$C$88,Table_RSE7C_Data!$D:$D,'Table 7c'!$D$88,Table_RSE7C_Data!$E:$E,'Table 7c'!$D$64)</f>
        <v>55</v>
      </c>
      <c r="H88" s="186">
        <f>SUMIFS(Table_RSE7C_Data!K:K,Table_RSE7C_Data!$B:$B,'Table 7c'!$D$6,Table_RSE7C_Data!$C:$C,'Table 7c'!$C$88,Table_RSE7C_Data!$D:$D,'Table 7c'!$D$88,Table_RSE7C_Data!$E:$E,'Table 7c'!$D$64)</f>
        <v>47</v>
      </c>
      <c r="I88" s="186">
        <f>SUMIFS(Table_RSE7C_Data!L:L,Table_RSE7C_Data!$B:$B,'Table 7c'!$D$6,Table_RSE7C_Data!$C:$C,'Table 7c'!$C$88,Table_RSE7C_Data!$D:$D,'Table 7c'!$D$88,Table_RSE7C_Data!$E:$E,'Table 7c'!$D$64)</f>
        <v>49</v>
      </c>
      <c r="J88" s="186">
        <f>SUMIFS(Table_RSE7C_Data!M:M,Table_RSE7C_Data!$B:$B,'Table 7c'!$D$6,Table_RSE7C_Data!$C:$C,'Table 7c'!$C$88,Table_RSE7C_Data!$D:$D,'Table 7c'!$D$88,Table_RSE7C_Data!$E:$E,'Table 7c'!$D$64)</f>
        <v>55</v>
      </c>
      <c r="K88" s="186">
        <f>SUMIFS(Table_RSE7C_Data!N:N,Table_RSE7C_Data!$B:$B,'Table 7c'!$D$6,Table_RSE7C_Data!$C:$C,'Table 7c'!$C$88,Table_RSE7C_Data!$D:$D,'Table 7c'!$D$88,Table_RSE7C_Data!$E:$E,'Table 7c'!$D$64)</f>
        <v>76</v>
      </c>
      <c r="L88" s="186">
        <f>SUMIFS(Table_RSE7C_Data!O:O,Table_RSE7C_Data!$B:$B,'Table 7c'!$D$6,Table_RSE7C_Data!$C:$C,'Table 7c'!$C$88,Table_RSE7C_Data!$D:$D,'Table 7c'!$D$88,Table_RSE7C_Data!$E:$E,'Table 7c'!$D$64)</f>
        <v>87</v>
      </c>
    </row>
    <row r="89" spans="1:12" s="506" customFormat="1" ht="16.5" customHeight="1" x14ac:dyDescent="0.45">
      <c r="A89" s="438" t="s">
        <v>150</v>
      </c>
      <c r="B89" s="431" t="s">
        <v>26</v>
      </c>
      <c r="C89" s="430" t="s">
        <v>392</v>
      </c>
      <c r="D89" s="430" t="s">
        <v>289</v>
      </c>
      <c r="E89" s="323">
        <f>SUMIFS(Table_RSE7C_Data!H:H,Table_RSE7C_Data!$B:$B,'Table 7c'!$D$6,Table_RSE7C_Data!$C:$C,'Table 7c'!$C$89,Table_RSE7C_Data!$D:$D,'Table 7c'!$D$89,Table_RSE7C_Data!$E:$E,'Table 7c'!$D$64)</f>
        <v>226293</v>
      </c>
      <c r="F89" s="323">
        <f>SUMIFS(Table_RSE7C_Data!I:I,Table_RSE7C_Data!$B:$B,'Table 7c'!$D$6,Table_RSE7C_Data!$C:$C,'Table 7c'!$C$89,Table_RSE7C_Data!$D:$D,'Table 7c'!$D$89,Table_RSE7C_Data!$E:$E,'Table 7c'!$D$64)</f>
        <v>239052</v>
      </c>
      <c r="G89" s="323">
        <f>SUMIFS(Table_RSE7C_Data!J:J,Table_RSE7C_Data!$B:$B,'Table 7c'!$D$6,Table_RSE7C_Data!$C:$C,'Table 7c'!$C$89,Table_RSE7C_Data!$D:$D,'Table 7c'!$D$89,Table_RSE7C_Data!$E:$E,'Table 7c'!$D$64)</f>
        <v>263859</v>
      </c>
      <c r="H89" s="323">
        <f>SUMIFS(Table_RSE7C_Data!K:K,Table_RSE7C_Data!$B:$B,'Table 7c'!$D$6,Table_RSE7C_Data!$C:$C,'Table 7c'!$C$89,Table_RSE7C_Data!$D:$D,'Table 7c'!$D$89,Table_RSE7C_Data!$E:$E,'Table 7c'!$D$64)</f>
        <v>283182</v>
      </c>
      <c r="I89" s="323">
        <f>SUMIFS(Table_RSE7C_Data!L:L,Table_RSE7C_Data!$B:$B,'Table 7c'!$D$6,Table_RSE7C_Data!$C:$C,'Table 7c'!$C$89,Table_RSE7C_Data!$D:$D,'Table 7c'!$D$89,Table_RSE7C_Data!$E:$E,'Table 7c'!$D$64)</f>
        <v>300071</v>
      </c>
      <c r="J89" s="323">
        <f>SUMIFS(Table_RSE7C_Data!M:M,Table_RSE7C_Data!$B:$B,'Table 7c'!$D$6,Table_RSE7C_Data!$C:$C,'Table 7c'!$C$89,Table_RSE7C_Data!$D:$D,'Table 7c'!$D$89,Table_RSE7C_Data!$E:$E,'Table 7c'!$D$64)</f>
        <v>296886</v>
      </c>
      <c r="K89" s="323">
        <f>SUMIFS(Table_RSE7C_Data!N:N,Table_RSE7C_Data!$B:$B,'Table 7c'!$D$6,Table_RSE7C_Data!$C:$C,'Table 7c'!$C$89,Table_RSE7C_Data!$D:$D,'Table 7c'!$D$89,Table_RSE7C_Data!$E:$E,'Table 7c'!$D$64)</f>
        <v>335470</v>
      </c>
      <c r="L89" s="323">
        <f>SUMIFS(Table_RSE7C_Data!O:O,Table_RSE7C_Data!$B:$B,'Table 7c'!$D$6,Table_RSE7C_Data!$C:$C,'Table 7c'!$C$89,Table_RSE7C_Data!$D:$D,'Table 7c'!$D$89,Table_RSE7C_Data!$E:$E,'Table 7c'!$D$64)</f>
        <v>324938</v>
      </c>
    </row>
    <row r="90" spans="1:12" ht="16.5" customHeight="1" x14ac:dyDescent="0.45">
      <c r="A90" s="437" t="s">
        <v>151</v>
      </c>
      <c r="B90" s="12" t="s">
        <v>187</v>
      </c>
      <c r="C90" s="229" t="s">
        <v>393</v>
      </c>
      <c r="D90" s="229" t="s">
        <v>187</v>
      </c>
      <c r="E90" s="186">
        <f>SUMIFS(Table_RSE7C_Data!H:H,Table_RSE7C_Data!$B:$B,'Table 7c'!$D$6,Table_RSE7C_Data!$C:$C,'Table 7c'!$C$90,Table_RSE7C_Data!$D:$D,'Table 7c'!$D$90,Table_RSE7C_Data!$E:$E,'Table 7c'!$D$64)</f>
        <v>89240</v>
      </c>
      <c r="F90" s="186">
        <f>SUMIFS(Table_RSE7C_Data!I:I,Table_RSE7C_Data!$B:$B,'Table 7c'!$D$6,Table_RSE7C_Data!$C:$C,'Table 7c'!$C$90,Table_RSE7C_Data!$D:$D,'Table 7c'!$D$90,Table_RSE7C_Data!$E:$E,'Table 7c'!$D$64)</f>
        <v>95044</v>
      </c>
      <c r="G90" s="186">
        <f>SUMIFS(Table_RSE7C_Data!J:J,Table_RSE7C_Data!$B:$B,'Table 7c'!$D$6,Table_RSE7C_Data!$C:$C,'Table 7c'!$C$90,Table_RSE7C_Data!$D:$D,'Table 7c'!$D$90,Table_RSE7C_Data!$E:$E,'Table 7c'!$D$64)</f>
        <v>108645</v>
      </c>
      <c r="H90" s="186">
        <f>SUMIFS(Table_RSE7C_Data!K:K,Table_RSE7C_Data!$B:$B,'Table 7c'!$D$6,Table_RSE7C_Data!$C:$C,'Table 7c'!$C$90,Table_RSE7C_Data!$D:$D,'Table 7c'!$D$90,Table_RSE7C_Data!$E:$E,'Table 7c'!$D$64)</f>
        <v>117671</v>
      </c>
      <c r="I90" s="186">
        <f>SUMIFS(Table_RSE7C_Data!L:L,Table_RSE7C_Data!$B:$B,'Table 7c'!$D$6,Table_RSE7C_Data!$C:$C,'Table 7c'!$C$90,Table_RSE7C_Data!$D:$D,'Table 7c'!$D$90,Table_RSE7C_Data!$E:$E,'Table 7c'!$D$64)</f>
        <v>126167</v>
      </c>
      <c r="J90" s="186">
        <f>SUMIFS(Table_RSE7C_Data!M:M,Table_RSE7C_Data!$B:$B,'Table 7c'!$D$6,Table_RSE7C_Data!$C:$C,'Table 7c'!$C$90,Table_RSE7C_Data!$D:$D,'Table 7c'!$D$90,Table_RSE7C_Data!$E:$E,'Table 7c'!$D$64)</f>
        <v>128346</v>
      </c>
      <c r="K90" s="186">
        <f>SUMIFS(Table_RSE7C_Data!N:N,Table_RSE7C_Data!$B:$B,'Table 7c'!$D$6,Table_RSE7C_Data!$C:$C,'Table 7c'!$C$90,Table_RSE7C_Data!$D:$D,'Table 7c'!$D$90,Table_RSE7C_Data!$E:$E,'Table 7c'!$D$64)</f>
        <v>148049</v>
      </c>
      <c r="L90" s="186">
        <f>SUMIFS(Table_RSE7C_Data!O:O,Table_RSE7C_Data!$B:$B,'Table 7c'!$D$6,Table_RSE7C_Data!$C:$C,'Table 7c'!$C$90,Table_RSE7C_Data!$D:$D,'Table 7c'!$D$90,Table_RSE7C_Data!$E:$E,'Table 7c'!$D$64)</f>
        <v>148618</v>
      </c>
    </row>
    <row r="91" spans="1:12" ht="16.5" customHeight="1" x14ac:dyDescent="0.45">
      <c r="A91" s="437" t="s">
        <v>151</v>
      </c>
      <c r="B91" s="12" t="s">
        <v>188</v>
      </c>
      <c r="C91" s="229" t="s">
        <v>393</v>
      </c>
      <c r="D91" s="229" t="s">
        <v>188</v>
      </c>
      <c r="E91" s="186">
        <f>SUMIFS(Table_RSE7C_Data!H:H,Table_RSE7C_Data!$B:$B,'Table 7c'!$D$6,Table_RSE7C_Data!$C:$C,'Table 7c'!$C$91,Table_RSE7C_Data!$D:$D,'Table 7c'!$D$91,Table_RSE7C_Data!$E:$E,'Table 7c'!$D$64)</f>
        <v>135997</v>
      </c>
      <c r="F91" s="186">
        <f>SUMIFS(Table_RSE7C_Data!I:I,Table_RSE7C_Data!$B:$B,'Table 7c'!$D$6,Table_RSE7C_Data!$C:$C,'Table 7c'!$C$91,Table_RSE7C_Data!$D:$D,'Table 7c'!$D$91,Table_RSE7C_Data!$E:$E,'Table 7c'!$D$64)</f>
        <v>141094</v>
      </c>
      <c r="G91" s="186">
        <f>SUMIFS(Table_RSE7C_Data!J:J,Table_RSE7C_Data!$B:$B,'Table 7c'!$D$6,Table_RSE7C_Data!$C:$C,'Table 7c'!$C$91,Table_RSE7C_Data!$D:$D,'Table 7c'!$D$91,Table_RSE7C_Data!$E:$E,'Table 7c'!$D$64)</f>
        <v>152720</v>
      </c>
      <c r="H91" s="186">
        <f>SUMIFS(Table_RSE7C_Data!K:K,Table_RSE7C_Data!$B:$B,'Table 7c'!$D$6,Table_RSE7C_Data!$C:$C,'Table 7c'!$C$91,Table_RSE7C_Data!$D:$D,'Table 7c'!$D$91,Table_RSE7C_Data!$E:$E,'Table 7c'!$D$64)</f>
        <v>163237</v>
      </c>
      <c r="I91" s="186">
        <f>SUMIFS(Table_RSE7C_Data!L:L,Table_RSE7C_Data!$B:$B,'Table 7c'!$D$6,Table_RSE7C_Data!$C:$C,'Table 7c'!$C$91,Table_RSE7C_Data!$D:$D,'Table 7c'!$D$91,Table_RSE7C_Data!$E:$E,'Table 7c'!$D$64)</f>
        <v>175311</v>
      </c>
      <c r="J91" s="186">
        <f>SUMIFS(Table_RSE7C_Data!M:M,Table_RSE7C_Data!$B:$B,'Table 7c'!$D$6,Table_RSE7C_Data!$C:$C,'Table 7c'!$C$91,Table_RSE7C_Data!$D:$D,'Table 7c'!$D$91,Table_RSE7C_Data!$E:$E,'Table 7c'!$D$64)</f>
        <v>177305</v>
      </c>
      <c r="K91" s="186">
        <f>SUMIFS(Table_RSE7C_Data!N:N,Table_RSE7C_Data!$B:$B,'Table 7c'!$D$6,Table_RSE7C_Data!$C:$C,'Table 7c'!$C$91,Table_RSE7C_Data!$D:$D,'Table 7c'!$D$91,Table_RSE7C_Data!$E:$E,'Table 7c'!$D$64)</f>
        <v>203752</v>
      </c>
      <c r="L91" s="186">
        <f>SUMIFS(Table_RSE7C_Data!O:O,Table_RSE7C_Data!$B:$B,'Table 7c'!$D$6,Table_RSE7C_Data!$C:$C,'Table 7c'!$C$91,Table_RSE7C_Data!$D:$D,'Table 7c'!$D$91,Table_RSE7C_Data!$E:$E,'Table 7c'!$D$64)</f>
        <v>201373</v>
      </c>
    </row>
    <row r="92" spans="1:12" ht="16.5" customHeight="1" x14ac:dyDescent="0.45">
      <c r="A92" s="437" t="s">
        <v>151</v>
      </c>
      <c r="B92" s="12" t="s">
        <v>87</v>
      </c>
      <c r="C92" s="229" t="s">
        <v>393</v>
      </c>
      <c r="D92" s="229" t="s">
        <v>387</v>
      </c>
      <c r="E92" s="186">
        <f>SUMIFS(Table_RSE7C_Data!H:H,Table_RSE7C_Data!$B:$B,'Table 7c'!$D$6,Table_RSE7C_Data!$C:$C,'Table 7c'!$C$92,Table_RSE7C_Data!$D:$D,'Table 7c'!$D$92,Table_RSE7C_Data!$E:$E,'Table 7c'!$D$64)</f>
        <v>160</v>
      </c>
      <c r="F92" s="186">
        <f>SUMIFS(Table_RSE7C_Data!I:I,Table_RSE7C_Data!$B:$B,'Table 7c'!$D$6,Table_RSE7C_Data!$C:$C,'Table 7c'!$C$92,Table_RSE7C_Data!$D:$D,'Table 7c'!$D$92,Table_RSE7C_Data!$E:$E,'Table 7c'!$D$64)</f>
        <v>67</v>
      </c>
      <c r="G92" s="186">
        <f>SUMIFS(Table_RSE7C_Data!J:J,Table_RSE7C_Data!$B:$B,'Table 7c'!$D$6,Table_RSE7C_Data!$C:$C,'Table 7c'!$C$92,Table_RSE7C_Data!$D:$D,'Table 7c'!$D$92,Table_RSE7C_Data!$E:$E,'Table 7c'!$D$64)</f>
        <v>38</v>
      </c>
      <c r="H92" s="186">
        <f>SUMIFS(Table_RSE7C_Data!K:K,Table_RSE7C_Data!$B:$B,'Table 7c'!$D$6,Table_RSE7C_Data!$C:$C,'Table 7c'!$C$92,Table_RSE7C_Data!$D:$D,'Table 7c'!$D$92,Table_RSE7C_Data!$E:$E,'Table 7c'!$D$64)</f>
        <v>38</v>
      </c>
      <c r="I92" s="186">
        <f>SUMIFS(Table_RSE7C_Data!L:L,Table_RSE7C_Data!$B:$B,'Table 7c'!$D$6,Table_RSE7C_Data!$C:$C,'Table 7c'!$C$92,Table_RSE7C_Data!$D:$D,'Table 7c'!$D$92,Table_RSE7C_Data!$E:$E,'Table 7c'!$D$64)</f>
        <v>44</v>
      </c>
      <c r="J92" s="186">
        <f>SUMIFS(Table_RSE7C_Data!M:M,Table_RSE7C_Data!$B:$B,'Table 7c'!$D$6,Table_RSE7C_Data!$C:$C,'Table 7c'!$C$92,Table_RSE7C_Data!$D:$D,'Table 7c'!$D$92,Table_RSE7C_Data!$E:$E,'Table 7c'!$D$64)</f>
        <v>46</v>
      </c>
      <c r="K92" s="186">
        <f>SUMIFS(Table_RSE7C_Data!N:N,Table_RSE7C_Data!$B:$B,'Table 7c'!$D$6,Table_RSE7C_Data!$C:$C,'Table 7c'!$C$92,Table_RSE7C_Data!$D:$D,'Table 7c'!$D$92,Table_RSE7C_Data!$E:$E,'Table 7c'!$D$64)</f>
        <v>58</v>
      </c>
      <c r="L92" s="186">
        <f>SUMIFS(Table_RSE7C_Data!O:O,Table_RSE7C_Data!$B:$B,'Table 7c'!$D$6,Table_RSE7C_Data!$C:$C,'Table 7c'!$C$92,Table_RSE7C_Data!$D:$D,'Table 7c'!$D$92,Table_RSE7C_Data!$E:$E,'Table 7c'!$D$64)</f>
        <v>65</v>
      </c>
    </row>
    <row r="93" spans="1:12" s="506" customFormat="1" ht="16.5" customHeight="1" x14ac:dyDescent="0.45">
      <c r="A93" s="438" t="s">
        <v>151</v>
      </c>
      <c r="B93" s="431" t="s">
        <v>26</v>
      </c>
      <c r="C93" s="430" t="s">
        <v>393</v>
      </c>
      <c r="D93" s="430" t="s">
        <v>289</v>
      </c>
      <c r="E93" s="323">
        <f>SUMIFS(Table_RSE7C_Data!H:H,Table_RSE7C_Data!$B:$B,'Table 7c'!$D$6,Table_RSE7C_Data!$C:$C,'Table 7c'!$C$93,Table_RSE7C_Data!$D:$D,'Table 7c'!$D$93,Table_RSE7C_Data!$E:$E,'Table 7c'!$D$64)</f>
        <v>225397</v>
      </c>
      <c r="F93" s="323">
        <f>SUMIFS(Table_RSE7C_Data!I:I,Table_RSE7C_Data!$B:$B,'Table 7c'!$D$6,Table_RSE7C_Data!$C:$C,'Table 7c'!$C$93,Table_RSE7C_Data!$D:$D,'Table 7c'!$D$93,Table_RSE7C_Data!$E:$E,'Table 7c'!$D$64)</f>
        <v>236204</v>
      </c>
      <c r="G93" s="323">
        <f>SUMIFS(Table_RSE7C_Data!J:J,Table_RSE7C_Data!$B:$B,'Table 7c'!$D$6,Table_RSE7C_Data!$C:$C,'Table 7c'!$C$93,Table_RSE7C_Data!$D:$D,'Table 7c'!$D$93,Table_RSE7C_Data!$E:$E,'Table 7c'!$D$64)</f>
        <v>261403</v>
      </c>
      <c r="H93" s="323">
        <f>SUMIFS(Table_RSE7C_Data!K:K,Table_RSE7C_Data!$B:$B,'Table 7c'!$D$6,Table_RSE7C_Data!$C:$C,'Table 7c'!$C$93,Table_RSE7C_Data!$D:$D,'Table 7c'!$D$93,Table_RSE7C_Data!$E:$E,'Table 7c'!$D$64)</f>
        <v>280947</v>
      </c>
      <c r="I93" s="323">
        <f>SUMIFS(Table_RSE7C_Data!L:L,Table_RSE7C_Data!$B:$B,'Table 7c'!$D$6,Table_RSE7C_Data!$C:$C,'Table 7c'!$C$93,Table_RSE7C_Data!$D:$D,'Table 7c'!$D$93,Table_RSE7C_Data!$E:$E,'Table 7c'!$D$64)</f>
        <v>301522</v>
      </c>
      <c r="J93" s="323">
        <f>SUMIFS(Table_RSE7C_Data!M:M,Table_RSE7C_Data!$B:$B,'Table 7c'!$D$6,Table_RSE7C_Data!$C:$C,'Table 7c'!$C$93,Table_RSE7C_Data!$D:$D,'Table 7c'!$D$93,Table_RSE7C_Data!$E:$E,'Table 7c'!$D$64)</f>
        <v>305696</v>
      </c>
      <c r="K93" s="323">
        <f>SUMIFS(Table_RSE7C_Data!N:N,Table_RSE7C_Data!$B:$B,'Table 7c'!$D$6,Table_RSE7C_Data!$C:$C,'Table 7c'!$C$93,Table_RSE7C_Data!$D:$D,'Table 7c'!$D$93,Table_RSE7C_Data!$E:$E,'Table 7c'!$D$64)</f>
        <v>351858</v>
      </c>
      <c r="L93" s="323">
        <f>SUMIFS(Table_RSE7C_Data!O:O,Table_RSE7C_Data!$B:$B,'Table 7c'!$D$6,Table_RSE7C_Data!$C:$C,'Table 7c'!$C$93,Table_RSE7C_Data!$D:$D,'Table 7c'!$D$93,Table_RSE7C_Data!$E:$E,'Table 7c'!$D$64)</f>
        <v>350055</v>
      </c>
    </row>
    <row r="94" spans="1:12" ht="16.5" customHeight="1" x14ac:dyDescent="0.45">
      <c r="A94" s="437" t="s">
        <v>152</v>
      </c>
      <c r="B94" s="12" t="s">
        <v>187</v>
      </c>
      <c r="C94" s="229" t="s">
        <v>394</v>
      </c>
      <c r="D94" s="229" t="s">
        <v>187</v>
      </c>
      <c r="E94" s="186">
        <f>SUMIFS(Table_RSE7C_Data!H:H,Table_RSE7C_Data!$B:$B,'Table 7c'!$D$6,Table_RSE7C_Data!$C:$C,'Table 7c'!$C$94,Table_RSE7C_Data!$D:$D,'Table 7c'!$D$94,Table_RSE7C_Data!$E:$E,'Table 7c'!$D$64)</f>
        <v>66240</v>
      </c>
      <c r="F94" s="186">
        <f>SUMIFS(Table_RSE7C_Data!I:I,Table_RSE7C_Data!$B:$B,'Table 7c'!$D$6,Table_RSE7C_Data!$C:$C,'Table 7c'!$C$94,Table_RSE7C_Data!$D:$D,'Table 7c'!$D$94,Table_RSE7C_Data!$E:$E,'Table 7c'!$D$64)</f>
        <v>70607</v>
      </c>
      <c r="G94" s="186">
        <f>SUMIFS(Table_RSE7C_Data!J:J,Table_RSE7C_Data!$B:$B,'Table 7c'!$D$6,Table_RSE7C_Data!$C:$C,'Table 7c'!$C$94,Table_RSE7C_Data!$D:$D,'Table 7c'!$D$94,Table_RSE7C_Data!$E:$E,'Table 7c'!$D$64)</f>
        <v>81427</v>
      </c>
      <c r="H94" s="186">
        <f>SUMIFS(Table_RSE7C_Data!K:K,Table_RSE7C_Data!$B:$B,'Table 7c'!$D$6,Table_RSE7C_Data!$C:$C,'Table 7c'!$C$94,Table_RSE7C_Data!$D:$D,'Table 7c'!$D$94,Table_RSE7C_Data!$E:$E,'Table 7c'!$D$64)</f>
        <v>91166</v>
      </c>
      <c r="I94" s="186">
        <f>SUMIFS(Table_RSE7C_Data!L:L,Table_RSE7C_Data!$B:$B,'Table 7c'!$D$6,Table_RSE7C_Data!$C:$C,'Table 7c'!$C$94,Table_RSE7C_Data!$D:$D,'Table 7c'!$D$94,Table_RSE7C_Data!$E:$E,'Table 7c'!$D$64)</f>
        <v>101122</v>
      </c>
      <c r="J94" s="186">
        <f>SUMIFS(Table_RSE7C_Data!M:M,Table_RSE7C_Data!$B:$B,'Table 7c'!$D$6,Table_RSE7C_Data!$C:$C,'Table 7c'!$C$94,Table_RSE7C_Data!$D:$D,'Table 7c'!$D$94,Table_RSE7C_Data!$E:$E,'Table 7c'!$D$64)</f>
        <v>105561</v>
      </c>
      <c r="K94" s="186">
        <f>SUMIFS(Table_RSE7C_Data!N:N,Table_RSE7C_Data!$B:$B,'Table 7c'!$D$6,Table_RSE7C_Data!$C:$C,'Table 7c'!$C$94,Table_RSE7C_Data!$D:$D,'Table 7c'!$D$94,Table_RSE7C_Data!$E:$E,'Table 7c'!$D$64)</f>
        <v>123684</v>
      </c>
      <c r="L94" s="186">
        <f>SUMIFS(Table_RSE7C_Data!O:O,Table_RSE7C_Data!$B:$B,'Table 7c'!$D$6,Table_RSE7C_Data!$C:$C,'Table 7c'!$C$94,Table_RSE7C_Data!$D:$D,'Table 7c'!$D$94,Table_RSE7C_Data!$E:$E,'Table 7c'!$D$64)</f>
        <v>127450</v>
      </c>
    </row>
    <row r="95" spans="1:12" ht="16.5" customHeight="1" x14ac:dyDescent="0.45">
      <c r="A95" s="437" t="s">
        <v>152</v>
      </c>
      <c r="B95" s="12" t="s">
        <v>188</v>
      </c>
      <c r="C95" s="229" t="s">
        <v>394</v>
      </c>
      <c r="D95" s="229" t="s">
        <v>188</v>
      </c>
      <c r="E95" s="186">
        <f>SUMIFS(Table_RSE7C_Data!H:H,Table_RSE7C_Data!$B:$B,'Table 7c'!$D$6,Table_RSE7C_Data!$C:$C,'Table 7c'!$C$95,Table_RSE7C_Data!$D:$D,'Table 7c'!$D$95,Table_RSE7C_Data!$E:$E,'Table 7c'!$D$64)</f>
        <v>93141</v>
      </c>
      <c r="F95" s="186">
        <f>SUMIFS(Table_RSE7C_Data!I:I,Table_RSE7C_Data!$B:$B,'Table 7c'!$D$6,Table_RSE7C_Data!$C:$C,'Table 7c'!$C$95,Table_RSE7C_Data!$D:$D,'Table 7c'!$D$95,Table_RSE7C_Data!$E:$E,'Table 7c'!$D$64)</f>
        <v>98129</v>
      </c>
      <c r="G95" s="186">
        <f>SUMIFS(Table_RSE7C_Data!J:J,Table_RSE7C_Data!$B:$B,'Table 7c'!$D$6,Table_RSE7C_Data!$C:$C,'Table 7c'!$C$95,Table_RSE7C_Data!$D:$D,'Table 7c'!$D$95,Table_RSE7C_Data!$E:$E,'Table 7c'!$D$64)</f>
        <v>113510</v>
      </c>
      <c r="H95" s="186">
        <f>SUMIFS(Table_RSE7C_Data!K:K,Table_RSE7C_Data!$B:$B,'Table 7c'!$D$6,Table_RSE7C_Data!$C:$C,'Table 7c'!$C$95,Table_RSE7C_Data!$D:$D,'Table 7c'!$D$95,Table_RSE7C_Data!$E:$E,'Table 7c'!$D$64)</f>
        <v>124591</v>
      </c>
      <c r="I95" s="186">
        <f>SUMIFS(Table_RSE7C_Data!L:L,Table_RSE7C_Data!$B:$B,'Table 7c'!$D$6,Table_RSE7C_Data!$C:$C,'Table 7c'!$C$95,Table_RSE7C_Data!$D:$D,'Table 7c'!$D$95,Table_RSE7C_Data!$E:$E,'Table 7c'!$D$64)</f>
        <v>134431</v>
      </c>
      <c r="J95" s="186">
        <f>SUMIFS(Table_RSE7C_Data!M:M,Table_RSE7C_Data!$B:$B,'Table 7c'!$D$6,Table_RSE7C_Data!$C:$C,'Table 7c'!$C$95,Table_RSE7C_Data!$D:$D,'Table 7c'!$D$95,Table_RSE7C_Data!$E:$E,'Table 7c'!$D$64)</f>
        <v>136909</v>
      </c>
      <c r="K95" s="186">
        <f>SUMIFS(Table_RSE7C_Data!N:N,Table_RSE7C_Data!$B:$B,'Table 7c'!$D$6,Table_RSE7C_Data!$C:$C,'Table 7c'!$C$95,Table_RSE7C_Data!$D:$D,'Table 7c'!$D$95,Table_RSE7C_Data!$E:$E,'Table 7c'!$D$64)</f>
        <v>157187</v>
      </c>
      <c r="L95" s="186">
        <f>SUMIFS(Table_RSE7C_Data!O:O,Table_RSE7C_Data!$B:$B,'Table 7c'!$D$6,Table_RSE7C_Data!$C:$C,'Table 7c'!$C$95,Table_RSE7C_Data!$D:$D,'Table 7c'!$D$95,Table_RSE7C_Data!$E:$E,'Table 7c'!$D$64)</f>
        <v>159011</v>
      </c>
    </row>
    <row r="96" spans="1:12" ht="16.5" customHeight="1" x14ac:dyDescent="0.45">
      <c r="A96" s="437" t="s">
        <v>152</v>
      </c>
      <c r="B96" s="12" t="s">
        <v>87</v>
      </c>
      <c r="C96" s="229" t="s">
        <v>394</v>
      </c>
      <c r="D96" s="229" t="s">
        <v>387</v>
      </c>
      <c r="E96" s="186">
        <f>SUMIFS(Table_RSE7C_Data!H:H,Table_RSE7C_Data!$B:$B,'Table 7c'!$D$6,Table_RSE7C_Data!$C:$C,'Table 7c'!$C$96,Table_RSE7C_Data!$D:$D,'Table 7c'!$D$96,Table_RSE7C_Data!$E:$E,'Table 7c'!$D$64)</f>
        <v>51</v>
      </c>
      <c r="F96" s="186">
        <f>SUMIFS(Table_RSE7C_Data!I:I,Table_RSE7C_Data!$B:$B,'Table 7c'!$D$6,Table_RSE7C_Data!$C:$C,'Table 7c'!$C$96,Table_RSE7C_Data!$D:$D,'Table 7c'!$D$96,Table_RSE7C_Data!$E:$E,'Table 7c'!$D$64)</f>
        <v>36</v>
      </c>
      <c r="G96" s="186">
        <f>SUMIFS(Table_RSE7C_Data!J:J,Table_RSE7C_Data!$B:$B,'Table 7c'!$D$6,Table_RSE7C_Data!$C:$C,'Table 7c'!$C$96,Table_RSE7C_Data!$D:$D,'Table 7c'!$D$96,Table_RSE7C_Data!$E:$E,'Table 7c'!$D$64)</f>
        <v>20</v>
      </c>
      <c r="H96" s="186">
        <f>SUMIFS(Table_RSE7C_Data!K:K,Table_RSE7C_Data!$B:$B,'Table 7c'!$D$6,Table_RSE7C_Data!$C:$C,'Table 7c'!$C$96,Table_RSE7C_Data!$D:$D,'Table 7c'!$D$96,Table_RSE7C_Data!$E:$E,'Table 7c'!$D$64)</f>
        <v>17</v>
      </c>
      <c r="I96" s="186">
        <f>SUMIFS(Table_RSE7C_Data!L:L,Table_RSE7C_Data!$B:$B,'Table 7c'!$D$6,Table_RSE7C_Data!$C:$C,'Table 7c'!$C$96,Table_RSE7C_Data!$D:$D,'Table 7c'!$D$96,Table_RSE7C_Data!$E:$E,'Table 7c'!$D$64)</f>
        <v>24</v>
      </c>
      <c r="J96" s="186">
        <f>SUMIFS(Table_RSE7C_Data!M:M,Table_RSE7C_Data!$B:$B,'Table 7c'!$D$6,Table_RSE7C_Data!$C:$C,'Table 7c'!$C$96,Table_RSE7C_Data!$D:$D,'Table 7c'!$D$96,Table_RSE7C_Data!$E:$E,'Table 7c'!$D$64)</f>
        <v>22</v>
      </c>
      <c r="K96" s="186">
        <f>SUMIFS(Table_RSE7C_Data!N:N,Table_RSE7C_Data!$B:$B,'Table 7c'!$D$6,Table_RSE7C_Data!$C:$C,'Table 7c'!$C$96,Table_RSE7C_Data!$D:$D,'Table 7c'!$D$96,Table_RSE7C_Data!$E:$E,'Table 7c'!$D$64)</f>
        <v>35</v>
      </c>
      <c r="L96" s="186">
        <f>SUMIFS(Table_RSE7C_Data!O:O,Table_RSE7C_Data!$B:$B,'Table 7c'!$D$6,Table_RSE7C_Data!$C:$C,'Table 7c'!$C$96,Table_RSE7C_Data!$D:$D,'Table 7c'!$D$96,Table_RSE7C_Data!$E:$E,'Table 7c'!$D$64)</f>
        <v>40</v>
      </c>
    </row>
    <row r="97" spans="1:15" s="506" customFormat="1" ht="16.5" customHeight="1" x14ac:dyDescent="0.45">
      <c r="A97" s="438" t="s">
        <v>152</v>
      </c>
      <c r="B97" s="431" t="s">
        <v>26</v>
      </c>
      <c r="C97" s="430" t="s">
        <v>394</v>
      </c>
      <c r="D97" s="430" t="s">
        <v>289</v>
      </c>
      <c r="E97" s="323">
        <f>SUMIFS(Table_RSE7C_Data!H:H,Table_RSE7C_Data!$B:$B,'Table 7c'!$D$6,Table_RSE7C_Data!$C:$C,'Table 7c'!$C$97,Table_RSE7C_Data!$D:$D,'Table 7c'!$D$97,Table_RSE7C_Data!$E:$E,'Table 7c'!$D$64)</f>
        <v>159432</v>
      </c>
      <c r="F97" s="323">
        <f>SUMIFS(Table_RSE7C_Data!I:I,Table_RSE7C_Data!$B:$B,'Table 7c'!$D$6,Table_RSE7C_Data!$C:$C,'Table 7c'!$C$97,Table_RSE7C_Data!$D:$D,'Table 7c'!$D$97,Table_RSE7C_Data!$E:$E,'Table 7c'!$D$64)</f>
        <v>168772</v>
      </c>
      <c r="G97" s="323">
        <f>SUMIFS(Table_RSE7C_Data!J:J,Table_RSE7C_Data!$B:$B,'Table 7c'!$D$6,Table_RSE7C_Data!$C:$C,'Table 7c'!$C$97,Table_RSE7C_Data!$D:$D,'Table 7c'!$D$97,Table_RSE7C_Data!$E:$E,'Table 7c'!$D$64)</f>
        <v>194958</v>
      </c>
      <c r="H97" s="323">
        <f>SUMIFS(Table_RSE7C_Data!K:K,Table_RSE7C_Data!$B:$B,'Table 7c'!$D$6,Table_RSE7C_Data!$C:$C,'Table 7c'!$C$97,Table_RSE7C_Data!$D:$D,'Table 7c'!$D$97,Table_RSE7C_Data!$E:$E,'Table 7c'!$D$64)</f>
        <v>215773</v>
      </c>
      <c r="I97" s="323">
        <f>SUMIFS(Table_RSE7C_Data!L:L,Table_RSE7C_Data!$B:$B,'Table 7c'!$D$6,Table_RSE7C_Data!$C:$C,'Table 7c'!$C$97,Table_RSE7C_Data!$D:$D,'Table 7c'!$D$97,Table_RSE7C_Data!$E:$E,'Table 7c'!$D$64)</f>
        <v>235576</v>
      </c>
      <c r="J97" s="323">
        <f>SUMIFS(Table_RSE7C_Data!M:M,Table_RSE7C_Data!$B:$B,'Table 7c'!$D$6,Table_RSE7C_Data!$C:$C,'Table 7c'!$C$97,Table_RSE7C_Data!$D:$D,'Table 7c'!$D$97,Table_RSE7C_Data!$E:$E,'Table 7c'!$D$64)</f>
        <v>242492</v>
      </c>
      <c r="K97" s="323">
        <f>SUMIFS(Table_RSE7C_Data!N:N,Table_RSE7C_Data!$B:$B,'Table 7c'!$D$6,Table_RSE7C_Data!$C:$C,'Table 7c'!$C$97,Table_RSE7C_Data!$D:$D,'Table 7c'!$D$97,Table_RSE7C_Data!$E:$E,'Table 7c'!$D$64)</f>
        <v>280907</v>
      </c>
      <c r="L97" s="323">
        <f>SUMIFS(Table_RSE7C_Data!O:O,Table_RSE7C_Data!$B:$B,'Table 7c'!$D$6,Table_RSE7C_Data!$C:$C,'Table 7c'!$C$97,Table_RSE7C_Data!$D:$D,'Table 7c'!$D$97,Table_RSE7C_Data!$E:$E,'Table 7c'!$D$64)</f>
        <v>286500</v>
      </c>
    </row>
    <row r="98" spans="1:15" ht="16.5" customHeight="1" x14ac:dyDescent="0.45">
      <c r="A98" s="437" t="s">
        <v>153</v>
      </c>
      <c r="B98" s="12" t="s">
        <v>187</v>
      </c>
      <c r="C98" s="229" t="s">
        <v>395</v>
      </c>
      <c r="D98" s="229" t="s">
        <v>187</v>
      </c>
      <c r="E98" s="186">
        <f>SUMIFS(Table_RSE7C_Data!H:H,Table_RSE7C_Data!$B:$B,'Table 7c'!$D$6,Table_RSE7C_Data!$C:$C,'Table 7c'!$C$98,Table_RSE7C_Data!$D:$D,'Table 7c'!$D$98,Table_RSE7C_Data!$E:$E,'Table 7c'!$D$64)</f>
        <v>34836</v>
      </c>
      <c r="F98" s="186">
        <f>SUMIFS(Table_RSE7C_Data!I:I,Table_RSE7C_Data!$B:$B,'Table 7c'!$D$6,Table_RSE7C_Data!$C:$C,'Table 7c'!$C$98,Table_RSE7C_Data!$D:$D,'Table 7c'!$D$98,Table_RSE7C_Data!$E:$E,'Table 7c'!$D$64)</f>
        <v>37816</v>
      </c>
      <c r="G98" s="186">
        <f>SUMIFS(Table_RSE7C_Data!J:J,Table_RSE7C_Data!$B:$B,'Table 7c'!$D$6,Table_RSE7C_Data!$C:$C,'Table 7c'!$C$98,Table_RSE7C_Data!$D:$D,'Table 7c'!$D$98,Table_RSE7C_Data!$E:$E,'Table 7c'!$D$64)</f>
        <v>45889</v>
      </c>
      <c r="H98" s="186">
        <f>SUMIFS(Table_RSE7C_Data!K:K,Table_RSE7C_Data!$B:$B,'Table 7c'!$D$6,Table_RSE7C_Data!$C:$C,'Table 7c'!$C$98,Table_RSE7C_Data!$D:$D,'Table 7c'!$D$98,Table_RSE7C_Data!$E:$E,'Table 7c'!$D$64)</f>
        <v>53607</v>
      </c>
      <c r="I98" s="186">
        <f>SUMIFS(Table_RSE7C_Data!L:L,Table_RSE7C_Data!$B:$B,'Table 7c'!$D$6,Table_RSE7C_Data!$C:$C,'Table 7c'!$C$98,Table_RSE7C_Data!$D:$D,'Table 7c'!$D$98,Table_RSE7C_Data!$E:$E,'Table 7c'!$D$64)</f>
        <v>61043</v>
      </c>
      <c r="J98" s="186">
        <f>SUMIFS(Table_RSE7C_Data!M:M,Table_RSE7C_Data!$B:$B,'Table 7c'!$D$6,Table_RSE7C_Data!$C:$C,'Table 7c'!$C$98,Table_RSE7C_Data!$D:$D,'Table 7c'!$D$98,Table_RSE7C_Data!$E:$E,'Table 7c'!$D$64)</f>
        <v>65365</v>
      </c>
      <c r="K98" s="186">
        <f>SUMIFS(Table_RSE7C_Data!N:N,Table_RSE7C_Data!$B:$B,'Table 7c'!$D$6,Table_RSE7C_Data!$C:$C,'Table 7c'!$C$98,Table_RSE7C_Data!$D:$D,'Table 7c'!$D$98,Table_RSE7C_Data!$E:$E,'Table 7c'!$D$64)</f>
        <v>78780</v>
      </c>
      <c r="L98" s="186">
        <f>SUMIFS(Table_RSE7C_Data!O:O,Table_RSE7C_Data!$B:$B,'Table 7c'!$D$6,Table_RSE7C_Data!$C:$C,'Table 7c'!$C$98,Table_RSE7C_Data!$D:$D,'Table 7c'!$D$98,Table_RSE7C_Data!$E:$E,'Table 7c'!$D$64)</f>
        <v>80741</v>
      </c>
    </row>
    <row r="99" spans="1:15" ht="16.5" customHeight="1" x14ac:dyDescent="0.45">
      <c r="A99" s="437" t="s">
        <v>153</v>
      </c>
      <c r="B99" s="12" t="s">
        <v>188</v>
      </c>
      <c r="C99" s="229" t="s">
        <v>395</v>
      </c>
      <c r="D99" s="229" t="s">
        <v>188</v>
      </c>
      <c r="E99" s="186">
        <f>SUMIFS(Table_RSE7C_Data!$H:$H,Table_RSE7C_Data!$B:$B,'Table 7c'!$D6,Table_RSE7C_Data!$C:$C,'Table 7c'!$C99,Table_RSE7C_Data!$D:$D,'Table 7c'!$D99,Table_RSE7C_Data!$E:$E,'Table 7c'!$D64)</f>
        <v>51683</v>
      </c>
      <c r="F99" s="186">
        <f>SUMIFS(Table_RSE7C_Data!$H:$H,Table_RSE7C_Data!$B:$B,'Table 7c'!$D6,Table_RSE7C_Data!$C:$C,'Table 7c'!$C99,Table_RSE7C_Data!$D:$D,'Table 7c'!$D99,Table_RSE7C_Data!$E:$E,'Table 7c'!$D64)</f>
        <v>51683</v>
      </c>
      <c r="G99" s="186">
        <f>SUMIFS(Table_RSE7C_Data!$H:$H,Table_RSE7C_Data!$B:$B,'Table 7c'!$D6,Table_RSE7C_Data!$C:$C,'Table 7c'!$C99,Table_RSE7C_Data!$D:$D,'Table 7c'!$D99,Table_RSE7C_Data!$E:$E,'Table 7c'!$D64)</f>
        <v>51683</v>
      </c>
      <c r="H99" s="186">
        <f>SUMIFS(Table_RSE7C_Data!$H:$H,Table_RSE7C_Data!$B:$B,'Table 7c'!$D6,Table_RSE7C_Data!$C:$C,'Table 7c'!$C99,Table_RSE7C_Data!$D:$D,'Table 7c'!$D99,Table_RSE7C_Data!$E:$E,'Table 7c'!$D64)</f>
        <v>51683</v>
      </c>
      <c r="I99" s="186">
        <f>SUMIFS(Table_RSE7C_Data!$H:$H,Table_RSE7C_Data!$B:$B,'Table 7c'!$D6,Table_RSE7C_Data!$C:$C,'Table 7c'!$C99,Table_RSE7C_Data!$D:$D,'Table 7c'!$D99,Table_RSE7C_Data!$E:$E,'Table 7c'!$D64)</f>
        <v>51683</v>
      </c>
      <c r="J99" s="186">
        <f>SUMIFS(Table_RSE7C_Data!$H:$H,Table_RSE7C_Data!$B:$B,'Table 7c'!$D6,Table_RSE7C_Data!$C:$C,'Table 7c'!$C99,Table_RSE7C_Data!$D:$D,'Table 7c'!$D99,Table_RSE7C_Data!$E:$E,'Table 7c'!$D64)</f>
        <v>51683</v>
      </c>
      <c r="K99" s="186">
        <f>SUMIFS(Table_RSE7C_Data!$H:$H,Table_RSE7C_Data!$B:$B,'Table 7c'!$D6,Table_RSE7C_Data!$C:$C,'Table 7c'!$C99,Table_RSE7C_Data!$D:$D,'Table 7c'!$D99,Table_RSE7C_Data!$E:$E,'Table 7c'!$D64)</f>
        <v>51683</v>
      </c>
      <c r="L99" s="186">
        <f>SUMIFS(Table_RSE7C_Data!$H:$H,Table_RSE7C_Data!$B:$B,'Table 7c'!$D6,Table_RSE7C_Data!$C:$C,'Table 7c'!$C99,Table_RSE7C_Data!$D:$D,'Table 7c'!$D99,Table_RSE7C_Data!$E:$E,'Table 7c'!$D64)</f>
        <v>51683</v>
      </c>
    </row>
    <row r="100" spans="1:15" ht="16.5" customHeight="1" x14ac:dyDescent="0.45">
      <c r="A100" s="437" t="s">
        <v>153</v>
      </c>
      <c r="B100" s="12" t="s">
        <v>87</v>
      </c>
      <c r="C100" s="229" t="s">
        <v>395</v>
      </c>
      <c r="D100" s="229" t="s">
        <v>387</v>
      </c>
      <c r="E100" s="186">
        <f>SUMIFS(Table_RSE7C_Data!H:H,Table_RSE7C_Data!$B:$B,'Table 7c'!$D$6,Table_RSE7C_Data!$C:$C,'Table 7c'!$C$100,Table_RSE7C_Data!$D:$D,'Table 7c'!$D$100,Table_RSE7C_Data!$E:$E,'Table 7c'!$D$64)</f>
        <v>10</v>
      </c>
      <c r="F100" s="186">
        <f>SUMIFS(Table_RSE7C_Data!I:I,Table_RSE7C_Data!$B:$B,'Table 7c'!$D$6,Table_RSE7C_Data!$C:$C,'Table 7c'!$C$100,Table_RSE7C_Data!$D:$D,'Table 7c'!$D$100,Table_RSE7C_Data!$E:$E,'Table 7c'!$D$64)</f>
        <v>10</v>
      </c>
      <c r="G100" s="186">
        <f>SUMIFS(Table_RSE7C_Data!J:J,Table_RSE7C_Data!$B:$B,'Table 7c'!$D$6,Table_RSE7C_Data!$C:$C,'Table 7c'!$C$100,Table_RSE7C_Data!$D:$D,'Table 7c'!$D$100,Table_RSE7C_Data!$E:$E,'Table 7c'!$D$64)</f>
        <v>8</v>
      </c>
      <c r="H100" s="186">
        <f>SUMIFS(Table_RSE7C_Data!K:K,Table_RSE7C_Data!$B:$B,'Table 7c'!$D$6,Table_RSE7C_Data!$C:$C,'Table 7c'!$C$100,Table_RSE7C_Data!$D:$D,'Table 7c'!$D$100,Table_RSE7C_Data!$E:$E,'Table 7c'!$D$64)</f>
        <v>5</v>
      </c>
      <c r="I100" s="186">
        <f>SUMIFS(Table_RSE7C_Data!L:L,Table_RSE7C_Data!$B:$B,'Table 7c'!$D$6,Table_RSE7C_Data!$C:$C,'Table 7c'!$C$100,Table_RSE7C_Data!$D:$D,'Table 7c'!$D$100,Table_RSE7C_Data!$E:$E,'Table 7c'!$D$64)</f>
        <v>11</v>
      </c>
      <c r="J100" s="186">
        <f>SUMIFS(Table_RSE7C_Data!M:M,Table_RSE7C_Data!$B:$B,'Table 7c'!$D$6,Table_RSE7C_Data!$C:$C,'Table 7c'!$C$100,Table_RSE7C_Data!$D:$D,'Table 7c'!$D$100,Table_RSE7C_Data!$E:$E,'Table 7c'!$D$64)</f>
        <v>9</v>
      </c>
      <c r="K100" s="186">
        <f>SUMIFS(Table_RSE7C_Data!N:N,Table_RSE7C_Data!$B:$B,'Table 7c'!$D$6,Table_RSE7C_Data!$C:$C,'Table 7c'!$C$100,Table_RSE7C_Data!$D:$D,'Table 7c'!$D$100,Table_RSE7C_Data!$E:$E,'Table 7c'!$D$64)</f>
        <v>13</v>
      </c>
      <c r="L100" s="186">
        <f>SUMIFS(Table_RSE7C_Data!O:O,Table_RSE7C_Data!$B:$B,'Table 7c'!$D$6,Table_RSE7C_Data!$C:$C,'Table 7c'!$C$100,Table_RSE7C_Data!$D:$D,'Table 7c'!$D$100,Table_RSE7C_Data!$E:$E,'Table 7c'!$D$64)</f>
        <v>18</v>
      </c>
      <c r="M100" s="44"/>
    </row>
    <row r="101" spans="1:15" s="506" customFormat="1" ht="16.5" customHeight="1" x14ac:dyDescent="0.45">
      <c r="A101" s="438" t="s">
        <v>153</v>
      </c>
      <c r="B101" s="431" t="s">
        <v>26</v>
      </c>
      <c r="C101" s="430" t="s">
        <v>395</v>
      </c>
      <c r="D101" s="430" t="s">
        <v>289</v>
      </c>
      <c r="E101" s="323">
        <f>SUMIFS(Table_RSE7C_Data!H:H,Table_RSE7C_Data!$B:$B,'Table 7c'!$D$6,Table_RSE7C_Data!$C:$C,'Table 7c'!$C$101,Table_RSE7C_Data!$D:$D,'Table 7c'!$D$101,Table_RSE7C_Data!$E:$E,'Table 7c'!$D$64)</f>
        <v>86530</v>
      </c>
      <c r="F101" s="323">
        <f>SUMIFS(Table_RSE7C_Data!I:I,Table_RSE7C_Data!$B:$B,'Table 7c'!$D$6,Table_RSE7C_Data!$C:$C,'Table 7c'!$C$101,Table_RSE7C_Data!$D:$D,'Table 7c'!$D$101,Table_RSE7C_Data!$E:$E,'Table 7c'!$D$64)</f>
        <v>93358</v>
      </c>
      <c r="G101" s="323">
        <f>SUMIFS(Table_RSE7C_Data!J:J,Table_RSE7C_Data!$B:$B,'Table 7c'!$D$6,Table_RSE7C_Data!$C:$C,'Table 7c'!$C$101,Table_RSE7C_Data!$D:$D,'Table 7c'!$D$101,Table_RSE7C_Data!$E:$E,'Table 7c'!$D$64)</f>
        <v>113618</v>
      </c>
      <c r="H101" s="323">
        <f>SUMIFS(Table_RSE7C_Data!K:K,Table_RSE7C_Data!$B:$B,'Table 7c'!$D$6,Table_RSE7C_Data!$C:$C,'Table 7c'!$C$101,Table_RSE7C_Data!$D:$D,'Table 7c'!$D$101,Table_RSE7C_Data!$E:$E,'Table 7c'!$D$64)</f>
        <v>131665</v>
      </c>
      <c r="I101" s="323">
        <f>SUMIFS(Table_RSE7C_Data!L:L,Table_RSE7C_Data!$B:$B,'Table 7c'!$D$6,Table_RSE7C_Data!$C:$C,'Table 7c'!$C$101,Table_RSE7C_Data!$D:$D,'Table 7c'!$D$101,Table_RSE7C_Data!$E:$E,'Table 7c'!$D$64)</f>
        <v>147837</v>
      </c>
      <c r="J101" s="323">
        <f>SUMIFS(Table_RSE7C_Data!M:M,Table_RSE7C_Data!$B:$B,'Table 7c'!$D$6,Table_RSE7C_Data!$C:$C,'Table 7c'!$C$101,Table_RSE7C_Data!$D:$D,'Table 7c'!$D$101,Table_RSE7C_Data!$E:$E,'Table 7c'!$D$64)</f>
        <v>157541</v>
      </c>
      <c r="K101" s="323">
        <f>SUMIFS(Table_RSE7C_Data!N:N,Table_RSE7C_Data!$B:$B,'Table 7c'!$D$6,Table_RSE7C_Data!$C:$C,'Table 7c'!$C$101,Table_RSE7C_Data!$D:$D,'Table 7c'!$D$101,Table_RSE7C_Data!$E:$E,'Table 7c'!$D$64)</f>
        <v>185546</v>
      </c>
      <c r="L101" s="323">
        <f>SUMIFS(Table_RSE7C_Data!O:O,Table_RSE7C_Data!$B:$B,'Table 7c'!$D$6,Table_RSE7C_Data!$C:$C,'Table 7c'!$C$101,Table_RSE7C_Data!$D:$D,'Table 7c'!$D$101,Table_RSE7C_Data!$E:$E,'Table 7c'!$D$64)</f>
        <v>188491</v>
      </c>
    </row>
    <row r="102" spans="1:15" ht="16.5" customHeight="1" x14ac:dyDescent="0.45">
      <c r="A102" s="437" t="s">
        <v>154</v>
      </c>
      <c r="B102" s="12" t="s">
        <v>187</v>
      </c>
      <c r="C102" s="229" t="s">
        <v>396</v>
      </c>
      <c r="D102" s="229" t="s">
        <v>187</v>
      </c>
      <c r="E102" s="186">
        <f>SUMIFS(Table_RSE7C_Data!H:H,Table_RSE7C_Data!$B:$B,'Table 7c'!$D$6,Table_RSE7C_Data!$C:$C,'Table 7c'!$C$102,Table_RSE7C_Data!$D:$D,'Table 7c'!$D$102,Table_RSE7C_Data!$E:$E,'Table 7c'!$D$64)</f>
        <v>19257</v>
      </c>
      <c r="F102" s="186">
        <f>SUMIFS(Table_RSE7C_Data!I:I,Table_RSE7C_Data!$B:$B,'Table 7c'!$D$6,Table_RSE7C_Data!$C:$C,'Table 7c'!$C$102,Table_RSE7C_Data!$D:$D,'Table 7c'!$D$102,Table_RSE7C_Data!$E:$E,'Table 7c'!$D$64)</f>
        <v>22293</v>
      </c>
      <c r="G102" s="186">
        <f>SUMIFS(Table_RSE7C_Data!J:J,Table_RSE7C_Data!$B:$B,'Table 7c'!$D$6,Table_RSE7C_Data!$C:$C,'Table 7c'!$C$102,Table_RSE7C_Data!$D:$D,'Table 7c'!$D$102,Table_RSE7C_Data!$E:$E,'Table 7c'!$D$64)</f>
        <v>26368</v>
      </c>
      <c r="H102" s="186">
        <f>SUMIFS(Table_RSE7C_Data!K:K,Table_RSE7C_Data!$B:$B,'Table 7c'!$D$6,Table_RSE7C_Data!$C:$C,'Table 7c'!$C$102,Table_RSE7C_Data!$D:$D,'Table 7c'!$D$102,Table_RSE7C_Data!$E:$E,'Table 7c'!$D$64)</f>
        <v>31631</v>
      </c>
      <c r="I102" s="186">
        <f>SUMIFS(Table_RSE7C_Data!L:L,Table_RSE7C_Data!$B:$B,'Table 7c'!$D$6,Table_RSE7C_Data!$C:$C,'Table 7c'!$C$102,Table_RSE7C_Data!$D:$D,'Table 7c'!$D$102,Table_RSE7C_Data!$E:$E,'Table 7c'!$D$64)</f>
        <v>37823</v>
      </c>
      <c r="J102" s="186">
        <f>SUMIFS(Table_RSE7C_Data!M:M,Table_RSE7C_Data!$B:$B,'Table 7c'!$D$6,Table_RSE7C_Data!$C:$C,'Table 7c'!$C$102,Table_RSE7C_Data!$D:$D,'Table 7c'!$D$102,Table_RSE7C_Data!$E:$E,'Table 7c'!$D$64)</f>
        <v>43135</v>
      </c>
      <c r="K102" s="186">
        <f>SUMIFS(Table_RSE7C_Data!N:N,Table_RSE7C_Data!$B:$B,'Table 7c'!$D$6,Table_RSE7C_Data!$C:$C,'Table 7c'!$C$102,Table_RSE7C_Data!$D:$D,'Table 7c'!$D$102,Table_RSE7C_Data!$E:$E,'Table 7c'!$D$64)</f>
        <v>54306</v>
      </c>
      <c r="L102" s="186">
        <f>SUMIFS(Table_RSE7C_Data!O:O,Table_RSE7C_Data!$B:$B,'Table 7c'!$D$6,Table_RSE7C_Data!$C:$C,'Table 7c'!$C$102,Table_RSE7C_Data!$D:$D,'Table 7c'!$D$102,Table_RSE7C_Data!$E:$E,'Table 7c'!$D$64)</f>
        <v>61880</v>
      </c>
    </row>
    <row r="103" spans="1:15" ht="16.5" customHeight="1" x14ac:dyDescent="0.45">
      <c r="A103" s="437" t="s">
        <v>154</v>
      </c>
      <c r="B103" s="12" t="s">
        <v>188</v>
      </c>
      <c r="C103" s="229" t="s">
        <v>396</v>
      </c>
      <c r="D103" s="229" t="s">
        <v>188</v>
      </c>
      <c r="E103" s="186">
        <f>SUMIFS(Table_RSE7C_Data!H:H,Table_RSE7C_Data!$B:$B,'Table 7c'!$D$6,Table_RSE7C_Data!$C:$C,'Table 7c'!$C$103,Table_RSE7C_Data!$D:$D,'Table 7c'!$D$103,Table_RSE7C_Data!$E:$E,'Table 7c'!$D$64)</f>
        <v>32174</v>
      </c>
      <c r="F103" s="186">
        <f>SUMIFS(Table_RSE7C_Data!I:I,Table_RSE7C_Data!$B:$B,'Table 7c'!$D$6,Table_RSE7C_Data!$C:$C,'Table 7c'!$C$103,Table_RSE7C_Data!$D:$D,'Table 7c'!$D$103,Table_RSE7C_Data!$E:$E,'Table 7c'!$D$64)</f>
        <v>35350</v>
      </c>
      <c r="G103" s="186">
        <f>SUMIFS(Table_RSE7C_Data!J:J,Table_RSE7C_Data!$B:$B,'Table 7c'!$D$6,Table_RSE7C_Data!$C:$C,'Table 7c'!$C$103,Table_RSE7C_Data!$D:$D,'Table 7c'!$D$103,Table_RSE7C_Data!$E:$E,'Table 7c'!$D$64)</f>
        <v>40560</v>
      </c>
      <c r="H103" s="186">
        <f>SUMIFS(Table_RSE7C_Data!K:K,Table_RSE7C_Data!$B:$B,'Table 7c'!$D$6,Table_RSE7C_Data!$C:$C,'Table 7c'!$C$103,Table_RSE7C_Data!$D:$D,'Table 7c'!$D$103,Table_RSE7C_Data!$E:$E,'Table 7c'!$D$64)</f>
        <v>47593</v>
      </c>
      <c r="I103" s="186">
        <f>SUMIFS(Table_RSE7C_Data!L:L,Table_RSE7C_Data!$B:$B,'Table 7c'!$D$6,Table_RSE7C_Data!$C:$C,'Table 7c'!$C$103,Table_RSE7C_Data!$D:$D,'Table 7c'!$D$103,Table_RSE7C_Data!$E:$E,'Table 7c'!$D$64)</f>
        <v>55749</v>
      </c>
      <c r="J103" s="186">
        <f>SUMIFS(Table_RSE7C_Data!M:M,Table_RSE7C_Data!$B:$B,'Table 7c'!$D$6,Table_RSE7C_Data!$C:$C,'Table 7c'!$C$103,Table_RSE7C_Data!$D:$D,'Table 7c'!$D$103,Table_RSE7C_Data!$E:$E,'Table 7c'!$D$64)</f>
        <v>62151</v>
      </c>
      <c r="K103" s="186">
        <f>SUMIFS(Table_RSE7C_Data!N:N,Table_RSE7C_Data!$B:$B,'Table 7c'!$D$6,Table_RSE7C_Data!$C:$C,'Table 7c'!$C$103,Table_RSE7C_Data!$D:$D,'Table 7c'!$D$103,Table_RSE7C_Data!$E:$E,'Table 7c'!$D$64)</f>
        <v>75573</v>
      </c>
      <c r="L103" s="186">
        <f>SUMIFS(Table_RSE7C_Data!O:O,Table_RSE7C_Data!$B:$B,'Table 7c'!$D$6,Table_RSE7C_Data!$C:$C,'Table 7c'!$C$103,Table_RSE7C_Data!$D:$D,'Table 7c'!$D$103,Table_RSE7C_Data!$E:$E,'Table 7c'!$D$64)</f>
        <v>85653</v>
      </c>
    </row>
    <row r="104" spans="1:15" ht="16.5" customHeight="1" x14ac:dyDescent="0.45">
      <c r="A104" s="437" t="s">
        <v>154</v>
      </c>
      <c r="B104" s="12" t="s">
        <v>87</v>
      </c>
      <c r="C104" s="229" t="s">
        <v>396</v>
      </c>
      <c r="D104" s="229" t="s">
        <v>387</v>
      </c>
      <c r="E104" s="186">
        <f>SUMIFS(Table_RSE7C_Data!H:H,Table_RSE7C_Data!$B:$B,'Table 7c'!$D$6,Table_RSE7C_Data!$C:$C,'Table 7c'!$C$104,Table_RSE7C_Data!$D:$D,'Table 7c'!$D$104,Table_RSE7C_Data!$E:$E,'Table 7c'!$D$64)</f>
        <v>9</v>
      </c>
      <c r="F104" s="186">
        <f>SUMIFS(Table_RSE7C_Data!I:I,Table_RSE7C_Data!$B:$B,'Table 7c'!$D$6,Table_RSE7C_Data!$C:$C,'Table 7c'!$C$104,Table_RSE7C_Data!$D:$D,'Table 7c'!$D$104,Table_RSE7C_Data!$E:$E,'Table 7c'!$D$64)</f>
        <v>4</v>
      </c>
      <c r="G104" s="186">
        <f>SUMIFS(Table_RSE7C_Data!J:J,Table_RSE7C_Data!$B:$B,'Table 7c'!$D$6,Table_RSE7C_Data!$C:$C,'Table 7c'!$C$104,Table_RSE7C_Data!$D:$D,'Table 7c'!$D$104,Table_RSE7C_Data!$E:$E,'Table 7c'!$D$64)</f>
        <v>4</v>
      </c>
      <c r="H104" s="186">
        <f>SUMIFS(Table_RSE7C_Data!K:K,Table_RSE7C_Data!$B:$B,'Table 7c'!$D$6,Table_RSE7C_Data!$C:$C,'Table 7c'!$C$104,Table_RSE7C_Data!$D:$D,'Table 7c'!$D$104,Table_RSE7C_Data!$E:$E,'Table 7c'!$D$64)</f>
        <v>9</v>
      </c>
      <c r="I104" s="186">
        <f>SUMIFS(Table_RSE7C_Data!L:L,Table_RSE7C_Data!$B:$B,'Table 7c'!$D$6,Table_RSE7C_Data!$C:$C,'Table 7c'!$C$104,Table_RSE7C_Data!$D:$D,'Table 7c'!$D$104,Table_RSE7C_Data!$E:$E,'Table 7c'!$D$64)</f>
        <v>13</v>
      </c>
      <c r="J104" s="186">
        <f>SUMIFS(Table_RSE7C_Data!M:M,Table_RSE7C_Data!$B:$B,'Table 7c'!$D$6,Table_RSE7C_Data!$C:$C,'Table 7c'!$C$104,Table_RSE7C_Data!$D:$D,'Table 7c'!$D$104,Table_RSE7C_Data!$E:$E,'Table 7c'!$D$64)</f>
        <v>13</v>
      </c>
      <c r="K104" s="186">
        <f>SUMIFS(Table_RSE7C_Data!N:N,Table_RSE7C_Data!$B:$B,'Table 7c'!$D$6,Table_RSE7C_Data!$C:$C,'Table 7c'!$C$104,Table_RSE7C_Data!$D:$D,'Table 7c'!$D$104,Table_RSE7C_Data!$E:$E,'Table 7c'!$D$64)</f>
        <v>10</v>
      </c>
      <c r="L104" s="186">
        <f>SUMIFS(Table_RSE7C_Data!O:O,Table_RSE7C_Data!$B:$B,'Table 7c'!$D$6,Table_RSE7C_Data!$C:$C,'Table 7c'!$C$104,Table_RSE7C_Data!$D:$D,'Table 7c'!$D$104,Table_RSE7C_Data!$E:$E,'Table 7c'!$D$64)</f>
        <v>12</v>
      </c>
    </row>
    <row r="105" spans="1:15" s="506" customFormat="1" ht="16.5" customHeight="1" x14ac:dyDescent="0.45">
      <c r="A105" s="438" t="s">
        <v>154</v>
      </c>
      <c r="B105" s="431" t="s">
        <v>26</v>
      </c>
      <c r="C105" s="430" t="s">
        <v>396</v>
      </c>
      <c r="D105" s="430" t="s">
        <v>289</v>
      </c>
      <c r="E105" s="323">
        <f>SUMIFS(Table_RSE7C_Data!H:H,Table_RSE7C_Data!$B:$B,'Table 7c'!$D$6,Table_RSE7C_Data!$C:$C,'Table 7c'!$C$105,Table_RSE7C_Data!$D:$D,'Table 7c'!$D$105,Table_RSE7C_Data!$E:$E,'Table 7c'!$D$64)</f>
        <v>51440</v>
      </c>
      <c r="F105" s="323">
        <f>SUMIFS(Table_RSE7C_Data!I:I,Table_RSE7C_Data!$B:$B,'Table 7c'!$D$6,Table_RSE7C_Data!$C:$C,'Table 7c'!$C$105,Table_RSE7C_Data!$D:$D,'Table 7c'!$D$105,Table_RSE7C_Data!$E:$E,'Table 7c'!$D$64)</f>
        <v>57648</v>
      </c>
      <c r="G105" s="323">
        <f>SUMIFS(Table_RSE7C_Data!J:J,Table_RSE7C_Data!$B:$B,'Table 7c'!$D$6,Table_RSE7C_Data!$C:$C,'Table 7c'!$C$105,Table_RSE7C_Data!$D:$D,'Table 7c'!$D$105,Table_RSE7C_Data!$E:$E,'Table 7c'!$D$64)</f>
        <v>66932</v>
      </c>
      <c r="H105" s="323">
        <f>SUMIFS(Table_RSE7C_Data!K:K,Table_RSE7C_Data!$B:$B,'Table 7c'!$D$6,Table_RSE7C_Data!$C:$C,'Table 7c'!$C$105,Table_RSE7C_Data!$D:$D,'Table 7c'!$D$105,Table_RSE7C_Data!$E:$E,'Table 7c'!$D$64)</f>
        <v>79234</v>
      </c>
      <c r="I105" s="323">
        <f>SUMIFS(Table_RSE7C_Data!L:L,Table_RSE7C_Data!$B:$B,'Table 7c'!$D$6,Table_RSE7C_Data!$C:$C,'Table 7c'!$C$105,Table_RSE7C_Data!$D:$D,'Table 7c'!$D$105,Table_RSE7C_Data!$E:$E,'Table 7c'!$D$64)</f>
        <v>93585</v>
      </c>
      <c r="J105" s="323">
        <f>SUMIFS(Table_RSE7C_Data!M:M,Table_RSE7C_Data!$B:$B,'Table 7c'!$D$6,Table_RSE7C_Data!$C:$C,'Table 7c'!$C$105,Table_RSE7C_Data!$D:$D,'Table 7c'!$D$105,Table_RSE7C_Data!$E:$E,'Table 7c'!$D$64)</f>
        <v>105299</v>
      </c>
      <c r="K105" s="323">
        <f>SUMIFS(Table_RSE7C_Data!N:N,Table_RSE7C_Data!$B:$B,'Table 7c'!$D$6,Table_RSE7C_Data!$C:$C,'Table 7c'!$C$105,Table_RSE7C_Data!$D:$D,'Table 7c'!$D$105,Table_RSE7C_Data!$E:$E,'Table 7c'!$D$64)</f>
        <v>129889</v>
      </c>
      <c r="L105" s="323">
        <f>SUMIFS(Table_RSE7C_Data!O:O,Table_RSE7C_Data!$B:$B,'Table 7c'!$D$6,Table_RSE7C_Data!$C:$C,'Table 7c'!$C$105,Table_RSE7C_Data!$D:$D,'Table 7c'!$D$105,Table_RSE7C_Data!$E:$E,'Table 7c'!$D$64)</f>
        <v>147544</v>
      </c>
    </row>
    <row r="106" spans="1:15" ht="16.5" customHeight="1" x14ac:dyDescent="0.45">
      <c r="A106" s="437" t="s">
        <v>155</v>
      </c>
      <c r="B106" s="12" t="s">
        <v>187</v>
      </c>
      <c r="C106" s="229" t="s">
        <v>397</v>
      </c>
      <c r="D106" s="229" t="s">
        <v>187</v>
      </c>
      <c r="E106" s="186">
        <f>SUMIFS(Table_RSE7C_Data!H:H,Table_RSE7C_Data!$B:$B,'Table 7c'!$D$6,Table_RSE7C_Data!$C:$C,'Table 7c'!$C$106,Table_RSE7C_Data!$D:$D,'Table 7c'!$D$106,Table_RSE7C_Data!$E:$E,'Table 7c'!$D$64)</f>
        <v>5472</v>
      </c>
      <c r="F106" s="186">
        <f>SUMIFS(Table_RSE7C_Data!I:I,Table_RSE7C_Data!$B:$B,'Table 7c'!$D$6,Table_RSE7C_Data!$C:$C,'Table 7c'!$C$106,Table_RSE7C_Data!$D:$D,'Table 7c'!$D$106,Table_RSE7C_Data!$E:$E,'Table 7c'!$D$64)</f>
        <v>5771</v>
      </c>
      <c r="G106" s="186">
        <f>SUMIFS(Table_RSE7C_Data!J:J,Table_RSE7C_Data!$B:$B,'Table 7c'!$D$6,Table_RSE7C_Data!$C:$C,'Table 7c'!$C$106,Table_RSE7C_Data!$D:$D,'Table 7c'!$D$106,Table_RSE7C_Data!$E:$E,'Table 7c'!$D$64)</f>
        <v>3978</v>
      </c>
      <c r="H106" s="186">
        <f>SUMIFS(Table_RSE7C_Data!K:K,Table_RSE7C_Data!$B:$B,'Table 7c'!$D$6,Table_RSE7C_Data!$C:$C,'Table 7c'!$C$106,Table_RSE7C_Data!$D:$D,'Table 7c'!$D$106,Table_RSE7C_Data!$E:$E,'Table 7c'!$D$64)</f>
        <v>4544</v>
      </c>
      <c r="I106" s="186">
        <f>SUMIFS(Table_RSE7C_Data!L:L,Table_RSE7C_Data!$B:$B,'Table 7c'!$D$6,Table_RSE7C_Data!$C:$C,'Table 7c'!$C$106,Table_RSE7C_Data!$D:$D,'Table 7c'!$D$106,Table_RSE7C_Data!$E:$E,'Table 7c'!$D$64)</f>
        <v>5058</v>
      </c>
      <c r="J106" s="186">
        <f>SUMIFS(Table_RSE7C_Data!M:M,Table_RSE7C_Data!$B:$B,'Table 7c'!$D$6,Table_RSE7C_Data!$C:$C,'Table 7c'!$C$106,Table_RSE7C_Data!$D:$D,'Table 7c'!$D$106,Table_RSE7C_Data!$E:$E,'Table 7c'!$D$64)</f>
        <v>5711</v>
      </c>
      <c r="K106" s="186">
        <f>SUMIFS(Table_RSE7C_Data!N:N,Table_RSE7C_Data!$B:$B,'Table 7c'!$D$6,Table_RSE7C_Data!$C:$C,'Table 7c'!$C$106,Table_RSE7C_Data!$D:$D,'Table 7c'!$D$106,Table_RSE7C_Data!$E:$E,'Table 7c'!$D$64)</f>
        <v>6794</v>
      </c>
      <c r="L106" s="186">
        <f>SUMIFS(Table_RSE7C_Data!O:O,Table_RSE7C_Data!$B:$B,'Table 7c'!$D$6,Table_RSE7C_Data!$C:$C,'Table 7c'!$C$106,Table_RSE7C_Data!$D:$D,'Table 7c'!$D$106,Table_RSE7C_Data!$E:$E,'Table 7c'!$D$64)</f>
        <v>7817</v>
      </c>
      <c r="O106" s="44"/>
    </row>
    <row r="107" spans="1:15" ht="16.5" customHeight="1" x14ac:dyDescent="0.45">
      <c r="A107" s="437" t="s">
        <v>155</v>
      </c>
      <c r="B107" s="12" t="s">
        <v>188</v>
      </c>
      <c r="C107" s="229" t="s">
        <v>397</v>
      </c>
      <c r="D107" s="229" t="s">
        <v>188</v>
      </c>
      <c r="E107" s="186">
        <f>SUMIFS(Table_RSE7C_Data!H:H,Table_RSE7C_Data!$B:$B,'Table 7c'!$D$6,Table_RSE7C_Data!$C:$C,'Table 7c'!$C$107,Table_RSE7C_Data!$D:$D,'Table 7c'!$D$107,Table_RSE7C_Data!$E:$E,'Table 7c'!$D$64)</f>
        <v>9715</v>
      </c>
      <c r="F107" s="186">
        <f>SUMIFS(Table_RSE7C_Data!I:I,Table_RSE7C_Data!$B:$B,'Table 7c'!$D$6,Table_RSE7C_Data!$C:$C,'Table 7c'!$C$107,Table_RSE7C_Data!$D:$D,'Table 7c'!$D$107,Table_RSE7C_Data!$E:$E,'Table 7c'!$D$64)</f>
        <v>9595</v>
      </c>
      <c r="G107" s="186">
        <f>SUMIFS(Table_RSE7C_Data!J:J,Table_RSE7C_Data!$B:$B,'Table 7c'!$D$6,Table_RSE7C_Data!$C:$C,'Table 7c'!$C$107,Table_RSE7C_Data!$D:$D,'Table 7c'!$D$107,Table_RSE7C_Data!$E:$E,'Table 7c'!$D$64)</f>
        <v>4885</v>
      </c>
      <c r="H107" s="186">
        <f>SUMIFS(Table_RSE7C_Data!K:K,Table_RSE7C_Data!$B:$B,'Table 7c'!$D$6,Table_RSE7C_Data!$C:$C,'Table 7c'!$C$107,Table_RSE7C_Data!$D:$D,'Table 7c'!$D$107,Table_RSE7C_Data!$E:$E,'Table 7c'!$D$64)</f>
        <v>5592</v>
      </c>
      <c r="I107" s="186">
        <f>SUMIFS(Table_RSE7C_Data!L:L,Table_RSE7C_Data!$B:$B,'Table 7c'!$D$6,Table_RSE7C_Data!$C:$C,'Table 7c'!$C$107,Table_RSE7C_Data!$D:$D,'Table 7c'!$D$107,Table_RSE7C_Data!$E:$E,'Table 7c'!$D$64)</f>
        <v>6232</v>
      </c>
      <c r="J107" s="186">
        <f>SUMIFS(Table_RSE7C_Data!M:M,Table_RSE7C_Data!$B:$B,'Table 7c'!$D$6,Table_RSE7C_Data!$C:$C,'Table 7c'!$C$107,Table_RSE7C_Data!$D:$D,'Table 7c'!$D$107,Table_RSE7C_Data!$E:$E,'Table 7c'!$D$64)</f>
        <v>6800</v>
      </c>
      <c r="K107" s="186">
        <f>SUMIFS(Table_RSE7C_Data!N:N,Table_RSE7C_Data!$B:$B,'Table 7c'!$D$6,Table_RSE7C_Data!$C:$C,'Table 7c'!$C$107,Table_RSE7C_Data!$D:$D,'Table 7c'!$D$107,Table_RSE7C_Data!$E:$E,'Table 7c'!$D$64)</f>
        <v>8238</v>
      </c>
      <c r="L107" s="186">
        <f>SUMIFS(Table_RSE7C_Data!O:O,Table_RSE7C_Data!$B:$B,'Table 7c'!$D$6,Table_RSE7C_Data!$C:$C,'Table 7c'!$C$107,Table_RSE7C_Data!$D:$D,'Table 7c'!$D$107,Table_RSE7C_Data!$E:$E,'Table 7c'!$D$64)</f>
        <v>9429</v>
      </c>
    </row>
    <row r="108" spans="1:15" ht="16.5" customHeight="1" x14ac:dyDescent="0.45">
      <c r="A108" s="437" t="s">
        <v>155</v>
      </c>
      <c r="B108" s="12" t="s">
        <v>87</v>
      </c>
      <c r="C108" s="229" t="s">
        <v>397</v>
      </c>
      <c r="D108" s="229" t="s">
        <v>387</v>
      </c>
      <c r="E108" s="186">
        <f>SUMIFS(Table_RSE7C_Data!H:H,Table_RSE7C_Data!$B:$B,'Table 7c'!$D$6,Table_RSE7C_Data!$C:$C,'Table 7c'!$C$108,Table_RSE7C_Data!$D:$D,'Table 7c'!$D$108,Table_RSE7C_Data!$E:$E,'Table 7c'!$D$64)</f>
        <v>1</v>
      </c>
      <c r="F108" s="186">
        <f>SUMIFS(Table_RSE7C_Data!I:I,Table_RSE7C_Data!$B:$B,'Table 7c'!$D$6,Table_RSE7C_Data!$C:$C,'Table 7c'!$C$108,Table_RSE7C_Data!$D:$D,'Table 7c'!$D$108,Table_RSE7C_Data!$E:$E,'Table 7c'!$D$64)</f>
        <v>7</v>
      </c>
      <c r="G108" s="186">
        <f>SUMIFS(Table_RSE7C_Data!J:J,Table_RSE7C_Data!$B:$B,'Table 7c'!$D$6,Table_RSE7C_Data!$C:$C,'Table 7c'!$C$108,Table_RSE7C_Data!$D:$D,'Table 7c'!$D$108,Table_RSE7C_Data!$E:$E,'Table 7c'!$D$64)</f>
        <v>0</v>
      </c>
      <c r="H108" s="186">
        <f>SUMIFS(Table_RSE7C_Data!K:K,Table_RSE7C_Data!$B:$B,'Table 7c'!$D$6,Table_RSE7C_Data!$C:$C,'Table 7c'!$C$108,Table_RSE7C_Data!$D:$D,'Table 7c'!$D$108,Table_RSE7C_Data!$E:$E,'Table 7c'!$D$64)</f>
        <v>1</v>
      </c>
      <c r="I108" s="186">
        <f>SUMIFS(Table_RSE7C_Data!L:L,Table_RSE7C_Data!$B:$B,'Table 7c'!$D$6,Table_RSE7C_Data!$C:$C,'Table 7c'!$C$108,Table_RSE7C_Data!$D:$D,'Table 7c'!$D$108,Table_RSE7C_Data!$E:$E,'Table 7c'!$D$64)</f>
        <v>3</v>
      </c>
      <c r="J108" s="186">
        <f>SUMIFS(Table_RSE7C_Data!M:M,Table_RSE7C_Data!$B:$B,'Table 7c'!$D$6,Table_RSE7C_Data!$C:$C,'Table 7c'!$C$108,Table_RSE7C_Data!$D:$D,'Table 7c'!$D$108,Table_RSE7C_Data!$E:$E,'Table 7c'!$D$64)</f>
        <v>1</v>
      </c>
      <c r="K108" s="186">
        <f>SUMIFS(Table_RSE7C_Data!N:N,Table_RSE7C_Data!$B:$B,'Table 7c'!$D$6,Table_RSE7C_Data!$C:$C,'Table 7c'!$C$108,Table_RSE7C_Data!$D:$D,'Table 7c'!$D$108,Table_RSE7C_Data!$E:$E,'Table 7c'!$D$64)</f>
        <v>2</v>
      </c>
      <c r="L108" s="186">
        <f>SUMIFS(Table_RSE7C_Data!O:O,Table_RSE7C_Data!$B:$B,'Table 7c'!$D$6,Table_RSE7C_Data!$C:$C,'Table 7c'!$C$108,Table_RSE7C_Data!$D:$D,'Table 7c'!$D$108,Table_RSE7C_Data!$E:$E,'Table 7c'!$D$64)</f>
        <v>1</v>
      </c>
    </row>
    <row r="109" spans="1:15" s="506" customFormat="1" ht="16.5" customHeight="1" x14ac:dyDescent="0.45">
      <c r="A109" s="438" t="s">
        <v>155</v>
      </c>
      <c r="B109" s="431" t="s">
        <v>26</v>
      </c>
      <c r="C109" s="430" t="s">
        <v>397</v>
      </c>
      <c r="D109" s="430" t="s">
        <v>289</v>
      </c>
      <c r="E109" s="323">
        <f>SUMIFS(Table_RSE7C_Data!H:H,Table_RSE7C_Data!$B:$B,'Table 7c'!$D$6,Table_RSE7C_Data!$C:$C,'Table 7c'!$C$109,Table_RSE7C_Data!$D:$D,'Table 7c'!$D$109,Table_RSE7C_Data!$E:$E,'Table 7c'!$D$64)</f>
        <v>15188</v>
      </c>
      <c r="F109" s="323">
        <f>SUMIFS(Table_RSE7C_Data!I:I,Table_RSE7C_Data!$B:$B,'Table 7c'!$D$6,Table_RSE7C_Data!$C:$C,'Table 7c'!$C$109,Table_RSE7C_Data!$D:$D,'Table 7c'!$D$109,Table_RSE7C_Data!$E:$E,'Table 7c'!$D$64)</f>
        <v>15373</v>
      </c>
      <c r="G109" s="323">
        <f>SUMIFS(Table_RSE7C_Data!J:J,Table_RSE7C_Data!$B:$B,'Table 7c'!$D$6,Table_RSE7C_Data!$C:$C,'Table 7c'!$C$109,Table_RSE7C_Data!$D:$D,'Table 7c'!$D$109,Table_RSE7C_Data!$E:$E,'Table 7c'!$D$64)</f>
        <v>8863</v>
      </c>
      <c r="H109" s="323">
        <f>SUMIFS(Table_RSE7C_Data!K:K,Table_RSE7C_Data!$B:$B,'Table 7c'!$D$6,Table_RSE7C_Data!$C:$C,'Table 7c'!$C$109,Table_RSE7C_Data!$D:$D,'Table 7c'!$D$109,Table_RSE7C_Data!$E:$E,'Table 7c'!$D$64)</f>
        <v>10137</v>
      </c>
      <c r="I109" s="323">
        <f>SUMIFS(Table_RSE7C_Data!L:L,Table_RSE7C_Data!$B:$B,'Table 7c'!$D$6,Table_RSE7C_Data!$C:$C,'Table 7c'!$C$109,Table_RSE7C_Data!$D:$D,'Table 7c'!$D$109,Table_RSE7C_Data!$E:$E,'Table 7c'!$D$64)</f>
        <v>11293</v>
      </c>
      <c r="J109" s="323">
        <f>SUMIFS(Table_RSE7C_Data!M:M,Table_RSE7C_Data!$B:$B,'Table 7c'!$D$6,Table_RSE7C_Data!$C:$C,'Table 7c'!$C$109,Table_RSE7C_Data!$D:$D,'Table 7c'!$D$109,Table_RSE7C_Data!$E:$E,'Table 7c'!$D$64)</f>
        <v>12512</v>
      </c>
      <c r="K109" s="323">
        <f>SUMIFS(Table_RSE7C_Data!N:N,Table_RSE7C_Data!$B:$B,'Table 7c'!$D$6,Table_RSE7C_Data!$C:$C,'Table 7c'!$C$109,Table_RSE7C_Data!$D:$D,'Table 7c'!$D$109,Table_RSE7C_Data!$E:$E,'Table 7c'!$D$64)</f>
        <v>15034</v>
      </c>
      <c r="L109" s="323">
        <f>SUMIFS(Table_RSE7C_Data!O:O,Table_RSE7C_Data!$B:$B,'Table 7c'!$D$6,Table_RSE7C_Data!$C:$C,'Table 7c'!$C$109,Table_RSE7C_Data!$D:$D,'Table 7c'!$D$109,Table_RSE7C_Data!$E:$E,'Table 7c'!$D$64)</f>
        <v>17247</v>
      </c>
    </row>
    <row r="110" spans="1:15" ht="16.5" customHeight="1" x14ac:dyDescent="0.45">
      <c r="A110" s="437" t="s">
        <v>156</v>
      </c>
      <c r="B110" s="12" t="s">
        <v>187</v>
      </c>
      <c r="C110" s="229" t="s">
        <v>398</v>
      </c>
      <c r="D110" s="229" t="s">
        <v>187</v>
      </c>
      <c r="E110" s="186">
        <f>SUMIFS(Table_RSE7C_Data!H:H,Table_RSE7C_Data!$B:$B,'Table 7c'!$D$6,Table_RSE7C_Data!$C:$C,'Table 7c'!$C$110,Table_RSE7C_Data!$D:$D,'Table 7c'!$D$110,Table_RSE7C_Data!$E:$E,'Table 7c'!$D$64)</f>
        <v>20</v>
      </c>
      <c r="F110" s="186">
        <f>SUMIFS(Table_RSE7C_Data!I:I,Table_RSE7C_Data!$B:$B,'Table 7c'!$D$6,Table_RSE7C_Data!$C:$C,'Table 7c'!$C$110,Table_RSE7C_Data!$D:$D,'Table 7c'!$D$110,Table_RSE7C_Data!$E:$E,'Table 7c'!$D$64)</f>
        <v>14</v>
      </c>
      <c r="G110" s="186">
        <f>SUMIFS(Table_RSE7C_Data!J:J,Table_RSE7C_Data!$B:$B,'Table 7c'!$D$6,Table_RSE7C_Data!$C:$C,'Table 7c'!$C$110,Table_RSE7C_Data!$D:$D,'Table 7c'!$D$110,Table_RSE7C_Data!$E:$E,'Table 7c'!$D$64)</f>
        <v>15</v>
      </c>
      <c r="H110" s="186">
        <f>SUMIFS(Table_RSE7C_Data!K:K,Table_RSE7C_Data!$B:$B,'Table 7c'!$D$6,Table_RSE7C_Data!$C:$C,'Table 7c'!$C$110,Table_RSE7C_Data!$D:$D,'Table 7c'!$D$110,Table_RSE7C_Data!$E:$E,'Table 7c'!$D$64)</f>
        <v>16</v>
      </c>
      <c r="I110" s="186">
        <f>SUMIFS(Table_RSE7C_Data!L:L,Table_RSE7C_Data!$B:$B,'Table 7c'!$D$6,Table_RSE7C_Data!$C:$C,'Table 7c'!$C$110,Table_RSE7C_Data!$D:$D,'Table 7c'!$D$110,Table_RSE7C_Data!$E:$E,'Table 7c'!$D$64)</f>
        <v>12</v>
      </c>
      <c r="J110" s="186">
        <f>SUMIFS(Table_RSE7C_Data!M:M,Table_RSE7C_Data!$B:$B,'Table 7c'!$D$6,Table_RSE7C_Data!$C:$C,'Table 7c'!$C$110,Table_RSE7C_Data!$D:$D,'Table 7c'!$D$110,Table_RSE7C_Data!$E:$E,'Table 7c'!$D$64)</f>
        <v>9</v>
      </c>
      <c r="K110" s="186">
        <f>SUMIFS(Table_RSE7C_Data!N:N,Table_RSE7C_Data!$B:$B,'Table 7c'!$D$6,Table_RSE7C_Data!$C:$C,'Table 7c'!$C$110,Table_RSE7C_Data!$D:$D,'Table 7c'!$D$110,Table_RSE7C_Data!$E:$E,'Table 7c'!$D$64)</f>
        <v>21</v>
      </c>
      <c r="L110" s="186">
        <f>SUMIFS(Table_RSE7C_Data!O:O,Table_RSE7C_Data!$B:$B,'Table 7c'!$D$6,Table_RSE7C_Data!$C:$C,'Table 7c'!$C$110,Table_RSE7C_Data!$D:$D,'Table 7c'!$D$110,Table_RSE7C_Data!$E:$E,'Table 7c'!$D$64)</f>
        <v>18</v>
      </c>
    </row>
    <row r="111" spans="1:15" ht="16.5" customHeight="1" x14ac:dyDescent="0.45">
      <c r="A111" s="437" t="s">
        <v>156</v>
      </c>
      <c r="B111" s="12" t="s">
        <v>188</v>
      </c>
      <c r="C111" s="229" t="s">
        <v>398</v>
      </c>
      <c r="D111" s="229" t="s">
        <v>188</v>
      </c>
      <c r="E111" s="186">
        <f>SUMIFS(Table_RSE7C_Data!H:H,Table_RSE7C_Data!$B:$B,'Table 7c'!$D$6,Table_RSE7C_Data!$C:$C,'Table 7c'!$C$111,Table_RSE7C_Data!$D:$D,'Table 7c'!$D$111,Table_RSE7C_Data!$E:$E,'Table 7c'!$D$64)</f>
        <v>34</v>
      </c>
      <c r="F111" s="186">
        <f>SUMIFS(Table_RSE7C_Data!I:I,Table_RSE7C_Data!$B:$B,'Table 7c'!$D$6,Table_RSE7C_Data!$C:$C,'Table 7c'!$C$111,Table_RSE7C_Data!$D:$D,'Table 7c'!$D$111,Table_RSE7C_Data!$E:$E,'Table 7c'!$D$64)</f>
        <v>27</v>
      </c>
      <c r="G111" s="186">
        <f>SUMIFS(Table_RSE7C_Data!J:J,Table_RSE7C_Data!$B:$B,'Table 7c'!$D$6,Table_RSE7C_Data!$C:$C,'Table 7c'!$C$111,Table_RSE7C_Data!$D:$D,'Table 7c'!$D$111,Table_RSE7C_Data!$E:$E,'Table 7c'!$D$64)</f>
        <v>27</v>
      </c>
      <c r="H111" s="186">
        <f>SUMIFS(Table_RSE7C_Data!K:K,Table_RSE7C_Data!$B:$B,'Table 7c'!$D$6,Table_RSE7C_Data!$C:$C,'Table 7c'!$C$111,Table_RSE7C_Data!$D:$D,'Table 7c'!$D$111,Table_RSE7C_Data!$E:$E,'Table 7c'!$D$64)</f>
        <v>24</v>
      </c>
      <c r="I111" s="186">
        <f>SUMIFS(Table_RSE7C_Data!L:L,Table_RSE7C_Data!$B:$B,'Table 7c'!$D$6,Table_RSE7C_Data!$C:$C,'Table 7c'!$C$111,Table_RSE7C_Data!$D:$D,'Table 7c'!$D$111,Table_RSE7C_Data!$E:$E,'Table 7c'!$D$64)</f>
        <v>14</v>
      </c>
      <c r="J111" s="186">
        <f>SUMIFS(Table_RSE7C_Data!M:M,Table_RSE7C_Data!$B:$B,'Table 7c'!$D$6,Table_RSE7C_Data!$C:$C,'Table 7c'!$C$111,Table_RSE7C_Data!$D:$D,'Table 7c'!$D$111,Table_RSE7C_Data!$E:$E,'Table 7c'!$D$64)</f>
        <v>10</v>
      </c>
      <c r="K111" s="186">
        <f>SUMIFS(Table_RSE7C_Data!N:N,Table_RSE7C_Data!$B:$B,'Table 7c'!$D$6,Table_RSE7C_Data!$C:$C,'Table 7c'!$C$111,Table_RSE7C_Data!$D:$D,'Table 7c'!$D$111,Table_RSE7C_Data!$E:$E,'Table 7c'!$D$64)</f>
        <v>10</v>
      </c>
      <c r="L111" s="186">
        <f>SUMIFS(Table_RSE7C_Data!O:O,Table_RSE7C_Data!$B:$B,'Table 7c'!$D$6,Table_RSE7C_Data!$C:$C,'Table 7c'!$C$111,Table_RSE7C_Data!$D:$D,'Table 7c'!$D$111,Table_RSE7C_Data!$E:$E,'Table 7c'!$D$64)</f>
        <v>7</v>
      </c>
    </row>
    <row r="112" spans="1:15" ht="16.5" customHeight="1" x14ac:dyDescent="0.45">
      <c r="A112" s="437" t="s">
        <v>156</v>
      </c>
      <c r="B112" s="12" t="s">
        <v>87</v>
      </c>
      <c r="C112" s="229" t="s">
        <v>398</v>
      </c>
      <c r="D112" s="229" t="s">
        <v>387</v>
      </c>
      <c r="E112" s="186">
        <f>SUMIFS(Table_RSE7C_Data!H:H,Table_RSE7C_Data!$B:$B,'Table 7c'!$D$6,Table_RSE7C_Data!$C:$C,'Table 7c'!$C$112,Table_RSE7C_Data!$D:$D,'Table 7c'!$D$112,Table_RSE7C_Data!$E:$E,'Table 7c'!$D$64)</f>
        <v>7897</v>
      </c>
      <c r="F112" s="186">
        <f>SUMIFS(Table_RSE7C_Data!I:I,Table_RSE7C_Data!$B:$B,'Table 7c'!$D$6,Table_RSE7C_Data!$C:$C,'Table 7c'!$C$112,Table_RSE7C_Data!$D:$D,'Table 7c'!$D$112,Table_RSE7C_Data!$E:$E,'Table 7c'!$D$64)</f>
        <v>8795</v>
      </c>
      <c r="G112" s="186">
        <f>SUMIFS(Table_RSE7C_Data!J:J,Table_RSE7C_Data!$B:$B,'Table 7c'!$D$6,Table_RSE7C_Data!$C:$C,'Table 7c'!$C$112,Table_RSE7C_Data!$D:$D,'Table 7c'!$D$112,Table_RSE7C_Data!$E:$E,'Table 7c'!$D$64)</f>
        <v>9079</v>
      </c>
      <c r="H112" s="186">
        <f>SUMIFS(Table_RSE7C_Data!K:K,Table_RSE7C_Data!$B:$B,'Table 7c'!$D$6,Table_RSE7C_Data!$C:$C,'Table 7c'!$C$112,Table_RSE7C_Data!$D:$D,'Table 7c'!$D$112,Table_RSE7C_Data!$E:$E,'Table 7c'!$D$64)</f>
        <v>9070</v>
      </c>
      <c r="I112" s="186">
        <f>SUMIFS(Table_RSE7C_Data!L:L,Table_RSE7C_Data!$B:$B,'Table 7c'!$D$6,Table_RSE7C_Data!$C:$C,'Table 7c'!$C$112,Table_RSE7C_Data!$D:$D,'Table 7c'!$D$112,Table_RSE7C_Data!$E:$E,'Table 7c'!$D$64)</f>
        <v>9304</v>
      </c>
      <c r="J112" s="186">
        <f>SUMIFS(Table_RSE7C_Data!M:M,Table_RSE7C_Data!$B:$B,'Table 7c'!$D$6,Table_RSE7C_Data!$C:$C,'Table 7c'!$C$112,Table_RSE7C_Data!$D:$D,'Table 7c'!$D$112,Table_RSE7C_Data!$E:$E,'Table 7c'!$D$64)</f>
        <v>8186</v>
      </c>
      <c r="K112" s="186">
        <f>SUMIFS(Table_RSE7C_Data!N:N,Table_RSE7C_Data!$B:$B,'Table 7c'!$D$6,Table_RSE7C_Data!$C:$C,'Table 7c'!$C$112,Table_RSE7C_Data!$D:$D,'Table 7c'!$D$112,Table_RSE7C_Data!$E:$E,'Table 7c'!$D$64)</f>
        <v>8898</v>
      </c>
      <c r="L112" s="186">
        <f>SUMIFS(Table_RSE7C_Data!O:O,Table_RSE7C_Data!$B:$B,'Table 7c'!$D$6,Table_RSE7C_Data!$C:$C,'Table 7c'!$C$112,Table_RSE7C_Data!$D:$D,'Table 7c'!$D$112,Table_RSE7C_Data!$E:$E,'Table 7c'!$D$64)</f>
        <v>1140</v>
      </c>
    </row>
    <row r="113" spans="1:17" s="506" customFormat="1" ht="16.5" customHeight="1" x14ac:dyDescent="0.45">
      <c r="A113" s="438" t="s">
        <v>156</v>
      </c>
      <c r="B113" s="431" t="s">
        <v>26</v>
      </c>
      <c r="C113" s="430" t="s">
        <v>398</v>
      </c>
      <c r="D113" s="430" t="s">
        <v>289</v>
      </c>
      <c r="E113" s="323">
        <f>SUMIFS(Table_RSE7C_Data!H:H,Table_RSE7C_Data!$B:$B,'Table 7c'!$D$6,Table_RSE7C_Data!$C:$C,'Table 7c'!$C$113,Table_RSE7C_Data!$D:$D,'Table 7c'!$D$113,Table_RSE7C_Data!$E:$E,'Table 7c'!$D$64)</f>
        <v>7950</v>
      </c>
      <c r="F113" s="323">
        <f>SUMIFS(Table_RSE7C_Data!I:I,Table_RSE7C_Data!$B:$B,'Table 7c'!$D$6,Table_RSE7C_Data!$C:$C,'Table 7c'!$C$113,Table_RSE7C_Data!$D:$D,'Table 7c'!$D$113,Table_RSE7C_Data!$E:$E,'Table 7c'!$D$64)</f>
        <v>8837</v>
      </c>
      <c r="G113" s="323">
        <f>SUMIFS(Table_RSE7C_Data!J:J,Table_RSE7C_Data!$B:$B,'Table 7c'!$D$6,Table_RSE7C_Data!$C:$C,'Table 7c'!$C$113,Table_RSE7C_Data!$D:$D,'Table 7c'!$D$113,Table_RSE7C_Data!$E:$E,'Table 7c'!$D$64)</f>
        <v>9121</v>
      </c>
      <c r="H113" s="323">
        <f>SUMIFS(Table_RSE7C_Data!K:K,Table_RSE7C_Data!$B:$B,'Table 7c'!$D$6,Table_RSE7C_Data!$C:$C,'Table 7c'!$C$113,Table_RSE7C_Data!$D:$D,'Table 7c'!$D$113,Table_RSE7C_Data!$E:$E,'Table 7c'!$D$64)</f>
        <v>9110</v>
      </c>
      <c r="I113" s="323">
        <f>SUMIFS(Table_RSE7C_Data!L:L,Table_RSE7C_Data!$B:$B,'Table 7c'!$D$6,Table_RSE7C_Data!$C:$C,'Table 7c'!$C$113,Table_RSE7C_Data!$D:$D,'Table 7c'!$D$113,Table_RSE7C_Data!$E:$E,'Table 7c'!$D$64)</f>
        <v>9330</v>
      </c>
      <c r="J113" s="323">
        <f>SUMIFS(Table_RSE7C_Data!M:M,Table_RSE7C_Data!$B:$B,'Table 7c'!$D$6,Table_RSE7C_Data!$C:$C,'Table 7c'!$C$113,Table_RSE7C_Data!$D:$D,'Table 7c'!$D$113,Table_RSE7C_Data!$E:$E,'Table 7c'!$D$64)</f>
        <v>8205</v>
      </c>
      <c r="K113" s="323">
        <f>SUMIFS(Table_RSE7C_Data!N:N,Table_RSE7C_Data!$B:$B,'Table 7c'!$D$6,Table_RSE7C_Data!$C:$C,'Table 7c'!$C$113,Table_RSE7C_Data!$D:$D,'Table 7c'!$D$113,Table_RSE7C_Data!$E:$E,'Table 7c'!$D$64)</f>
        <v>8929</v>
      </c>
      <c r="L113" s="323">
        <f>SUMIFS(Table_RSE7C_Data!O:O,Table_RSE7C_Data!$B:$B,'Table 7c'!$D$6,Table_RSE7C_Data!$C:$C,'Table 7c'!$C$113,Table_RSE7C_Data!$D:$D,'Table 7c'!$D$113,Table_RSE7C_Data!$E:$E,'Table 7c'!$D$64)</f>
        <v>1165</v>
      </c>
    </row>
    <row r="114" spans="1:17" ht="16.5" customHeight="1" x14ac:dyDescent="0.45">
      <c r="A114" s="437" t="s">
        <v>26</v>
      </c>
      <c r="B114" s="12" t="s">
        <v>187</v>
      </c>
      <c r="C114" s="429" t="s">
        <v>289</v>
      </c>
      <c r="D114" s="429" t="s">
        <v>187</v>
      </c>
      <c r="E114" s="186">
        <f>SUMIFS(Table_RSE7C_Data!H:H,Table_RSE7C_Data!$B:$B,'Table 7c'!$D$6,Table_RSE7C_Data!$C:$C,'Table 7c'!$C$114,Table_RSE7C_Data!$D:$D,'Table 7c'!$D$114,Table_RSE7C_Data!$E:$E,'Table 7c'!$D$64)</f>
        <v>590112</v>
      </c>
      <c r="F114" s="186">
        <f>SUMIFS(Table_RSE7C_Data!I:I,Table_RSE7C_Data!$B:$B,'Table 7c'!$D$6,Table_RSE7C_Data!$C:$C,'Table 7c'!$C$114,Table_RSE7C_Data!$D:$D,'Table 7c'!$D$114,Table_RSE7C_Data!$E:$E,'Table 7c'!$D$64)</f>
        <v>624643</v>
      </c>
      <c r="G114" s="186">
        <f>SUMIFS(Table_RSE7C_Data!J:J,Table_RSE7C_Data!$B:$B,'Table 7c'!$D$6,Table_RSE7C_Data!$C:$C,'Table 7c'!$C$114,Table_RSE7C_Data!$D:$D,'Table 7c'!$D$114,Table_RSE7C_Data!$E:$E,'Table 7c'!$D$64)</f>
        <v>702170</v>
      </c>
      <c r="H114" s="186">
        <f>SUMIFS(Table_RSE7C_Data!K:K,Table_RSE7C_Data!$B:$B,'Table 7c'!$D$6,Table_RSE7C_Data!$C:$C,'Table 7c'!$C$114,Table_RSE7C_Data!$D:$D,'Table 7c'!$D$114,Table_RSE7C_Data!$E:$E,'Table 7c'!$D$64)</f>
        <v>766038</v>
      </c>
      <c r="I114" s="186">
        <f>SUMIFS(Table_RSE7C_Data!L:L,Table_RSE7C_Data!$B:$B,'Table 7c'!$D$6,Table_RSE7C_Data!$C:$C,'Table 7c'!$C$114,Table_RSE7C_Data!$D:$D,'Table 7c'!$D$114,Table_RSE7C_Data!$E:$E,'Table 7c'!$D$64)</f>
        <v>832255</v>
      </c>
      <c r="J114" s="186">
        <f>SUMIFS(Table_RSE7C_Data!M:M,Table_RSE7C_Data!$B:$B,'Table 7c'!$D$6,Table_RSE7C_Data!$C:$C,'Table 7c'!$C$114,Table_RSE7C_Data!$D:$D,'Table 7c'!$D$114,Table_RSE7C_Data!$E:$E,'Table 7c'!$D$64)</f>
        <v>844439</v>
      </c>
      <c r="K114" s="186">
        <f>SUMIFS(Table_RSE7C_Data!N:N,Table_RSE7C_Data!$B:$B,'Table 7c'!$D$6,Table_RSE7C_Data!$C:$C,'Table 7c'!$C$114,Table_RSE7C_Data!$D:$D,'Table 7c'!$D$114,Table_RSE7C_Data!$E:$E,'Table 7c'!$D$64)</f>
        <v>981726</v>
      </c>
      <c r="L114" s="186">
        <f>SUMIFS(Table_RSE7C_Data!O:O,Table_RSE7C_Data!$B:$B,'Table 7c'!$D$6,Table_RSE7C_Data!$C:$C,'Table 7c'!$C$114,Table_RSE7C_Data!$D:$D,'Table 7c'!$D$114,Table_RSE7C_Data!$E:$E,'Table 7c'!$D$64)</f>
        <v>986578</v>
      </c>
    </row>
    <row r="115" spans="1:17" ht="16.5" customHeight="1" x14ac:dyDescent="0.45">
      <c r="A115" s="437" t="s">
        <v>26</v>
      </c>
      <c r="B115" s="12" t="s">
        <v>188</v>
      </c>
      <c r="C115" s="429" t="s">
        <v>289</v>
      </c>
      <c r="D115" s="429" t="s">
        <v>188</v>
      </c>
      <c r="E115" s="186">
        <f>SUMIFS(Table_RSE7C_Data!H:H,Table_RSE7C_Data!$B:$B,'Table 7c'!$D$6,Table_RSE7C_Data!$C:$C,'Table 7c'!$C$115,Table_RSE7C_Data!$D:$D,'Table 7c'!$D$115,Table_RSE7C_Data!$E:$E,'Table 7c'!$D$64)</f>
        <v>890667</v>
      </c>
      <c r="F115" s="186">
        <f>SUMIFS(Table_RSE7C_Data!I:I,Table_RSE7C_Data!$B:$B,'Table 7c'!$D$6,Table_RSE7C_Data!$C:$C,'Table 7c'!$C$115,Table_RSE7C_Data!$D:$D,'Table 7c'!$D$115,Table_RSE7C_Data!$E:$E,'Table 7c'!$D$64)</f>
        <v>925237</v>
      </c>
      <c r="G115" s="186">
        <f>SUMIFS(Table_RSE7C_Data!J:J,Table_RSE7C_Data!$B:$B,'Table 7c'!$D$6,Table_RSE7C_Data!$C:$C,'Table 7c'!$C$115,Table_RSE7C_Data!$D:$D,'Table 7c'!$D$115,Table_RSE7C_Data!$E:$E,'Table 7c'!$D$64)</f>
        <v>1015482</v>
      </c>
      <c r="H115" s="186">
        <f>SUMIFS(Table_RSE7C_Data!K:K,Table_RSE7C_Data!$B:$B,'Table 7c'!$D$6,Table_RSE7C_Data!$C:$C,'Table 7c'!$C$115,Table_RSE7C_Data!$D:$D,'Table 7c'!$D$115,Table_RSE7C_Data!$E:$E,'Table 7c'!$D$64)</f>
        <v>1098147</v>
      </c>
      <c r="I115" s="186">
        <f>SUMIFS(Table_RSE7C_Data!L:L,Table_RSE7C_Data!$B:$B,'Table 7c'!$D$6,Table_RSE7C_Data!$C:$C,'Table 7c'!$C$115,Table_RSE7C_Data!$D:$D,'Table 7c'!$D$115,Table_RSE7C_Data!$E:$E,'Table 7c'!$D$64)</f>
        <v>1176067</v>
      </c>
      <c r="J115" s="186">
        <f>SUMIFS(Table_RSE7C_Data!M:M,Table_RSE7C_Data!$B:$B,'Table 7c'!$D$6,Table_RSE7C_Data!$C:$C,'Table 7c'!$C$115,Table_RSE7C_Data!$D:$D,'Table 7c'!$D$115,Table_RSE7C_Data!$E:$E,'Table 7c'!$D$64)</f>
        <v>1170608</v>
      </c>
      <c r="K115" s="186">
        <f>SUMIFS(Table_RSE7C_Data!N:N,Table_RSE7C_Data!$B:$B,'Table 7c'!$D$6,Table_RSE7C_Data!$C:$C,'Table 7c'!$C$115,Table_RSE7C_Data!$D:$D,'Table 7c'!$D$115,Table_RSE7C_Data!$E:$E,'Table 7c'!$D$64)</f>
        <v>1356339</v>
      </c>
      <c r="L115" s="186">
        <f>SUMIFS(Table_RSE7C_Data!O:O,Table_RSE7C_Data!$B:$B,'Table 7c'!$D$6,Table_RSE7C_Data!$C:$C,'Table 7c'!$C$115,Table_RSE7C_Data!$D:$D,'Table 7c'!$D$115,Table_RSE7C_Data!$E:$E,'Table 7c'!$D$64)</f>
        <v>1343616</v>
      </c>
    </row>
    <row r="116" spans="1:17" s="45" customFormat="1" ht="16.5" customHeight="1" x14ac:dyDescent="0.45">
      <c r="A116" s="437" t="s">
        <v>26</v>
      </c>
      <c r="B116" s="12" t="s">
        <v>87</v>
      </c>
      <c r="C116" s="429" t="s">
        <v>289</v>
      </c>
      <c r="D116" s="429" t="s">
        <v>387</v>
      </c>
      <c r="E116" s="186">
        <f>SUMIFS(Table_RSE7C_Data!H:H,Table_RSE7C_Data!$B:$B,'Table 7c'!$D$6,Table_RSE7C_Data!$C:$C,'Table 7c'!$C$116,Table_RSE7C_Data!$D:$D,'Table 7c'!$D$116,Table_RSE7C_Data!$E:$E,'Table 7c'!$D$64)</f>
        <v>10636</v>
      </c>
      <c r="F116" s="186">
        <f>SUMIFS(Table_RSE7C_Data!I:I,Table_RSE7C_Data!$B:$B,'Table 7c'!$D$6,Table_RSE7C_Data!$C:$C,'Table 7c'!$C$116,Table_RSE7C_Data!$D:$D,'Table 7c'!$D$116,Table_RSE7C_Data!$E:$E,'Table 7c'!$D$64)</f>
        <v>9939</v>
      </c>
      <c r="G116" s="186">
        <f>SUMIFS(Table_RSE7C_Data!J:J,Table_RSE7C_Data!$B:$B,'Table 7c'!$D$6,Table_RSE7C_Data!$C:$C,'Table 7c'!$C$116,Table_RSE7C_Data!$D:$D,'Table 7c'!$D$116,Table_RSE7C_Data!$E:$E,'Table 7c'!$D$64)</f>
        <v>9858</v>
      </c>
      <c r="H116" s="186">
        <f>SUMIFS(Table_RSE7C_Data!K:K,Table_RSE7C_Data!$B:$B,'Table 7c'!$D$6,Table_RSE7C_Data!$C:$C,'Table 7c'!$C$116,Table_RSE7C_Data!$D:$D,'Table 7c'!$D$116,Table_RSE7C_Data!$E:$E,'Table 7c'!$D$64)</f>
        <v>9871</v>
      </c>
      <c r="I116" s="186">
        <f>SUMIFS(Table_RSE7C_Data!L:L,Table_RSE7C_Data!$B:$B,'Table 7c'!$D$6,Table_RSE7C_Data!$C:$C,'Table 7c'!$C$116,Table_RSE7C_Data!$D:$D,'Table 7c'!$D$116,Table_RSE7C_Data!$E:$E,'Table 7c'!$D$64)</f>
        <v>9998</v>
      </c>
      <c r="J116" s="186">
        <f>SUMIFS(Table_RSE7C_Data!M:M,Table_RSE7C_Data!$B:$B,'Table 7c'!$D$6,Table_RSE7C_Data!$C:$C,'Table 7c'!$C$116,Table_RSE7C_Data!$D:$D,'Table 7c'!$D$116,Table_RSE7C_Data!$E:$E,'Table 7c'!$D$64)</f>
        <v>8867</v>
      </c>
      <c r="K116" s="186">
        <f>SUMIFS(Table_RSE7C_Data!N:N,Table_RSE7C_Data!$B:$B,'Table 7c'!$D$6,Table_RSE7C_Data!$C:$C,'Table 7c'!$C$116,Table_RSE7C_Data!$D:$D,'Table 7c'!$D$116,Table_RSE7C_Data!$E:$E,'Table 7c'!$D$64)</f>
        <v>9760</v>
      </c>
      <c r="L116" s="186">
        <f>SUMIFS(Table_RSE7C_Data!O:O,Table_RSE7C_Data!$B:$B,'Table 7c'!$D$6,Table_RSE7C_Data!$C:$C,'Table 7c'!$C$116,Table_RSE7C_Data!$D:$D,'Table 7c'!$D$116,Table_RSE7C_Data!$E:$E,'Table 7c'!$D$64)</f>
        <v>2123</v>
      </c>
    </row>
    <row r="117" spans="1:17" s="45" customFormat="1" ht="16.5" customHeight="1" x14ac:dyDescent="0.45">
      <c r="A117" s="438" t="s">
        <v>26</v>
      </c>
      <c r="B117" s="431" t="s">
        <v>26</v>
      </c>
      <c r="C117" s="430" t="s">
        <v>289</v>
      </c>
      <c r="D117" s="430" t="s">
        <v>289</v>
      </c>
      <c r="E117" s="323">
        <f>SUMIFS(Table_RSE7C_Data!H:H,Table_RSE7C_Data!$B:$B,'Table 7c'!$D$6,Table_RSE7C_Data!$C:$C,'Table 7c'!$C$117,Table_RSE7C_Data!$D:$D,'Table 7c'!$D$117,Table_RSE7C_Data!$E:$E,'Table 7c'!$D$64)</f>
        <v>1491415</v>
      </c>
      <c r="F117" s="323">
        <f>SUMIFS(Table_RSE7C_Data!I:I,Table_RSE7C_Data!$B:$B,'Table 7c'!$D$6,Table_RSE7C_Data!$C:$C,'Table 7c'!$C$117,Table_RSE7C_Data!$D:$D,'Table 7c'!$D$117,Table_RSE7C_Data!$E:$E,'Table 7c'!$D$64)</f>
        <v>1559820</v>
      </c>
      <c r="G117" s="323">
        <f>SUMIFS(Table_RSE7C_Data!J:J,Table_RSE7C_Data!$B:$B,'Table 7c'!$D$6,Table_RSE7C_Data!$C:$C,'Table 7c'!$C$117,Table_RSE7C_Data!$D:$D,'Table 7c'!$D$117,Table_RSE7C_Data!$E:$E,'Table 7c'!$D$64)</f>
        <v>1727510</v>
      </c>
      <c r="H117" s="323">
        <f>SUMIFS(Table_RSE7C_Data!K:K,Table_RSE7C_Data!$B:$B,'Table 7c'!$D$6,Table_RSE7C_Data!$C:$C,'Table 7c'!$C$117,Table_RSE7C_Data!$D:$D,'Table 7c'!$D$117,Table_RSE7C_Data!$E:$E,'Table 7c'!$D$64)</f>
        <v>1874055</v>
      </c>
      <c r="I117" s="323">
        <f>SUMIFS(Table_RSE7C_Data!L:L,Table_RSE7C_Data!$B:$B,'Table 7c'!$D$6,Table_RSE7C_Data!$C:$C,'Table 7c'!$C$117,Table_RSE7C_Data!$D:$D,'Table 7c'!$D$117,Table_RSE7C_Data!$E:$E,'Table 7c'!$D$64)</f>
        <v>2018321</v>
      </c>
      <c r="J117" s="323">
        <f>SUMIFS(Table_RSE7C_Data!M:M,Table_RSE7C_Data!$B:$B,'Table 7c'!$D$6,Table_RSE7C_Data!$C:$C,'Table 7c'!$C$117,Table_RSE7C_Data!$D:$D,'Table 7c'!$D$117,Table_RSE7C_Data!$E:$E,'Table 7c'!$D$64)</f>
        <v>2023914</v>
      </c>
      <c r="K117" s="323">
        <f>SUMIFS(Table_RSE7C_Data!N:N,Table_RSE7C_Data!$B:$B,'Table 7c'!$D$6,Table_RSE7C_Data!$C:$C,'Table 7c'!$C$117,Table_RSE7C_Data!$D:$D,'Table 7c'!$D$117,Table_RSE7C_Data!$E:$E,'Table 7c'!$D$64)</f>
        <v>2347826</v>
      </c>
      <c r="L117" s="323">
        <f>SUMIFS(Table_RSE7C_Data!O:O,Table_RSE7C_Data!$B:$B,'Table 7c'!$D$6,Table_RSE7C_Data!$C:$C,'Table 7c'!$C$117,Table_RSE7C_Data!$D:$D,'Table 7c'!$D$117,Table_RSE7C_Data!$E:$E,'Table 7c'!$D$64)</f>
        <v>2332317</v>
      </c>
    </row>
    <row r="118" spans="1:17" ht="16.5" customHeight="1" x14ac:dyDescent="0.45">
      <c r="A118" s="449"/>
      <c r="B118" s="8"/>
      <c r="C118" s="8"/>
      <c r="D118" s="8"/>
      <c r="E118" s="8"/>
      <c r="F118" s="8"/>
      <c r="G118" s="8"/>
      <c r="H118" s="8"/>
      <c r="I118" s="8"/>
      <c r="J118" s="8"/>
      <c r="K118" s="8"/>
      <c r="L118" s="8"/>
    </row>
    <row r="119" spans="1:17" ht="16.5" customHeight="1" x14ac:dyDescent="0.45">
      <c r="A119" s="8"/>
      <c r="B119" s="8"/>
      <c r="C119" s="8"/>
      <c r="D119" s="8"/>
      <c r="E119" s="8"/>
      <c r="F119" s="8"/>
      <c r="G119" s="8"/>
      <c r="H119" s="8"/>
      <c r="I119" s="8"/>
      <c r="J119" s="8"/>
      <c r="K119" s="8"/>
      <c r="L119" s="8"/>
    </row>
    <row r="120" spans="1:17" s="144" customFormat="1" ht="17.25" customHeight="1" x14ac:dyDescent="0.45">
      <c r="A120" s="83"/>
      <c r="B120" s="83"/>
      <c r="C120"/>
      <c r="D120" t="s">
        <v>419</v>
      </c>
      <c r="E120" s="631" t="s">
        <v>221</v>
      </c>
      <c r="F120" s="631"/>
      <c r="G120" s="631"/>
      <c r="H120" s="631"/>
      <c r="I120" s="631"/>
      <c r="J120" s="631"/>
      <c r="K120" s="631"/>
      <c r="L120" s="631"/>
    </row>
    <row r="121" spans="1:17" ht="30" customHeight="1" x14ac:dyDescent="0.35">
      <c r="A121" s="436" t="s">
        <v>538</v>
      </c>
      <c r="B121" s="436" t="s">
        <v>260</v>
      </c>
      <c r="C121" s="432"/>
      <c r="D121" s="432"/>
      <c r="E121" s="424"/>
      <c r="F121" s="424"/>
      <c r="G121" s="424"/>
      <c r="H121" s="424"/>
      <c r="I121" s="535"/>
      <c r="J121" s="535"/>
      <c r="K121" s="424"/>
      <c r="L121" s="424"/>
    </row>
    <row r="122" spans="1:17" ht="16.5" customHeight="1" x14ac:dyDescent="0.45">
      <c r="A122" s="437" t="s">
        <v>145</v>
      </c>
      <c r="B122" s="12" t="s">
        <v>187</v>
      </c>
      <c r="C122" s="229" t="s">
        <v>385</v>
      </c>
      <c r="D122" s="229" t="s">
        <v>187</v>
      </c>
      <c r="E122" s="295">
        <f>SUMIFS(Table_RSE7C_Data!H:H,Table_RSE7C_Data!$B:$B,'Table 7c'!$D$6,Table_RSE7C_Data!$C:$C,'Table 7c'!$C$122,Table_RSE7C_Data!$D:$D,'Table 7c'!$D$122,Table_RSE7C_Data!$E:$E,'Table 7c'!$D$120)</f>
        <v>4644</v>
      </c>
      <c r="F122" s="295">
        <f>SUMIFS(Table_RSE7C_Data!I:I,Table_RSE7C_Data!$B:$B,'Table 7c'!$D$6,Table_RSE7C_Data!$C:$C,'Table 7c'!$C$122,Table_RSE7C_Data!$D:$D,'Table 7c'!$D$122,Table_RSE7C_Data!$E:$E,'Table 7c'!$D$120)</f>
        <v>4631</v>
      </c>
      <c r="G122" s="295">
        <f>SUMIFS(Table_RSE7C_Data!J:J,Table_RSE7C_Data!$B:$B,'Table 7c'!$D$6,Table_RSE7C_Data!$C:$C,'Table 7c'!$C$122,Table_RSE7C_Data!$D:$D,'Table 7c'!$D$122,Table_RSE7C_Data!$E:$E,'Table 7c'!$D$120)</f>
        <v>4780</v>
      </c>
      <c r="H122" s="295">
        <f>SUMIFS(Table_RSE7C_Data!K:K,Table_RSE7C_Data!$B:$B,'Table 7c'!$D$6,Table_RSE7C_Data!$C:$C,'Table 7c'!$C$122,Table_RSE7C_Data!$D:$D,'Table 7c'!$D$122,Table_RSE7C_Data!$E:$E,'Table 7c'!$D$120)</f>
        <v>4943</v>
      </c>
      <c r="I122" s="295">
        <f>SUMIFS(Table_RSE7C_Data!L:L,Table_RSE7C_Data!$B:$B,'Table 7c'!$D$6,Table_RSE7C_Data!$C:$C,'Table 7c'!$C$122,Table_RSE7C_Data!$D:$D,'Table 7c'!$D$122,Table_RSE7C_Data!$E:$E,'Table 7c'!$D$120)</f>
        <v>5116</v>
      </c>
      <c r="J122" s="295">
        <f>SUMIFS(Table_RSE7C_Data!M:M,Table_RSE7C_Data!$B:$B,'Table 7c'!$D$6,Table_RSE7C_Data!$C:$C,'Table 7c'!$C$122,Table_RSE7C_Data!$D:$D,'Table 7c'!$D$122,Table_RSE7C_Data!$E:$E,'Table 7c'!$D$120)</f>
        <v>4825</v>
      </c>
      <c r="K122" s="295">
        <f>SUMIFS(Table_RSE7C_Data!N:N,Table_RSE7C_Data!$B:$B,'Table 7c'!$D$6,Table_RSE7C_Data!$C:$C,'Table 7c'!$C$122,Table_RSE7C_Data!$D:$D,'Table 7c'!$D$122,Table_RSE7C_Data!$E:$E,'Table 7c'!$D$120)</f>
        <v>5501</v>
      </c>
      <c r="L122" s="295">
        <f>SUMIFS(Table_RSE7C_Data!O:O,Table_RSE7C_Data!$B:$B,'Table 7c'!$D$6,Table_RSE7C_Data!$C:$C,'Table 7c'!$C$122,Table_RSE7C_Data!$D:$D,'Table 7c'!$D$122,Table_RSE7C_Data!$E:$E,'Table 7c'!$D$120)</f>
        <v>5315</v>
      </c>
      <c r="M122" s="221"/>
      <c r="N122" s="221"/>
      <c r="O122" s="221"/>
    </row>
    <row r="123" spans="1:17" ht="16.5" customHeight="1" x14ac:dyDescent="0.45">
      <c r="A123" s="437" t="s">
        <v>145</v>
      </c>
      <c r="B123" s="12" t="s">
        <v>188</v>
      </c>
      <c r="C123" s="229" t="s">
        <v>385</v>
      </c>
      <c r="D123" s="229" t="s">
        <v>188</v>
      </c>
      <c r="E123" s="295">
        <f>SUMIFS(Table_RSE7C_Data!H:H,Table_RSE7C_Data!$B:$B,'Table 7c'!$D$6,Table_RSE7C_Data!$C:$C,'Table 7c'!$C$123,Table_RSE7C_Data!$D:$D,'Table 7c'!$D$123,Table_RSE7C_Data!$E:$E,'Table 7c'!$D$120)</f>
        <v>6646</v>
      </c>
      <c r="F123" s="295">
        <f>SUMIFS(Table_RSE7C_Data!I:I,Table_RSE7C_Data!$B:$B,'Table 7c'!$D$6,Table_RSE7C_Data!$C:$C,'Table 7c'!$C$123,Table_RSE7C_Data!$D:$D,'Table 7c'!$D$123,Table_RSE7C_Data!$E:$E,'Table 7c'!$D$120)</f>
        <v>6599</v>
      </c>
      <c r="G123" s="295">
        <f>SUMIFS(Table_RSE7C_Data!J:J,Table_RSE7C_Data!$B:$B,'Table 7c'!$D$6,Table_RSE7C_Data!$C:$C,'Table 7c'!$C$123,Table_RSE7C_Data!$D:$D,'Table 7c'!$D$123,Table_RSE7C_Data!$E:$E,'Table 7c'!$D$120)</f>
        <v>6461</v>
      </c>
      <c r="H123" s="295">
        <f>SUMIFS(Table_RSE7C_Data!K:K,Table_RSE7C_Data!$B:$B,'Table 7c'!$D$6,Table_RSE7C_Data!$C:$C,'Table 7c'!$C$123,Table_RSE7C_Data!$D:$D,'Table 7c'!$D$123,Table_RSE7C_Data!$E:$E,'Table 7c'!$D$120)</f>
        <v>6488</v>
      </c>
      <c r="I123" s="295">
        <f>SUMIFS(Table_RSE7C_Data!L:L,Table_RSE7C_Data!$B:$B,'Table 7c'!$D$6,Table_RSE7C_Data!$C:$C,'Table 7c'!$C$123,Table_RSE7C_Data!$D:$D,'Table 7c'!$D$123,Table_RSE7C_Data!$E:$E,'Table 7c'!$D$120)</f>
        <v>6404</v>
      </c>
      <c r="J123" s="295">
        <f>SUMIFS(Table_RSE7C_Data!M:M,Table_RSE7C_Data!$B:$B,'Table 7c'!$D$6,Table_RSE7C_Data!$C:$C,'Table 7c'!$C$123,Table_RSE7C_Data!$D:$D,'Table 7c'!$D$123,Table_RSE7C_Data!$E:$E,'Table 7c'!$D$120)</f>
        <v>5812</v>
      </c>
      <c r="K123" s="295">
        <f>SUMIFS(Table_RSE7C_Data!N:N,Table_RSE7C_Data!$B:$B,'Table 7c'!$D$6,Table_RSE7C_Data!$C:$C,'Table 7c'!$C$123,Table_RSE7C_Data!$D:$D,'Table 7c'!$D$123,Table_RSE7C_Data!$E:$E,'Table 7c'!$D$120)</f>
        <v>6323</v>
      </c>
      <c r="L123" s="295">
        <f>SUMIFS(Table_RSE7C_Data!O:O,Table_RSE7C_Data!$B:$B,'Table 7c'!$D$6,Table_RSE7C_Data!$C:$C,'Table 7c'!$C$123,Table_RSE7C_Data!$D:$D,'Table 7c'!$D$123,Table_RSE7C_Data!$E:$E,'Table 7c'!$D$120)</f>
        <v>5960</v>
      </c>
      <c r="M123" s="221"/>
      <c r="N123" s="221"/>
      <c r="O123" s="221"/>
    </row>
    <row r="124" spans="1:17" s="506" customFormat="1" ht="16.5" customHeight="1" x14ac:dyDescent="0.45">
      <c r="A124" s="438" t="s">
        <v>145</v>
      </c>
      <c r="B124" s="431" t="s">
        <v>26</v>
      </c>
      <c r="C124" s="430" t="s">
        <v>385</v>
      </c>
      <c r="D124" s="430" t="s">
        <v>289</v>
      </c>
      <c r="E124" s="321">
        <f>SUMIFS(Table_RSE7C_Data!H:H,Table_RSE7C_Data!$B:$B,'Table 7c'!$D$6,Table_RSE7C_Data!$C:$C,'Table 7c'!$C$124,Table_RSE7C_Data!$D:$D,'Table 7c'!$D$124,Table_RSE7C_Data!$E:$E,'Table 7c'!$D$120)</f>
        <v>5542</v>
      </c>
      <c r="F124" s="321">
        <f>SUMIFS(Table_RSE7C_Data!I:I,Table_RSE7C_Data!$B:$B,'Table 7c'!$D$6,Table_RSE7C_Data!$C:$C,'Table 7c'!$C$124,Table_RSE7C_Data!$D:$D,'Table 7c'!$D$124,Table_RSE7C_Data!$E:$E,'Table 7c'!$D$120)</f>
        <v>5614</v>
      </c>
      <c r="G124" s="321">
        <f>SUMIFS(Table_RSE7C_Data!J:J,Table_RSE7C_Data!$B:$B,'Table 7c'!$D$6,Table_RSE7C_Data!$C:$C,'Table 7c'!$C$124,Table_RSE7C_Data!$D:$D,'Table 7c'!$D$124,Table_RSE7C_Data!$E:$E,'Table 7c'!$D$120)</f>
        <v>5642</v>
      </c>
      <c r="H124" s="321">
        <f>SUMIFS(Table_RSE7C_Data!K:K,Table_RSE7C_Data!$B:$B,'Table 7c'!$D$6,Table_RSE7C_Data!$C:$C,'Table 7c'!$C$124,Table_RSE7C_Data!$D:$D,'Table 7c'!$D$124,Table_RSE7C_Data!$E:$E,'Table 7c'!$D$120)</f>
        <v>5807</v>
      </c>
      <c r="I124" s="321">
        <f>SUMIFS(Table_RSE7C_Data!L:L,Table_RSE7C_Data!$B:$B,'Table 7c'!$D$6,Table_RSE7C_Data!$C:$C,'Table 7c'!$C$124,Table_RSE7C_Data!$D:$D,'Table 7c'!$D$124,Table_RSE7C_Data!$E:$E,'Table 7c'!$D$120)</f>
        <v>5795</v>
      </c>
      <c r="J124" s="321">
        <f>SUMIFS(Table_RSE7C_Data!M:M,Table_RSE7C_Data!$B:$B,'Table 7c'!$D$6,Table_RSE7C_Data!$C:$C,'Table 7c'!$C$124,Table_RSE7C_Data!$D:$D,'Table 7c'!$D$124,Table_RSE7C_Data!$E:$E,'Table 7c'!$D$120)</f>
        <v>5335</v>
      </c>
      <c r="K124" s="321">
        <f>SUMIFS(Table_RSE7C_Data!N:N,Table_RSE7C_Data!$B:$B,'Table 7c'!$D$6,Table_RSE7C_Data!$C:$C,'Table 7c'!$C$124,Table_RSE7C_Data!$D:$D,'Table 7c'!$D$124,Table_RSE7C_Data!$E:$E,'Table 7c'!$D$120)</f>
        <v>5912</v>
      </c>
      <c r="L124" s="321">
        <f>SUMIFS(Table_RSE7C_Data!O:O,Table_RSE7C_Data!$B:$B,'Table 7c'!$D$6,Table_RSE7C_Data!$C:$C,'Table 7c'!$C$124,Table_RSE7C_Data!$D:$D,'Table 7c'!$D$124,Table_RSE7C_Data!$E:$E,'Table 7c'!$D$120)</f>
        <v>5633</v>
      </c>
      <c r="M124" s="507"/>
      <c r="N124" s="507"/>
      <c r="O124" s="507"/>
    </row>
    <row r="125" spans="1:17" ht="16.5" customHeight="1" x14ac:dyDescent="0.45">
      <c r="A125" s="437" t="s">
        <v>146</v>
      </c>
      <c r="B125" s="12" t="s">
        <v>187</v>
      </c>
      <c r="C125" s="229" t="s">
        <v>388</v>
      </c>
      <c r="D125" s="229" t="s">
        <v>187</v>
      </c>
      <c r="E125" s="295">
        <f>SUMIFS(Table_RSE7C_Data!H:H,Table_RSE7C_Data!$B:$B,'Table 7c'!$D$6,Table_RSE7C_Data!$C:$C,'Table 7c'!$C$125,Table_RSE7C_Data!$D:$D,'Table 7c'!$D$125,Table_RSE7C_Data!$E:$E,'Table 7c'!$D$120)</f>
        <v>14329</v>
      </c>
      <c r="F125" s="295">
        <f>SUMIFS(Table_RSE7C_Data!I:I,Table_RSE7C_Data!$B:$B,'Table 7c'!$D$6,Table_RSE7C_Data!$C:$C,'Table 7c'!$C$125,Table_RSE7C_Data!$D:$D,'Table 7c'!$D$125,Table_RSE7C_Data!$E:$E,'Table 7c'!$D$120)</f>
        <v>15563</v>
      </c>
      <c r="G125" s="295">
        <f>SUMIFS(Table_RSE7C_Data!J:J,Table_RSE7C_Data!$B:$B,'Table 7c'!$D$6,Table_RSE7C_Data!$C:$C,'Table 7c'!$C$125,Table_RSE7C_Data!$D:$D,'Table 7c'!$D$125,Table_RSE7C_Data!$E:$E,'Table 7c'!$D$120)</f>
        <v>18083</v>
      </c>
      <c r="H125" s="295">
        <f>SUMIFS(Table_RSE7C_Data!K:K,Table_RSE7C_Data!$B:$B,'Table 7c'!$D$6,Table_RSE7C_Data!$C:$C,'Table 7c'!$C$125,Table_RSE7C_Data!$D:$D,'Table 7c'!$D$125,Table_RSE7C_Data!$E:$E,'Table 7c'!$D$120)</f>
        <v>20223</v>
      </c>
      <c r="I125" s="295">
        <f>SUMIFS(Table_RSE7C_Data!L:L,Table_RSE7C_Data!$B:$B,'Table 7c'!$D$6,Table_RSE7C_Data!$C:$C,'Table 7c'!$C$125,Table_RSE7C_Data!$D:$D,'Table 7c'!$D$125,Table_RSE7C_Data!$E:$E,'Table 7c'!$D$120)</f>
        <v>21765</v>
      </c>
      <c r="J125" s="295">
        <f>SUMIFS(Table_RSE7C_Data!M:M,Table_RSE7C_Data!$B:$B,'Table 7c'!$D$6,Table_RSE7C_Data!$C:$C,'Table 7c'!$C$125,Table_RSE7C_Data!$D:$D,'Table 7c'!$D$125,Table_RSE7C_Data!$E:$E,'Table 7c'!$D$120)</f>
        <v>22850</v>
      </c>
      <c r="K125" s="295">
        <f>SUMIFS(Table_RSE7C_Data!N:N,Table_RSE7C_Data!$B:$B,'Table 7c'!$D$6,Table_RSE7C_Data!$C:$C,'Table 7c'!$C$125,Table_RSE7C_Data!$D:$D,'Table 7c'!$D$125,Table_RSE7C_Data!$E:$E,'Table 7c'!$D$120)</f>
        <v>28042</v>
      </c>
      <c r="L125" s="295">
        <f>SUMIFS(Table_RSE7C_Data!O:O,Table_RSE7C_Data!$B:$B,'Table 7c'!$D$6,Table_RSE7C_Data!$C:$C,'Table 7c'!$C$125,Table_RSE7C_Data!$D:$D,'Table 7c'!$D$125,Table_RSE7C_Data!$E:$E,'Table 7c'!$D$120)</f>
        <v>27489</v>
      </c>
      <c r="M125" s="221"/>
      <c r="N125" s="221"/>
      <c r="O125" s="221"/>
    </row>
    <row r="126" spans="1:17" ht="16.5" customHeight="1" x14ac:dyDescent="0.45">
      <c r="A126" s="437" t="s">
        <v>146</v>
      </c>
      <c r="B126" s="12" t="s">
        <v>188</v>
      </c>
      <c r="C126" s="229" t="s">
        <v>388</v>
      </c>
      <c r="D126" s="229" t="s">
        <v>188</v>
      </c>
      <c r="E126" s="295">
        <f>SUMIFS(Table_RSE7C_Data!H:H,Table_RSE7C_Data!$B:$B,'Table 7c'!$D$6,Table_RSE7C_Data!$C:$C,'Table 7c'!$C$126,Table_RSE7C_Data!$D:$D,'Table 7c'!$D$126,Table_RSE7C_Data!$E:$E,'Table 7c'!$D$120)</f>
        <v>15513</v>
      </c>
      <c r="F126" s="295">
        <f>SUMIFS(Table_RSE7C_Data!I:I,Table_RSE7C_Data!$B:$B,'Table 7c'!$D$6,Table_RSE7C_Data!$C:$C,'Table 7c'!$C$126,Table_RSE7C_Data!$D:$D,'Table 7c'!$D$126,Table_RSE7C_Data!$E:$E,'Table 7c'!$D$120)</f>
        <v>16945</v>
      </c>
      <c r="G126" s="295">
        <f>SUMIFS(Table_RSE7C_Data!J:J,Table_RSE7C_Data!$B:$B,'Table 7c'!$D$6,Table_RSE7C_Data!$C:$C,'Table 7c'!$C$126,Table_RSE7C_Data!$D:$D,'Table 7c'!$D$126,Table_RSE7C_Data!$E:$E,'Table 7c'!$D$120)</f>
        <v>21225</v>
      </c>
      <c r="H126" s="295">
        <f>SUMIFS(Table_RSE7C_Data!K:K,Table_RSE7C_Data!$B:$B,'Table 7c'!$D$6,Table_RSE7C_Data!$C:$C,'Table 7c'!$C$126,Table_RSE7C_Data!$D:$D,'Table 7c'!$D$126,Table_RSE7C_Data!$E:$E,'Table 7c'!$D$120)</f>
        <v>23973</v>
      </c>
      <c r="I126" s="295">
        <f>SUMIFS(Table_RSE7C_Data!L:L,Table_RSE7C_Data!$B:$B,'Table 7c'!$D$6,Table_RSE7C_Data!$C:$C,'Table 7c'!$C$126,Table_RSE7C_Data!$D:$D,'Table 7c'!$D$126,Table_RSE7C_Data!$E:$E,'Table 7c'!$D$120)</f>
        <v>25520</v>
      </c>
      <c r="J126" s="295">
        <f>SUMIFS(Table_RSE7C_Data!M:M,Table_RSE7C_Data!$B:$B,'Table 7c'!$D$6,Table_RSE7C_Data!$C:$C,'Table 7c'!$C$126,Table_RSE7C_Data!$D:$D,'Table 7c'!$D$126,Table_RSE7C_Data!$E:$E,'Table 7c'!$D$120)</f>
        <v>27182</v>
      </c>
      <c r="K126" s="295">
        <f>SUMIFS(Table_RSE7C_Data!N:N,Table_RSE7C_Data!$B:$B,'Table 7c'!$D$6,Table_RSE7C_Data!$C:$C,'Table 7c'!$C$126,Table_RSE7C_Data!$D:$D,'Table 7c'!$D$126,Table_RSE7C_Data!$E:$E,'Table 7c'!$D$120)</f>
        <v>33392</v>
      </c>
      <c r="L126" s="295">
        <f>SUMIFS(Table_RSE7C_Data!O:O,Table_RSE7C_Data!$B:$B,'Table 7c'!$D$6,Table_RSE7C_Data!$C:$C,'Table 7c'!$C$126,Table_RSE7C_Data!$D:$D,'Table 7c'!$D$126,Table_RSE7C_Data!$E:$E,'Table 7c'!$D$120)</f>
        <v>32856</v>
      </c>
      <c r="M126" s="221"/>
      <c r="N126" s="221"/>
      <c r="O126" s="221"/>
      <c r="Q126" s="173"/>
    </row>
    <row r="127" spans="1:17" s="506" customFormat="1" ht="16.5" customHeight="1" x14ac:dyDescent="0.45">
      <c r="A127" s="438" t="s">
        <v>146</v>
      </c>
      <c r="B127" s="431" t="s">
        <v>26</v>
      </c>
      <c r="C127" s="430" t="s">
        <v>388</v>
      </c>
      <c r="D127" s="430" t="s">
        <v>289</v>
      </c>
      <c r="E127" s="321">
        <f>SUMIFS(Table_RSE7C_Data!H:H,Table_RSE7C_Data!$B:$B,'Table 7c'!$D$6,Table_RSE7C_Data!$C:$C,'Table 7c'!$C$127,Table_RSE7C_Data!$D:$D,'Table 7c'!$D$127,Table_RSE7C_Data!$E:$E,'Table 7c'!$D$120)</f>
        <v>14778</v>
      </c>
      <c r="F127" s="321">
        <f>SUMIFS(Table_RSE7C_Data!I:I,Table_RSE7C_Data!$B:$B,'Table 7c'!$D$6,Table_RSE7C_Data!$C:$C,'Table 7c'!$C$127,Table_RSE7C_Data!$D:$D,'Table 7c'!$D$127,Table_RSE7C_Data!$E:$E,'Table 7c'!$D$120)</f>
        <v>16226</v>
      </c>
      <c r="G127" s="321">
        <f>SUMIFS(Table_RSE7C_Data!J:J,Table_RSE7C_Data!$B:$B,'Table 7c'!$D$6,Table_RSE7C_Data!$C:$C,'Table 7c'!$C$127,Table_RSE7C_Data!$D:$D,'Table 7c'!$D$127,Table_RSE7C_Data!$E:$E,'Table 7c'!$D$120)</f>
        <v>19700</v>
      </c>
      <c r="H127" s="321">
        <f>SUMIFS(Table_RSE7C_Data!K:K,Table_RSE7C_Data!$B:$B,'Table 7c'!$D$6,Table_RSE7C_Data!$C:$C,'Table 7c'!$C$127,Table_RSE7C_Data!$D:$D,'Table 7c'!$D$127,Table_RSE7C_Data!$E:$E,'Table 7c'!$D$120)</f>
        <v>22190</v>
      </c>
      <c r="I127" s="321">
        <f>SUMIFS(Table_RSE7C_Data!L:L,Table_RSE7C_Data!$B:$B,'Table 7c'!$D$6,Table_RSE7C_Data!$C:$C,'Table 7c'!$C$127,Table_RSE7C_Data!$D:$D,'Table 7c'!$D$127,Table_RSE7C_Data!$E:$E,'Table 7c'!$D$120)</f>
        <v>23749</v>
      </c>
      <c r="J127" s="321">
        <f>SUMIFS(Table_RSE7C_Data!M:M,Table_RSE7C_Data!$B:$B,'Table 7c'!$D$6,Table_RSE7C_Data!$C:$C,'Table 7c'!$C$127,Table_RSE7C_Data!$D:$D,'Table 7c'!$D$127,Table_RSE7C_Data!$E:$E,'Table 7c'!$D$120)</f>
        <v>25096</v>
      </c>
      <c r="K127" s="321">
        <f>SUMIFS(Table_RSE7C_Data!N:N,Table_RSE7C_Data!$B:$B,'Table 7c'!$D$6,Table_RSE7C_Data!$C:$C,'Table 7c'!$C$127,Table_RSE7C_Data!$D:$D,'Table 7c'!$D$127,Table_RSE7C_Data!$E:$E,'Table 7c'!$D$120)</f>
        <v>30766</v>
      </c>
      <c r="L127" s="321">
        <f>SUMIFS(Table_RSE7C_Data!O:O,Table_RSE7C_Data!$B:$B,'Table 7c'!$D$6,Table_RSE7C_Data!$C:$C,'Table 7c'!$C$127,Table_RSE7C_Data!$D:$D,'Table 7c'!$D$127,Table_RSE7C_Data!$E:$E,'Table 7c'!$D$120)</f>
        <v>30198</v>
      </c>
      <c r="Q127" s="508"/>
    </row>
    <row r="128" spans="1:17" ht="16.5" customHeight="1" x14ac:dyDescent="0.45">
      <c r="A128" s="437" t="s">
        <v>147</v>
      </c>
      <c r="B128" s="12" t="s">
        <v>187</v>
      </c>
      <c r="C128" s="229" t="s">
        <v>389</v>
      </c>
      <c r="D128" s="229" t="s">
        <v>187</v>
      </c>
      <c r="E128" s="295">
        <f>SUMIFS(Table_RSE7C_Data!H:H,Table_RSE7C_Data!$B:$B,'Table 7c'!$D$6,Table_RSE7C_Data!$C:$C,'Table 7c'!$C$128,Table_RSE7C_Data!$D:$D,'Table 7c'!$D$128,Table_RSE7C_Data!$E:$E,'Table 7c'!$D$120)</f>
        <v>31022</v>
      </c>
      <c r="F128" s="295">
        <f>SUMIFS(Table_RSE7C_Data!I:I,Table_RSE7C_Data!$B:$B,'Table 7c'!$D$6,Table_RSE7C_Data!$C:$C,'Table 7c'!$C$128,Table_RSE7C_Data!$D:$D,'Table 7c'!$D$128,Table_RSE7C_Data!$E:$E,'Table 7c'!$D$120)</f>
        <v>33413</v>
      </c>
      <c r="G128" s="295">
        <f>SUMIFS(Table_RSE7C_Data!J:J,Table_RSE7C_Data!$B:$B,'Table 7c'!$D$6,Table_RSE7C_Data!$C:$C,'Table 7c'!$C$128,Table_RSE7C_Data!$D:$D,'Table 7c'!$D$128,Table_RSE7C_Data!$E:$E,'Table 7c'!$D$120)</f>
        <v>36956</v>
      </c>
      <c r="H128" s="295">
        <f>SUMIFS(Table_RSE7C_Data!K:K,Table_RSE7C_Data!$B:$B,'Table 7c'!$D$6,Table_RSE7C_Data!$C:$C,'Table 7c'!$C$128,Table_RSE7C_Data!$D:$D,'Table 7c'!$D$128,Table_RSE7C_Data!$E:$E,'Table 7c'!$D$120)</f>
        <v>41572</v>
      </c>
      <c r="I128" s="295">
        <f>SUMIFS(Table_RSE7C_Data!L:L,Table_RSE7C_Data!$B:$B,'Table 7c'!$D$6,Table_RSE7C_Data!$C:$C,'Table 7c'!$C$128,Table_RSE7C_Data!$D:$D,'Table 7c'!$D$128,Table_RSE7C_Data!$E:$E,'Table 7c'!$D$120)</f>
        <v>46075</v>
      </c>
      <c r="J128" s="295">
        <f>SUMIFS(Table_RSE7C_Data!M:M,Table_RSE7C_Data!$B:$B,'Table 7c'!$D$6,Table_RSE7C_Data!$C:$C,'Table 7c'!$C$128,Table_RSE7C_Data!$D:$D,'Table 7c'!$D$128,Table_RSE7C_Data!$E:$E,'Table 7c'!$D$120)</f>
        <v>54765</v>
      </c>
      <c r="K128" s="295">
        <f>SUMIFS(Table_RSE7C_Data!N:N,Table_RSE7C_Data!$B:$B,'Table 7c'!$D$6,Table_RSE7C_Data!$C:$C,'Table 7c'!$C$128,Table_RSE7C_Data!$D:$D,'Table 7c'!$D$128,Table_RSE7C_Data!$E:$E,'Table 7c'!$D$120)</f>
        <v>66623</v>
      </c>
      <c r="L128" s="295">
        <f>SUMIFS(Table_RSE7C_Data!O:O,Table_RSE7C_Data!$B:$B,'Table 7c'!$D$6,Table_RSE7C_Data!$C:$C,'Table 7c'!$C$128,Table_RSE7C_Data!$D:$D,'Table 7c'!$D$128,Table_RSE7C_Data!$E:$E,'Table 7c'!$D$120)</f>
        <v>64618</v>
      </c>
      <c r="Q128" s="193"/>
    </row>
    <row r="129" spans="1:17" ht="16.5" customHeight="1" x14ac:dyDescent="0.45">
      <c r="A129" s="437" t="s">
        <v>147</v>
      </c>
      <c r="B129" s="12" t="s">
        <v>188</v>
      </c>
      <c r="C129" s="229" t="s">
        <v>389</v>
      </c>
      <c r="D129" s="229" t="s">
        <v>188</v>
      </c>
      <c r="E129" s="295">
        <f>SUMIFS(Table_RSE7C_Data!H:H,Table_RSE7C_Data!$B:$B,'Table 7c'!$D$6,Table_RSE7C_Data!$C:$C,'Table 7c'!$C$129,Table_RSE7C_Data!$D:$D,'Table 7c'!$D$129,Table_RSE7C_Data!$E:$E,'Table 7c'!$D$120)</f>
        <v>37224</v>
      </c>
      <c r="F129" s="295">
        <f>SUMIFS(Table_RSE7C_Data!I:I,Table_RSE7C_Data!$B:$B,'Table 7c'!$D$6,Table_RSE7C_Data!$C:$C,'Table 7c'!$C$129,Table_RSE7C_Data!$D:$D,'Table 7c'!$D$129,Table_RSE7C_Data!$E:$E,'Table 7c'!$D$120)</f>
        <v>40341</v>
      </c>
      <c r="G129" s="295">
        <f>SUMIFS(Table_RSE7C_Data!J:J,Table_RSE7C_Data!$B:$B,'Table 7c'!$D$6,Table_RSE7C_Data!$C:$C,'Table 7c'!$C$129,Table_RSE7C_Data!$D:$D,'Table 7c'!$D$129,Table_RSE7C_Data!$E:$E,'Table 7c'!$D$120)</f>
        <v>44754</v>
      </c>
      <c r="H129" s="295">
        <f>SUMIFS(Table_RSE7C_Data!K:K,Table_RSE7C_Data!$B:$B,'Table 7c'!$D$6,Table_RSE7C_Data!$C:$C,'Table 7c'!$C$129,Table_RSE7C_Data!$D:$D,'Table 7c'!$D$129,Table_RSE7C_Data!$E:$E,'Table 7c'!$D$120)</f>
        <v>51217</v>
      </c>
      <c r="I129" s="295">
        <f>SUMIFS(Table_RSE7C_Data!L:L,Table_RSE7C_Data!$B:$B,'Table 7c'!$D$6,Table_RSE7C_Data!$C:$C,'Table 7c'!$C$129,Table_RSE7C_Data!$D:$D,'Table 7c'!$D$129,Table_RSE7C_Data!$E:$E,'Table 7c'!$D$120)</f>
        <v>56792</v>
      </c>
      <c r="J129" s="295">
        <f>SUMIFS(Table_RSE7C_Data!M:M,Table_RSE7C_Data!$B:$B,'Table 7c'!$D$6,Table_RSE7C_Data!$C:$C,'Table 7c'!$C$129,Table_RSE7C_Data!$D:$D,'Table 7c'!$D$129,Table_RSE7C_Data!$E:$E,'Table 7c'!$D$120)</f>
        <v>67179</v>
      </c>
      <c r="K129" s="295">
        <f>SUMIFS(Table_RSE7C_Data!N:N,Table_RSE7C_Data!$B:$B,'Table 7c'!$D$6,Table_RSE7C_Data!$C:$C,'Table 7c'!$C$129,Table_RSE7C_Data!$D:$D,'Table 7c'!$D$129,Table_RSE7C_Data!$E:$E,'Table 7c'!$D$120)</f>
        <v>84837</v>
      </c>
      <c r="L129" s="295">
        <f>SUMIFS(Table_RSE7C_Data!O:O,Table_RSE7C_Data!$B:$B,'Table 7c'!$D$6,Table_RSE7C_Data!$C:$C,'Table 7c'!$C$129,Table_RSE7C_Data!$D:$D,'Table 7c'!$D$129,Table_RSE7C_Data!$E:$E,'Table 7c'!$D$120)</f>
        <v>83290</v>
      </c>
      <c r="Q129" s="193"/>
    </row>
    <row r="130" spans="1:17" s="506" customFormat="1" ht="16.5" customHeight="1" x14ac:dyDescent="0.45">
      <c r="A130" s="438" t="s">
        <v>147</v>
      </c>
      <c r="B130" s="431" t="s">
        <v>26</v>
      </c>
      <c r="C130" s="430" t="s">
        <v>389</v>
      </c>
      <c r="D130" s="430" t="s">
        <v>289</v>
      </c>
      <c r="E130" s="321">
        <f>SUMIFS(Table_RSE7C_Data!H:H,Table_RSE7C_Data!$B:$B,'Table 7c'!$D$6,Table_RSE7C_Data!$C:$C,'Table 7c'!$C$130,Table_RSE7C_Data!$D:$D,'Table 7c'!$D$130,Table_RSE7C_Data!$E:$E,'Table 7c'!$D$120)</f>
        <v>34184</v>
      </c>
      <c r="F130" s="321">
        <f>SUMIFS(Table_RSE7C_Data!I:I,Table_RSE7C_Data!$B:$B,'Table 7c'!$D$6,Table_RSE7C_Data!$C:$C,'Table 7c'!$C$130,Table_RSE7C_Data!$D:$D,'Table 7c'!$D$130,Table_RSE7C_Data!$E:$E,'Table 7c'!$D$120)</f>
        <v>37089</v>
      </c>
      <c r="G130" s="321">
        <f>SUMIFS(Table_RSE7C_Data!J:J,Table_RSE7C_Data!$B:$B,'Table 7c'!$D$6,Table_RSE7C_Data!$C:$C,'Table 7c'!$C$130,Table_RSE7C_Data!$D:$D,'Table 7c'!$D$130,Table_RSE7C_Data!$E:$E,'Table 7c'!$D$120)</f>
        <v>41086</v>
      </c>
      <c r="H130" s="321">
        <f>SUMIFS(Table_RSE7C_Data!K:K,Table_RSE7C_Data!$B:$B,'Table 7c'!$D$6,Table_RSE7C_Data!$C:$C,'Table 7c'!$C$130,Table_RSE7C_Data!$D:$D,'Table 7c'!$D$130,Table_RSE7C_Data!$E:$E,'Table 7c'!$D$120)</f>
        <v>46695</v>
      </c>
      <c r="I130" s="321">
        <f>SUMIFS(Table_RSE7C_Data!L:L,Table_RSE7C_Data!$B:$B,'Table 7c'!$D$6,Table_RSE7C_Data!$C:$C,'Table 7c'!$C$130,Table_RSE7C_Data!$D:$D,'Table 7c'!$D$130,Table_RSE7C_Data!$E:$E,'Table 7c'!$D$120)</f>
        <v>51740</v>
      </c>
      <c r="J130" s="321">
        <f>SUMIFS(Table_RSE7C_Data!M:M,Table_RSE7C_Data!$B:$B,'Table 7c'!$D$6,Table_RSE7C_Data!$C:$C,'Table 7c'!$C$130,Table_RSE7C_Data!$D:$D,'Table 7c'!$D$130,Table_RSE7C_Data!$E:$E,'Table 7c'!$D$120)</f>
        <v>61247</v>
      </c>
      <c r="K130" s="321">
        <f>SUMIFS(Table_RSE7C_Data!N:N,Table_RSE7C_Data!$B:$B,'Table 7c'!$D$6,Table_RSE7C_Data!$C:$C,'Table 7c'!$C$130,Table_RSE7C_Data!$D:$D,'Table 7c'!$D$130,Table_RSE7C_Data!$E:$E,'Table 7c'!$D$120)</f>
        <v>76050</v>
      </c>
      <c r="L130" s="321">
        <f>SUMIFS(Table_RSE7C_Data!O:O,Table_RSE7C_Data!$B:$B,'Table 7c'!$D$6,Table_RSE7C_Data!$C:$C,'Table 7c'!$C$130,Table_RSE7C_Data!$D:$D,'Table 7c'!$D$130,Table_RSE7C_Data!$E:$E,'Table 7c'!$D$120)</f>
        <v>74197</v>
      </c>
      <c r="Q130" s="509"/>
    </row>
    <row r="131" spans="1:17" ht="16.5" customHeight="1" x14ac:dyDescent="0.45">
      <c r="A131" s="437" t="s">
        <v>148</v>
      </c>
      <c r="B131" s="12" t="s">
        <v>187</v>
      </c>
      <c r="C131" s="229" t="s">
        <v>390</v>
      </c>
      <c r="D131" s="229" t="s">
        <v>187</v>
      </c>
      <c r="E131" s="295">
        <f>SUMIFS(Table_RSE7C_Data!H:H,Table_RSE7C_Data!$B:$B,'Table 7c'!$D$6,Table_RSE7C_Data!$C:$C,'Table 7c'!$C$131,Table_RSE7C_Data!$D:$D,'Table 7c'!$D$131,Table_RSE7C_Data!$E:$E,'Table 7c'!$D$120)</f>
        <v>44789</v>
      </c>
      <c r="F131" s="295">
        <f>SUMIFS(Table_RSE7C_Data!I:I,Table_RSE7C_Data!$B:$B,'Table 7c'!$D$6,Table_RSE7C_Data!$C:$C,'Table 7c'!$C$131,Table_RSE7C_Data!$D:$D,'Table 7c'!$D$131,Table_RSE7C_Data!$E:$E,'Table 7c'!$D$120)</f>
        <v>47687</v>
      </c>
      <c r="G131" s="295">
        <f>SUMIFS(Table_RSE7C_Data!J:J,Table_RSE7C_Data!$B:$B,'Table 7c'!$D$6,Table_RSE7C_Data!$C:$C,'Table 7c'!$C$131,Table_RSE7C_Data!$D:$D,'Table 7c'!$D$131,Table_RSE7C_Data!$E:$E,'Table 7c'!$D$120)</f>
        <v>55312</v>
      </c>
      <c r="H131" s="295">
        <f>SUMIFS(Table_RSE7C_Data!K:K,Table_RSE7C_Data!$B:$B,'Table 7c'!$D$6,Table_RSE7C_Data!$C:$C,'Table 7c'!$C$131,Table_RSE7C_Data!$D:$D,'Table 7c'!$D$131,Table_RSE7C_Data!$E:$E,'Table 7c'!$D$120)</f>
        <v>61269</v>
      </c>
      <c r="I131" s="295">
        <f>SUMIFS(Table_RSE7C_Data!L:L,Table_RSE7C_Data!$B:$B,'Table 7c'!$D$6,Table_RSE7C_Data!$C:$C,'Table 7c'!$C$131,Table_RSE7C_Data!$D:$D,'Table 7c'!$D$131,Table_RSE7C_Data!$E:$E,'Table 7c'!$D$120)</f>
        <v>67243</v>
      </c>
      <c r="J131" s="295">
        <f>SUMIFS(Table_RSE7C_Data!M:M,Table_RSE7C_Data!$B:$B,'Table 7c'!$D$6,Table_RSE7C_Data!$C:$C,'Table 7c'!$C$131,Table_RSE7C_Data!$D:$D,'Table 7c'!$D$131,Table_RSE7C_Data!$E:$E,'Table 7c'!$D$120)</f>
        <v>80449</v>
      </c>
      <c r="K131" s="295">
        <f>SUMIFS(Table_RSE7C_Data!N:N,Table_RSE7C_Data!$B:$B,'Table 7c'!$D$6,Table_RSE7C_Data!$C:$C,'Table 7c'!$C$131,Table_RSE7C_Data!$D:$D,'Table 7c'!$D$131,Table_RSE7C_Data!$E:$E,'Table 7c'!$D$120)</f>
        <v>97071</v>
      </c>
      <c r="L131" s="295">
        <f>SUMIFS(Table_RSE7C_Data!O:O,Table_RSE7C_Data!$B:$B,'Table 7c'!$D$6,Table_RSE7C_Data!$C:$C,'Table 7c'!$C$131,Table_RSE7C_Data!$D:$D,'Table 7c'!$D$131,Table_RSE7C_Data!$E:$E,'Table 7c'!$D$120)</f>
        <v>95329</v>
      </c>
      <c r="Q131" s="193"/>
    </row>
    <row r="132" spans="1:17" ht="16.5" customHeight="1" x14ac:dyDescent="0.45">
      <c r="A132" s="437" t="s">
        <v>148</v>
      </c>
      <c r="B132" s="12" t="s">
        <v>188</v>
      </c>
      <c r="C132" s="229" t="s">
        <v>390</v>
      </c>
      <c r="D132" s="229" t="s">
        <v>188</v>
      </c>
      <c r="E132" s="295">
        <f>SUMIFS(Table_RSE7C_Data!H:H,Table_RSE7C_Data!$B:$B,'Table 7c'!$D$6,Table_RSE7C_Data!$C:$C,'Table 7c'!$C$132,Table_RSE7C_Data!$D:$D,'Table 7c'!$D$132,Table_RSE7C_Data!$E:$E,'Table 7c'!$D$120)</f>
        <v>58265</v>
      </c>
      <c r="F132" s="295">
        <f>SUMIFS(Table_RSE7C_Data!I:I,Table_RSE7C_Data!$B:$B,'Table 7c'!$D$6,Table_RSE7C_Data!$C:$C,'Table 7c'!$C$132,Table_RSE7C_Data!$D:$D,'Table 7c'!$D$132,Table_RSE7C_Data!$E:$E,'Table 7c'!$D$120)</f>
        <v>61541</v>
      </c>
      <c r="G132" s="295">
        <f>SUMIFS(Table_RSE7C_Data!J:J,Table_RSE7C_Data!$B:$B,'Table 7c'!$D$6,Table_RSE7C_Data!$C:$C,'Table 7c'!$C$132,Table_RSE7C_Data!$D:$D,'Table 7c'!$D$132,Table_RSE7C_Data!$E:$E,'Table 7c'!$D$120)</f>
        <v>69636</v>
      </c>
      <c r="H132" s="295">
        <f>SUMIFS(Table_RSE7C_Data!K:K,Table_RSE7C_Data!$B:$B,'Table 7c'!$D$6,Table_RSE7C_Data!$C:$C,'Table 7c'!$C$132,Table_RSE7C_Data!$D:$D,'Table 7c'!$D$132,Table_RSE7C_Data!$E:$E,'Table 7c'!$D$120)</f>
        <v>77551</v>
      </c>
      <c r="I132" s="295">
        <f>SUMIFS(Table_RSE7C_Data!L:L,Table_RSE7C_Data!$B:$B,'Table 7c'!$D$6,Table_RSE7C_Data!$C:$C,'Table 7c'!$C$132,Table_RSE7C_Data!$D:$D,'Table 7c'!$D$132,Table_RSE7C_Data!$E:$E,'Table 7c'!$D$120)</f>
        <v>84722</v>
      </c>
      <c r="J132" s="295">
        <f>SUMIFS(Table_RSE7C_Data!M:M,Table_RSE7C_Data!$B:$B,'Table 7c'!$D$6,Table_RSE7C_Data!$C:$C,'Table 7c'!$C$132,Table_RSE7C_Data!$D:$D,'Table 7c'!$D$132,Table_RSE7C_Data!$E:$E,'Table 7c'!$D$120)</f>
        <v>102138</v>
      </c>
      <c r="K132" s="295">
        <f>SUMIFS(Table_RSE7C_Data!N:N,Table_RSE7C_Data!$B:$B,'Table 7c'!$D$6,Table_RSE7C_Data!$C:$C,'Table 7c'!$C$132,Table_RSE7C_Data!$D:$D,'Table 7c'!$D$132,Table_RSE7C_Data!$E:$E,'Table 7c'!$D$120)</f>
        <v>127182</v>
      </c>
      <c r="L132" s="295">
        <f>SUMIFS(Table_RSE7C_Data!O:O,Table_RSE7C_Data!$B:$B,'Table 7c'!$D$6,Table_RSE7C_Data!$C:$C,'Table 7c'!$C$132,Table_RSE7C_Data!$D:$D,'Table 7c'!$D$132,Table_RSE7C_Data!$E:$E,'Table 7c'!$D$120)</f>
        <v>125155</v>
      </c>
      <c r="Q132" s="193"/>
    </row>
    <row r="133" spans="1:17" s="506" customFormat="1" ht="16.5" customHeight="1" x14ac:dyDescent="0.45">
      <c r="A133" s="438" t="s">
        <v>148</v>
      </c>
      <c r="B133" s="431" t="s">
        <v>26</v>
      </c>
      <c r="C133" s="430" t="s">
        <v>390</v>
      </c>
      <c r="D133" s="430" t="s">
        <v>289</v>
      </c>
      <c r="E133" s="321">
        <f>SUMIFS(Table_RSE7C_Data!H:H,Table_RSE7C_Data!$B:$B,'Table 7c'!$D$6,Table_RSE7C_Data!$C:$C,'Table 7c'!$C$133,Table_RSE7C_Data!$D:$D,'Table 7c'!$D$133,Table_RSE7C_Data!$E:$E,'Table 7c'!$D$120)</f>
        <v>51861</v>
      </c>
      <c r="F133" s="321">
        <f>SUMIFS(Table_RSE7C_Data!I:I,Table_RSE7C_Data!$B:$B,'Table 7c'!$D$6,Table_RSE7C_Data!$C:$C,'Table 7c'!$C$133,Table_RSE7C_Data!$D:$D,'Table 7c'!$D$133,Table_RSE7C_Data!$E:$E,'Table 7c'!$D$120)</f>
        <v>55088</v>
      </c>
      <c r="G133" s="321">
        <f>SUMIFS(Table_RSE7C_Data!J:J,Table_RSE7C_Data!$B:$B,'Table 7c'!$D$6,Table_RSE7C_Data!$C:$C,'Table 7c'!$C$133,Table_RSE7C_Data!$D:$D,'Table 7c'!$D$133,Table_RSE7C_Data!$E:$E,'Table 7c'!$D$120)</f>
        <v>62922</v>
      </c>
      <c r="H133" s="321">
        <f>SUMIFS(Table_RSE7C_Data!K:K,Table_RSE7C_Data!$B:$B,'Table 7c'!$D$6,Table_RSE7C_Data!$C:$C,'Table 7c'!$C$133,Table_RSE7C_Data!$D:$D,'Table 7c'!$D$133,Table_RSE7C_Data!$E:$E,'Table 7c'!$D$120)</f>
        <v>69913</v>
      </c>
      <c r="I133" s="321">
        <f>SUMIFS(Table_RSE7C_Data!L:L,Table_RSE7C_Data!$B:$B,'Table 7c'!$D$6,Table_RSE7C_Data!$C:$C,'Table 7c'!$C$133,Table_RSE7C_Data!$D:$D,'Table 7c'!$D$133,Table_RSE7C_Data!$E:$E,'Table 7c'!$D$120)</f>
        <v>76493</v>
      </c>
      <c r="J133" s="321">
        <f>SUMIFS(Table_RSE7C_Data!M:M,Table_RSE7C_Data!$B:$B,'Table 7c'!$D$6,Table_RSE7C_Data!$C:$C,'Table 7c'!$C$133,Table_RSE7C_Data!$D:$D,'Table 7c'!$D$133,Table_RSE7C_Data!$E:$E,'Table 7c'!$D$120)</f>
        <v>91745</v>
      </c>
      <c r="K133" s="321">
        <f>SUMIFS(Table_RSE7C_Data!N:N,Table_RSE7C_Data!$B:$B,'Table 7c'!$D$6,Table_RSE7C_Data!$C:$C,'Table 7c'!$C$133,Table_RSE7C_Data!$D:$D,'Table 7c'!$D$133,Table_RSE7C_Data!$E:$E,'Table 7c'!$D$120)</f>
        <v>112659</v>
      </c>
      <c r="L133" s="321">
        <f>SUMIFS(Table_RSE7C_Data!O:O,Table_RSE7C_Data!$B:$B,'Table 7c'!$D$6,Table_RSE7C_Data!$C:$C,'Table 7c'!$C$133,Table_RSE7C_Data!$D:$D,'Table 7c'!$D$133,Table_RSE7C_Data!$E:$E,'Table 7c'!$D$120)</f>
        <v>110630</v>
      </c>
    </row>
    <row r="134" spans="1:17" ht="16.5" customHeight="1" x14ac:dyDescent="0.45">
      <c r="A134" s="437" t="s">
        <v>149</v>
      </c>
      <c r="B134" s="12" t="s">
        <v>187</v>
      </c>
      <c r="C134" s="229" t="s">
        <v>391</v>
      </c>
      <c r="D134" s="229" t="s">
        <v>187</v>
      </c>
      <c r="E134" s="295">
        <f>SUMIFS(Table_RSE7C_Data!H:H,Table_RSE7C_Data!$B:$B,'Table 7c'!$D$6,Table_RSE7C_Data!$C:$C,'Table 7c'!$C$134,Table_RSE7C_Data!$D:$D,'Table 7c'!$D$134,Table_RSE7C_Data!$E:$E,'Table 7c'!$D$120)</f>
        <v>61964</v>
      </c>
      <c r="F134" s="295">
        <f>SUMIFS(Table_RSE7C_Data!I:I,Table_RSE7C_Data!$B:$B,'Table 7c'!$D$6,Table_RSE7C_Data!$C:$C,'Table 7c'!$C$134,Table_RSE7C_Data!$D:$D,'Table 7c'!$D$134,Table_RSE7C_Data!$E:$E,'Table 7c'!$D$120)</f>
        <v>65834</v>
      </c>
      <c r="G134" s="295">
        <f>SUMIFS(Table_RSE7C_Data!J:J,Table_RSE7C_Data!$B:$B,'Table 7c'!$D$6,Table_RSE7C_Data!$C:$C,'Table 7c'!$C$134,Table_RSE7C_Data!$D:$D,'Table 7c'!$D$134,Table_RSE7C_Data!$E:$E,'Table 7c'!$D$120)</f>
        <v>73737</v>
      </c>
      <c r="H134" s="295">
        <f>SUMIFS(Table_RSE7C_Data!K:K,Table_RSE7C_Data!$B:$B,'Table 7c'!$D$6,Table_RSE7C_Data!$C:$C,'Table 7c'!$C$134,Table_RSE7C_Data!$D:$D,'Table 7c'!$D$134,Table_RSE7C_Data!$E:$E,'Table 7c'!$D$120)</f>
        <v>80492</v>
      </c>
      <c r="I134" s="295">
        <f>SUMIFS(Table_RSE7C_Data!L:L,Table_RSE7C_Data!$B:$B,'Table 7c'!$D$6,Table_RSE7C_Data!$C:$C,'Table 7c'!$C$134,Table_RSE7C_Data!$D:$D,'Table 7c'!$D$134,Table_RSE7C_Data!$E:$E,'Table 7c'!$D$120)</f>
        <v>87634</v>
      </c>
      <c r="J134" s="295">
        <f>SUMIFS(Table_RSE7C_Data!M:M,Table_RSE7C_Data!$B:$B,'Table 7c'!$D$6,Table_RSE7C_Data!$C:$C,'Table 7c'!$C$134,Table_RSE7C_Data!$D:$D,'Table 7c'!$D$134,Table_RSE7C_Data!$E:$E,'Table 7c'!$D$120)</f>
        <v>101560</v>
      </c>
      <c r="K134" s="295">
        <f>SUMIFS(Table_RSE7C_Data!N:N,Table_RSE7C_Data!$B:$B,'Table 7c'!$D$6,Table_RSE7C_Data!$C:$C,'Table 7c'!$C$134,Table_RSE7C_Data!$D:$D,'Table 7c'!$D$134,Table_RSE7C_Data!$E:$E,'Table 7c'!$D$120)</f>
        <v>121108</v>
      </c>
      <c r="L134" s="295">
        <f>SUMIFS(Table_RSE7C_Data!O:O,Table_RSE7C_Data!$B:$B,'Table 7c'!$D$6,Table_RSE7C_Data!$C:$C,'Table 7c'!$C$134,Table_RSE7C_Data!$D:$D,'Table 7c'!$D$134,Table_RSE7C_Data!$E:$E,'Table 7c'!$D$120)</f>
        <v>119205</v>
      </c>
    </row>
    <row r="135" spans="1:17" ht="16.5" customHeight="1" x14ac:dyDescent="0.45">
      <c r="A135" s="437" t="s">
        <v>149</v>
      </c>
      <c r="B135" s="12" t="s">
        <v>188</v>
      </c>
      <c r="C135" s="229" t="s">
        <v>391</v>
      </c>
      <c r="D135" s="229" t="s">
        <v>188</v>
      </c>
      <c r="E135" s="295">
        <f>SUMIFS(Table_RSE7C_Data!H:H,Table_RSE7C_Data!$B:$B,'Table 7c'!$D$6,Table_RSE7C_Data!$C:$C,'Table 7c'!$C$135,Table_RSE7C_Data!$D:$D,'Table 7c'!$D$135,Table_RSE7C_Data!$E:$E,'Table 7c'!$D$120)</f>
        <v>83875</v>
      </c>
      <c r="F135" s="295">
        <f>SUMIFS(Table_RSE7C_Data!I:I,Table_RSE7C_Data!$B:$B,'Table 7c'!$D$6,Table_RSE7C_Data!$C:$C,'Table 7c'!$C$135,Table_RSE7C_Data!$D:$D,'Table 7c'!$D$135,Table_RSE7C_Data!$E:$E,'Table 7c'!$D$120)</f>
        <v>87827</v>
      </c>
      <c r="G135" s="295">
        <f>SUMIFS(Table_RSE7C_Data!J:J,Table_RSE7C_Data!$B:$B,'Table 7c'!$D$6,Table_RSE7C_Data!$C:$C,'Table 7c'!$C$135,Table_RSE7C_Data!$D:$D,'Table 7c'!$D$135,Table_RSE7C_Data!$E:$E,'Table 7c'!$D$120)</f>
        <v>94695</v>
      </c>
      <c r="H135" s="295">
        <f>SUMIFS(Table_RSE7C_Data!K:K,Table_RSE7C_Data!$B:$B,'Table 7c'!$D$6,Table_RSE7C_Data!$C:$C,'Table 7c'!$C$135,Table_RSE7C_Data!$D:$D,'Table 7c'!$D$135,Table_RSE7C_Data!$E:$E,'Table 7c'!$D$120)</f>
        <v>102941</v>
      </c>
      <c r="I135" s="295">
        <f>SUMIFS(Table_RSE7C_Data!L:L,Table_RSE7C_Data!$B:$B,'Table 7c'!$D$6,Table_RSE7C_Data!$C:$C,'Table 7c'!$C$135,Table_RSE7C_Data!$D:$D,'Table 7c'!$D$135,Table_RSE7C_Data!$E:$E,'Table 7c'!$D$120)</f>
        <v>111115</v>
      </c>
      <c r="J135" s="295">
        <f>SUMIFS(Table_RSE7C_Data!M:M,Table_RSE7C_Data!$B:$B,'Table 7c'!$D$6,Table_RSE7C_Data!$C:$C,'Table 7c'!$C$135,Table_RSE7C_Data!$D:$D,'Table 7c'!$D$135,Table_RSE7C_Data!$E:$E,'Table 7c'!$D$120)</f>
        <v>130066</v>
      </c>
      <c r="K135" s="295">
        <f>SUMIFS(Table_RSE7C_Data!N:N,Table_RSE7C_Data!$B:$B,'Table 7c'!$D$6,Table_RSE7C_Data!$C:$C,'Table 7c'!$C$135,Table_RSE7C_Data!$D:$D,'Table 7c'!$D$135,Table_RSE7C_Data!$E:$E,'Table 7c'!$D$120)</f>
        <v>160187</v>
      </c>
      <c r="L135" s="295">
        <f>SUMIFS(Table_RSE7C_Data!O:O,Table_RSE7C_Data!$B:$B,'Table 7c'!$D$6,Table_RSE7C_Data!$C:$C,'Table 7c'!$C$135,Table_RSE7C_Data!$D:$D,'Table 7c'!$D$135,Table_RSE7C_Data!$E:$E,'Table 7c'!$D$120)</f>
        <v>158860</v>
      </c>
    </row>
    <row r="136" spans="1:17" s="506" customFormat="1" ht="16.5" customHeight="1" x14ac:dyDescent="0.45">
      <c r="A136" s="438" t="s">
        <v>149</v>
      </c>
      <c r="B136" s="431" t="s">
        <v>26</v>
      </c>
      <c r="C136" s="430" t="s">
        <v>391</v>
      </c>
      <c r="D136" s="430" t="s">
        <v>289</v>
      </c>
      <c r="E136" s="321">
        <f>SUMIFS(Table_RSE7C_Data!H:H,Table_RSE7C_Data!$B:$B,'Table 7c'!$D$6,Table_RSE7C_Data!$C:$C,'Table 7c'!$C$136,Table_RSE7C_Data!$D:$D,'Table 7c'!$D$136,Table_RSE7C_Data!$E:$E,'Table 7c'!$D$120)</f>
        <v>73580</v>
      </c>
      <c r="F136" s="321">
        <f>SUMIFS(Table_RSE7C_Data!I:I,Table_RSE7C_Data!$B:$B,'Table 7c'!$D$6,Table_RSE7C_Data!$C:$C,'Table 7c'!$C$136,Table_RSE7C_Data!$D:$D,'Table 7c'!$D$136,Table_RSE7C_Data!$E:$E,'Table 7c'!$D$120)</f>
        <v>77675</v>
      </c>
      <c r="G136" s="321">
        <f>SUMIFS(Table_RSE7C_Data!J:J,Table_RSE7C_Data!$B:$B,'Table 7c'!$D$6,Table_RSE7C_Data!$C:$C,'Table 7c'!$C$136,Table_RSE7C_Data!$D:$D,'Table 7c'!$D$136,Table_RSE7C_Data!$E:$E,'Table 7c'!$D$120)</f>
        <v>84960</v>
      </c>
      <c r="H136" s="321">
        <f>SUMIFS(Table_RSE7C_Data!K:K,Table_RSE7C_Data!$B:$B,'Table 7c'!$D$6,Table_RSE7C_Data!$C:$C,'Table 7c'!$C$136,Table_RSE7C_Data!$D:$D,'Table 7c'!$D$136,Table_RSE7C_Data!$E:$E,'Table 7c'!$D$120)</f>
        <v>92481</v>
      </c>
      <c r="I136" s="321">
        <f>SUMIFS(Table_RSE7C_Data!L:L,Table_RSE7C_Data!$B:$B,'Table 7c'!$D$6,Table_RSE7C_Data!$C:$C,'Table 7c'!$C$136,Table_RSE7C_Data!$D:$D,'Table 7c'!$D$136,Table_RSE7C_Data!$E:$E,'Table 7c'!$D$120)</f>
        <v>100123</v>
      </c>
      <c r="J136" s="321">
        <f>SUMIFS(Table_RSE7C_Data!M:M,Table_RSE7C_Data!$B:$B,'Table 7c'!$D$6,Table_RSE7C_Data!$C:$C,'Table 7c'!$C$136,Table_RSE7C_Data!$D:$D,'Table 7c'!$D$136,Table_RSE7C_Data!$E:$E,'Table 7c'!$D$120)</f>
        <v>116438</v>
      </c>
      <c r="K136" s="321">
        <f>SUMIFS(Table_RSE7C_Data!N:N,Table_RSE7C_Data!$B:$B,'Table 7c'!$D$6,Table_RSE7C_Data!$C:$C,'Table 7c'!$C$136,Table_RSE7C_Data!$D:$D,'Table 7c'!$D$136,Table_RSE7C_Data!$E:$E,'Table 7c'!$D$120)</f>
        <v>141356</v>
      </c>
      <c r="L136" s="321">
        <f>SUMIFS(Table_RSE7C_Data!O:O,Table_RSE7C_Data!$B:$B,'Table 7c'!$D$6,Table_RSE7C_Data!$C:$C,'Table 7c'!$C$136,Table_RSE7C_Data!$D:$D,'Table 7c'!$D$136,Table_RSE7C_Data!$E:$E,'Table 7c'!$D$120)</f>
        <v>139482</v>
      </c>
    </row>
    <row r="137" spans="1:17" ht="16.5" customHeight="1" x14ac:dyDescent="0.45">
      <c r="A137" s="437" t="s">
        <v>150</v>
      </c>
      <c r="B137" s="12" t="s">
        <v>187</v>
      </c>
      <c r="C137" s="229" t="s">
        <v>392</v>
      </c>
      <c r="D137" s="229" t="s">
        <v>187</v>
      </c>
      <c r="E137" s="295">
        <f>SUMIFS(Table_RSE7C_Data!H:H,Table_RSE7C_Data!$B:$B,'Table 7c'!$D$6,Table_RSE7C_Data!$C:$C,'Table 7c'!$C$137,Table_RSE7C_Data!$D:$D,'Table 7c'!$D$137,Table_RSE7C_Data!$E:$E,'Table 7c'!$D$120)</f>
        <v>87351</v>
      </c>
      <c r="F137" s="295">
        <f>SUMIFS(Table_RSE7C_Data!I:I,Table_RSE7C_Data!$B:$B,'Table 7c'!$D$6,Table_RSE7C_Data!$C:$C,'Table 7c'!$C$137,Table_RSE7C_Data!$D:$D,'Table 7c'!$D$137,Table_RSE7C_Data!$E:$E,'Table 7c'!$D$120)</f>
        <v>91688</v>
      </c>
      <c r="G137" s="295">
        <f>SUMIFS(Table_RSE7C_Data!J:J,Table_RSE7C_Data!$B:$B,'Table 7c'!$D$6,Table_RSE7C_Data!$C:$C,'Table 7c'!$C$137,Table_RSE7C_Data!$D:$D,'Table 7c'!$D$137,Table_RSE7C_Data!$E:$E,'Table 7c'!$D$120)</f>
        <v>102094</v>
      </c>
      <c r="H137" s="295">
        <f>SUMIFS(Table_RSE7C_Data!K:K,Table_RSE7C_Data!$B:$B,'Table 7c'!$D$6,Table_RSE7C_Data!$C:$C,'Table 7c'!$C$137,Table_RSE7C_Data!$D:$D,'Table 7c'!$D$137,Table_RSE7C_Data!$E:$E,'Table 7c'!$D$120)</f>
        <v>110106</v>
      </c>
      <c r="I137" s="295">
        <f>SUMIFS(Table_RSE7C_Data!L:L,Table_RSE7C_Data!$B:$B,'Table 7c'!$D$6,Table_RSE7C_Data!$C:$C,'Table 7c'!$C$137,Table_RSE7C_Data!$D:$D,'Table 7c'!$D$137,Table_RSE7C_Data!$E:$E,'Table 7c'!$D$120)</f>
        <v>118408</v>
      </c>
      <c r="J137" s="295">
        <f>SUMIFS(Table_RSE7C_Data!M:M,Table_RSE7C_Data!$B:$B,'Table 7c'!$D$6,Table_RSE7C_Data!$C:$C,'Table 7c'!$C$137,Table_RSE7C_Data!$D:$D,'Table 7c'!$D$137,Table_RSE7C_Data!$E:$E,'Table 7c'!$D$120)</f>
        <v>132915</v>
      </c>
      <c r="K137" s="295">
        <f>SUMIFS(Table_RSE7C_Data!N:N,Table_RSE7C_Data!$B:$B,'Table 7c'!$D$6,Table_RSE7C_Data!$C:$C,'Table 7c'!$C$137,Table_RSE7C_Data!$D:$D,'Table 7c'!$D$137,Table_RSE7C_Data!$E:$E,'Table 7c'!$D$120)</f>
        <v>156150</v>
      </c>
      <c r="L137" s="295">
        <f>SUMIFS(Table_RSE7C_Data!O:O,Table_RSE7C_Data!$B:$B,'Table 7c'!$D$6,Table_RSE7C_Data!$C:$C,'Table 7c'!$C$137,Table_RSE7C_Data!$D:$D,'Table 7c'!$D$137,Table_RSE7C_Data!$E:$E,'Table 7c'!$D$120)</f>
        <v>152508</v>
      </c>
    </row>
    <row r="138" spans="1:17" ht="16.5" customHeight="1" x14ac:dyDescent="0.45">
      <c r="A138" s="437" t="s">
        <v>150</v>
      </c>
      <c r="B138" s="12" t="s">
        <v>188</v>
      </c>
      <c r="C138" s="229" t="s">
        <v>392</v>
      </c>
      <c r="D138" s="229" t="s">
        <v>188</v>
      </c>
      <c r="E138" s="295">
        <f>SUMIFS(Table_RSE7C_Data!H:H,Table_RSE7C_Data!$B:$B,'Table 7c'!$D$6,Table_RSE7C_Data!$C:$C,'Table 7c'!$C$138,Table_RSE7C_Data!$D:$D,'Table 7c'!$D$138,Table_RSE7C_Data!$E:$E,'Table 7c'!$D$120)</f>
        <v>113914</v>
      </c>
      <c r="F138" s="295">
        <f>SUMIFS(Table_RSE7C_Data!I:I,Table_RSE7C_Data!$B:$B,'Table 7c'!$D$6,Table_RSE7C_Data!$C:$C,'Table 7c'!$C$138,Table_RSE7C_Data!$D:$D,'Table 7c'!$D$138,Table_RSE7C_Data!$E:$E,'Table 7c'!$D$120)</f>
        <v>118496</v>
      </c>
      <c r="G138" s="295">
        <f>SUMIFS(Table_RSE7C_Data!J:J,Table_RSE7C_Data!$B:$B,'Table 7c'!$D$6,Table_RSE7C_Data!$C:$C,'Table 7c'!$C$138,Table_RSE7C_Data!$D:$D,'Table 7c'!$D$138,Table_RSE7C_Data!$E:$E,'Table 7c'!$D$120)</f>
        <v>129541</v>
      </c>
      <c r="H138" s="295">
        <f>SUMIFS(Table_RSE7C_Data!K:K,Table_RSE7C_Data!$B:$B,'Table 7c'!$D$6,Table_RSE7C_Data!$C:$C,'Table 7c'!$C$138,Table_RSE7C_Data!$D:$D,'Table 7c'!$D$138,Table_RSE7C_Data!$E:$E,'Table 7c'!$D$120)</f>
        <v>139632</v>
      </c>
      <c r="I138" s="295">
        <f>SUMIFS(Table_RSE7C_Data!L:L,Table_RSE7C_Data!$B:$B,'Table 7c'!$D$6,Table_RSE7C_Data!$C:$C,'Table 7c'!$C$138,Table_RSE7C_Data!$D:$D,'Table 7c'!$D$138,Table_RSE7C_Data!$E:$E,'Table 7c'!$D$120)</f>
        <v>148970</v>
      </c>
      <c r="J138" s="295">
        <f>SUMIFS(Table_RSE7C_Data!M:M,Table_RSE7C_Data!$B:$B,'Table 7c'!$D$6,Table_RSE7C_Data!$C:$C,'Table 7c'!$C$138,Table_RSE7C_Data!$D:$D,'Table 7c'!$D$138,Table_RSE7C_Data!$E:$E,'Table 7c'!$D$120)</f>
        <v>168813</v>
      </c>
      <c r="K138" s="295">
        <f>SUMIFS(Table_RSE7C_Data!N:N,Table_RSE7C_Data!$B:$B,'Table 7c'!$D$6,Table_RSE7C_Data!$C:$C,'Table 7c'!$C$138,Table_RSE7C_Data!$D:$D,'Table 7c'!$D$138,Table_RSE7C_Data!$E:$E,'Table 7c'!$D$120)</f>
        <v>201375</v>
      </c>
      <c r="L138" s="295">
        <f>SUMIFS(Table_RSE7C_Data!O:O,Table_RSE7C_Data!$B:$B,'Table 7c'!$D$6,Table_RSE7C_Data!$C:$C,'Table 7c'!$C$138,Table_RSE7C_Data!$D:$D,'Table 7c'!$D$138,Table_RSE7C_Data!$E:$E,'Table 7c'!$D$120)</f>
        <v>200440</v>
      </c>
    </row>
    <row r="139" spans="1:17" s="506" customFormat="1" ht="16.5" customHeight="1" x14ac:dyDescent="0.45">
      <c r="A139" s="438" t="s">
        <v>150</v>
      </c>
      <c r="B139" s="431" t="s">
        <v>26</v>
      </c>
      <c r="C139" s="430" t="s">
        <v>392</v>
      </c>
      <c r="D139" s="430" t="s">
        <v>289</v>
      </c>
      <c r="E139" s="321">
        <f>SUMIFS(Table_RSE7C_Data!H:H,Table_RSE7C_Data!$B:$B,'Table 7c'!$D$6,Table_RSE7C_Data!$C:$C,'Table 7c'!$C$139,Table_RSE7C_Data!$D:$D,'Table 7c'!$D$139,Table_RSE7C_Data!$E:$E,'Table 7c'!$D$120)</f>
        <v>101478</v>
      </c>
      <c r="F139" s="321">
        <f>SUMIFS(Table_RSE7C_Data!I:I,Table_RSE7C_Data!$B:$B,'Table 7c'!$D$6,Table_RSE7C_Data!$C:$C,'Table 7c'!$C$139,Table_RSE7C_Data!$D:$D,'Table 7c'!$D$139,Table_RSE7C_Data!$E:$E,'Table 7c'!$D$120)</f>
        <v>106218</v>
      </c>
      <c r="G139" s="321">
        <f>SUMIFS(Table_RSE7C_Data!J:J,Table_RSE7C_Data!$B:$B,'Table 7c'!$D$6,Table_RSE7C_Data!$C:$C,'Table 7c'!$C$139,Table_RSE7C_Data!$D:$D,'Table 7c'!$D$139,Table_RSE7C_Data!$E:$E,'Table 7c'!$D$120)</f>
        <v>116899</v>
      </c>
      <c r="H139" s="321">
        <f>SUMIFS(Table_RSE7C_Data!K:K,Table_RSE7C_Data!$B:$B,'Table 7c'!$D$6,Table_RSE7C_Data!$C:$C,'Table 7c'!$C$139,Table_RSE7C_Data!$D:$D,'Table 7c'!$D$139,Table_RSE7C_Data!$E:$E,'Table 7c'!$D$120)</f>
        <v>126044</v>
      </c>
      <c r="I139" s="321">
        <f>SUMIFS(Table_RSE7C_Data!L:L,Table_RSE7C_Data!$B:$B,'Table 7c'!$D$6,Table_RSE7C_Data!$C:$C,'Table 7c'!$C$139,Table_RSE7C_Data!$D:$D,'Table 7c'!$D$139,Table_RSE7C_Data!$E:$E,'Table 7c'!$D$120)</f>
        <v>134853</v>
      </c>
      <c r="J139" s="321">
        <f>SUMIFS(Table_RSE7C_Data!M:M,Table_RSE7C_Data!$B:$B,'Table 7c'!$D$6,Table_RSE7C_Data!$C:$C,'Table 7c'!$C$139,Table_RSE7C_Data!$D:$D,'Table 7c'!$D$139,Table_RSE7C_Data!$E:$E,'Table 7c'!$D$120)</f>
        <v>151906</v>
      </c>
      <c r="K139" s="321">
        <f>SUMIFS(Table_RSE7C_Data!N:N,Table_RSE7C_Data!$B:$B,'Table 7c'!$D$6,Table_RSE7C_Data!$C:$C,'Table 7c'!$C$139,Table_RSE7C_Data!$D:$D,'Table 7c'!$D$139,Table_RSE7C_Data!$E:$E,'Table 7c'!$D$120)</f>
        <v>179891</v>
      </c>
      <c r="L139" s="321">
        <f>SUMIFS(Table_RSE7C_Data!O:O,Table_RSE7C_Data!$B:$B,'Table 7c'!$D$6,Table_RSE7C_Data!$C:$C,'Table 7c'!$C$139,Table_RSE7C_Data!$D:$D,'Table 7c'!$D$139,Table_RSE7C_Data!$E:$E,'Table 7c'!$D$120)</f>
        <v>177182</v>
      </c>
    </row>
    <row r="140" spans="1:17" ht="16.5" customHeight="1" x14ac:dyDescent="0.45">
      <c r="A140" s="437" t="s">
        <v>151</v>
      </c>
      <c r="B140" s="12" t="s">
        <v>187</v>
      </c>
      <c r="C140" s="229" t="s">
        <v>393</v>
      </c>
      <c r="D140" s="229" t="s">
        <v>187</v>
      </c>
      <c r="E140" s="295">
        <f>SUMIFS(Table_RSE7C_Data!H:H,Table_RSE7C_Data!$B:$B,'Table 7c'!$D$6,Table_RSE7C_Data!$C:$C,'Table 7c'!$C$140,Table_RSE7C_Data!$D:$D,'Table 7c'!$D$140,Table_RSE7C_Data!$E:$E,'Table 7c'!$D$120)</f>
        <v>119816</v>
      </c>
      <c r="F140" s="295">
        <f>SUMIFS(Table_RSE7C_Data!I:I,Table_RSE7C_Data!$B:$B,'Table 7c'!$D$6,Table_RSE7C_Data!$C:$C,'Table 7c'!$C$140,Table_RSE7C_Data!$D:$D,'Table 7c'!$D$140,Table_RSE7C_Data!$E:$E,'Table 7c'!$D$120)</f>
        <v>123792</v>
      </c>
      <c r="G140" s="295">
        <f>SUMIFS(Table_RSE7C_Data!J:J,Table_RSE7C_Data!$B:$B,'Table 7c'!$D$6,Table_RSE7C_Data!$C:$C,'Table 7c'!$C$140,Table_RSE7C_Data!$D:$D,'Table 7c'!$D$140,Table_RSE7C_Data!$E:$E,'Table 7c'!$D$120)</f>
        <v>138331</v>
      </c>
      <c r="H140" s="295">
        <f>SUMIFS(Table_RSE7C_Data!K:K,Table_RSE7C_Data!$B:$B,'Table 7c'!$D$6,Table_RSE7C_Data!$C:$C,'Table 7c'!$C$140,Table_RSE7C_Data!$D:$D,'Table 7c'!$D$140,Table_RSE7C_Data!$E:$E,'Table 7c'!$D$120)</f>
        <v>147362</v>
      </c>
      <c r="I140" s="295">
        <f>SUMIFS(Table_RSE7C_Data!L:L,Table_RSE7C_Data!$B:$B,'Table 7c'!$D$6,Table_RSE7C_Data!$C:$C,'Table 7c'!$C$140,Table_RSE7C_Data!$D:$D,'Table 7c'!$D$140,Table_RSE7C_Data!$E:$E,'Table 7c'!$D$120)</f>
        <v>154896</v>
      </c>
      <c r="J140" s="295">
        <f>SUMIFS(Table_RSE7C_Data!M:M,Table_RSE7C_Data!$B:$B,'Table 7c'!$D$6,Table_RSE7C_Data!$C:$C,'Table 7c'!$C$140,Table_RSE7C_Data!$D:$D,'Table 7c'!$D$140,Table_RSE7C_Data!$E:$E,'Table 7c'!$D$120)</f>
        <v>165986</v>
      </c>
      <c r="K140" s="295">
        <f>SUMIFS(Table_RSE7C_Data!N:N,Table_RSE7C_Data!$B:$B,'Table 7c'!$D$6,Table_RSE7C_Data!$C:$C,'Table 7c'!$C$140,Table_RSE7C_Data!$D:$D,'Table 7c'!$D$140,Table_RSE7C_Data!$E:$E,'Table 7c'!$D$120)</f>
        <v>193150</v>
      </c>
      <c r="L140" s="295">
        <f>SUMIFS(Table_RSE7C_Data!O:O,Table_RSE7C_Data!$B:$B,'Table 7c'!$D$6,Table_RSE7C_Data!$C:$C,'Table 7c'!$C$140,Table_RSE7C_Data!$D:$D,'Table 7c'!$D$140,Table_RSE7C_Data!$E:$E,'Table 7c'!$D$120)</f>
        <v>185264</v>
      </c>
    </row>
    <row r="141" spans="1:17" ht="16.5" customHeight="1" x14ac:dyDescent="0.45">
      <c r="A141" s="437" t="s">
        <v>151</v>
      </c>
      <c r="B141" s="12" t="s">
        <v>188</v>
      </c>
      <c r="C141" s="229" t="s">
        <v>393</v>
      </c>
      <c r="D141" s="229" t="s">
        <v>188</v>
      </c>
      <c r="E141" s="295">
        <f>SUMIFS(Table_RSE7C_Data!H:H,Table_RSE7C_Data!$B:$B,'Table 7c'!$D$6,Table_RSE7C_Data!$C:$C,'Table 7c'!$C$141,Table_RSE7C_Data!$D:$D,'Table 7c'!$D$141,Table_RSE7C_Data!$E:$E,'Table 7c'!$D$120)</f>
        <v>145085</v>
      </c>
      <c r="F141" s="295">
        <f>SUMIFS(Table_RSE7C_Data!I:I,Table_RSE7C_Data!$B:$B,'Table 7c'!$D$6,Table_RSE7C_Data!$C:$C,'Table 7c'!$C$141,Table_RSE7C_Data!$D:$D,'Table 7c'!$D$141,Table_RSE7C_Data!$E:$E,'Table 7c'!$D$120)</f>
        <v>148154</v>
      </c>
      <c r="G141" s="295">
        <f>SUMIFS(Table_RSE7C_Data!J:J,Table_RSE7C_Data!$B:$B,'Table 7c'!$D$6,Table_RSE7C_Data!$C:$C,'Table 7c'!$C$141,Table_RSE7C_Data!$D:$D,'Table 7c'!$D$141,Table_RSE7C_Data!$E:$E,'Table 7c'!$D$120)</f>
        <v>160031</v>
      </c>
      <c r="H141" s="295">
        <f>SUMIFS(Table_RSE7C_Data!K:K,Table_RSE7C_Data!$B:$B,'Table 7c'!$D$6,Table_RSE7C_Data!$C:$C,'Table 7c'!$C$141,Table_RSE7C_Data!$D:$D,'Table 7c'!$D$141,Table_RSE7C_Data!$E:$E,'Table 7c'!$D$120)</f>
        <v>170618</v>
      </c>
      <c r="I141" s="295">
        <f>SUMIFS(Table_RSE7C_Data!L:L,Table_RSE7C_Data!$B:$B,'Table 7c'!$D$6,Table_RSE7C_Data!$C:$C,'Table 7c'!$C$141,Table_RSE7C_Data!$D:$D,'Table 7c'!$D$141,Table_RSE7C_Data!$E:$E,'Table 7c'!$D$120)</f>
        <v>180944</v>
      </c>
      <c r="J141" s="295">
        <f>SUMIFS(Table_RSE7C_Data!M:M,Table_RSE7C_Data!$B:$B,'Table 7c'!$D$6,Table_RSE7C_Data!$C:$C,'Table 7c'!$C$141,Table_RSE7C_Data!$D:$D,'Table 7c'!$D$141,Table_RSE7C_Data!$E:$E,'Table 7c'!$D$120)</f>
        <v>198482</v>
      </c>
      <c r="K141" s="295">
        <f>SUMIFS(Table_RSE7C_Data!N:N,Table_RSE7C_Data!$B:$B,'Table 7c'!$D$6,Table_RSE7C_Data!$C:$C,'Table 7c'!$C$141,Table_RSE7C_Data!$D:$D,'Table 7c'!$D$141,Table_RSE7C_Data!$E:$E,'Table 7c'!$D$120)</f>
        <v>234174</v>
      </c>
      <c r="L141" s="295">
        <f>SUMIFS(Table_RSE7C_Data!O:O,Table_RSE7C_Data!$B:$B,'Table 7c'!$D$6,Table_RSE7C_Data!$C:$C,'Table 7c'!$C$141,Table_RSE7C_Data!$D:$D,'Table 7c'!$D$141,Table_RSE7C_Data!$E:$E,'Table 7c'!$D$120)</f>
        <v>231254</v>
      </c>
    </row>
    <row r="142" spans="1:17" s="506" customFormat="1" ht="16.5" customHeight="1" x14ac:dyDescent="0.45">
      <c r="A142" s="438" t="s">
        <v>151</v>
      </c>
      <c r="B142" s="431" t="s">
        <v>26</v>
      </c>
      <c r="C142" s="430" t="s">
        <v>393</v>
      </c>
      <c r="D142" s="430" t="s">
        <v>289</v>
      </c>
      <c r="E142" s="321">
        <f>SUMIFS(Table_RSE7C_Data!H:H,Table_RSE7C_Data!$B:$B,'Table 7c'!$D$6,Table_RSE7C_Data!$C:$C,'Table 7c'!$C$142,Table_RSE7C_Data!$D:$D,'Table 7c'!$D$142,Table_RSE7C_Data!$E:$E,'Table 7c'!$D$120)</f>
        <v>133364</v>
      </c>
      <c r="F142" s="321">
        <f>SUMIFS(Table_RSE7C_Data!I:I,Table_RSE7C_Data!$B:$B,'Table 7c'!$D$6,Table_RSE7C_Data!$C:$C,'Table 7c'!$C$142,Table_RSE7C_Data!$D:$D,'Table 7c'!$D$142,Table_RSE7C_Data!$E:$E,'Table 7c'!$D$120)</f>
        <v>137159</v>
      </c>
      <c r="G142" s="321">
        <f>SUMIFS(Table_RSE7C_Data!J:J,Table_RSE7C_Data!$B:$B,'Table 7c'!$D$6,Table_RSE7C_Data!$C:$C,'Table 7c'!$C$142,Table_RSE7C_Data!$D:$D,'Table 7c'!$D$142,Table_RSE7C_Data!$E:$E,'Table 7c'!$D$120)</f>
        <v>150126</v>
      </c>
      <c r="H142" s="321">
        <f>SUMIFS(Table_RSE7C_Data!K:K,Table_RSE7C_Data!$B:$B,'Table 7c'!$D$6,Table_RSE7C_Data!$C:$C,'Table 7c'!$C$142,Table_RSE7C_Data!$D:$D,'Table 7c'!$D$142,Table_RSE7C_Data!$E:$E,'Table 7c'!$D$120)</f>
        <v>159970</v>
      </c>
      <c r="I142" s="321">
        <f>SUMIFS(Table_RSE7C_Data!L:L,Table_RSE7C_Data!$B:$B,'Table 7c'!$D$6,Table_RSE7C_Data!$C:$C,'Table 7c'!$C$142,Table_RSE7C_Data!$D:$D,'Table 7c'!$D$142,Table_RSE7C_Data!$E:$E,'Table 7c'!$D$120)</f>
        <v>168988</v>
      </c>
      <c r="J142" s="321">
        <f>SUMIFS(Table_RSE7C_Data!M:M,Table_RSE7C_Data!$B:$B,'Table 7c'!$D$6,Table_RSE7C_Data!$C:$C,'Table 7c'!$C$142,Table_RSE7C_Data!$D:$D,'Table 7c'!$D$142,Table_RSE7C_Data!$E:$E,'Table 7c'!$D$120)</f>
        <v>183313</v>
      </c>
      <c r="K142" s="321">
        <f>SUMIFS(Table_RSE7C_Data!N:N,Table_RSE7C_Data!$B:$B,'Table 7c'!$D$6,Table_RSE7C_Data!$C:$C,'Table 7c'!$C$142,Table_RSE7C_Data!$D:$D,'Table 7c'!$D$142,Table_RSE7C_Data!$E:$E,'Table 7c'!$D$120)</f>
        <v>214851</v>
      </c>
      <c r="L142" s="321">
        <f>SUMIFS(Table_RSE7C_Data!O:O,Table_RSE7C_Data!$B:$B,'Table 7c'!$D$6,Table_RSE7C_Data!$C:$C,'Table 7c'!$C$142,Table_RSE7C_Data!$D:$D,'Table 7c'!$D$142,Table_RSE7C_Data!$E:$E,'Table 7c'!$D$120)</f>
        <v>209082</v>
      </c>
    </row>
    <row r="143" spans="1:17" ht="16.5" customHeight="1" x14ac:dyDescent="0.45">
      <c r="A143" s="437" t="s">
        <v>152</v>
      </c>
      <c r="B143" s="12" t="s">
        <v>187</v>
      </c>
      <c r="C143" s="229" t="s">
        <v>394</v>
      </c>
      <c r="D143" s="229" t="s">
        <v>187</v>
      </c>
      <c r="E143" s="295">
        <f>SUMIFS(Table_RSE7C_Data!H:H,Table_RSE7C_Data!$B:$B,'Table 7c'!$D$6,Table_RSE7C_Data!$C:$C,'Table 7c'!$C$143,Table_RSE7C_Data!$D:$D,'Table 7c'!$D$143,Table_RSE7C_Data!$E:$E,'Table 7c'!$D$120)</f>
        <v>150206</v>
      </c>
      <c r="F143" s="295">
        <f>SUMIFS(Table_RSE7C_Data!I:I,Table_RSE7C_Data!$B:$B,'Table 7c'!$D$6,Table_RSE7C_Data!$C:$C,'Table 7c'!$C$143,Table_RSE7C_Data!$D:$D,'Table 7c'!$D$143,Table_RSE7C_Data!$E:$E,'Table 7c'!$D$120)</f>
        <v>153181</v>
      </c>
      <c r="G143" s="295">
        <f>SUMIFS(Table_RSE7C_Data!J:J,Table_RSE7C_Data!$B:$B,'Table 7c'!$D$6,Table_RSE7C_Data!$C:$C,'Table 7c'!$C$143,Table_RSE7C_Data!$D:$D,'Table 7c'!$D$143,Table_RSE7C_Data!$E:$E,'Table 7c'!$D$120)</f>
        <v>173418</v>
      </c>
      <c r="H143" s="295">
        <f>SUMIFS(Table_RSE7C_Data!K:K,Table_RSE7C_Data!$B:$B,'Table 7c'!$D$6,Table_RSE7C_Data!$C:$C,'Table 7c'!$C$143,Table_RSE7C_Data!$D:$D,'Table 7c'!$D$143,Table_RSE7C_Data!$E:$E,'Table 7c'!$D$120)</f>
        <v>183412</v>
      </c>
      <c r="I143" s="295">
        <f>SUMIFS(Table_RSE7C_Data!L:L,Table_RSE7C_Data!$B:$B,'Table 7c'!$D$6,Table_RSE7C_Data!$C:$C,'Table 7c'!$C$143,Table_RSE7C_Data!$D:$D,'Table 7c'!$D$143,Table_RSE7C_Data!$E:$E,'Table 7c'!$D$120)</f>
        <v>194621</v>
      </c>
      <c r="J143" s="295">
        <f>SUMIFS(Table_RSE7C_Data!M:M,Table_RSE7C_Data!$B:$B,'Table 7c'!$D$6,Table_RSE7C_Data!$C:$C,'Table 7c'!$C$143,Table_RSE7C_Data!$D:$D,'Table 7c'!$D$143,Table_RSE7C_Data!$E:$E,'Table 7c'!$D$120)</f>
        <v>198163</v>
      </c>
      <c r="K143" s="295">
        <f>SUMIFS(Table_RSE7C_Data!N:N,Table_RSE7C_Data!$B:$B,'Table 7c'!$D$6,Table_RSE7C_Data!$C:$C,'Table 7c'!$C$143,Table_RSE7C_Data!$D:$D,'Table 7c'!$D$143,Table_RSE7C_Data!$E:$E,'Table 7c'!$D$120)</f>
        <v>229155</v>
      </c>
      <c r="L143" s="295">
        <f>SUMIFS(Table_RSE7C_Data!O:O,Table_RSE7C_Data!$B:$B,'Table 7c'!$D$6,Table_RSE7C_Data!$C:$C,'Table 7c'!$C$143,Table_RSE7C_Data!$D:$D,'Table 7c'!$D$143,Table_RSE7C_Data!$E:$E,'Table 7c'!$D$120)</f>
        <v>219233</v>
      </c>
    </row>
    <row r="144" spans="1:17" ht="16.5" customHeight="1" x14ac:dyDescent="0.45">
      <c r="A144" s="437" t="s">
        <v>152</v>
      </c>
      <c r="B144" s="12" t="s">
        <v>188</v>
      </c>
      <c r="C144" s="229" t="s">
        <v>394</v>
      </c>
      <c r="D144" s="229" t="s">
        <v>188</v>
      </c>
      <c r="E144" s="295">
        <f>SUMIFS(Table_RSE7C_Data!H:H,Table_RSE7C_Data!$B:$B,'Table 7c'!$D$6,Table_RSE7C_Data!$C:$C,'Table 7c'!$C$144,Table_RSE7C_Data!$D:$D,'Table 7c'!$D$144,Table_RSE7C_Data!$E:$E,'Table 7c'!$D$120)</f>
        <v>167555</v>
      </c>
      <c r="F144" s="295">
        <f>SUMIFS(Table_RSE7C_Data!I:I,Table_RSE7C_Data!$B:$B,'Table 7c'!$D$6,Table_RSE7C_Data!$C:$C,'Table 7c'!$C$144,Table_RSE7C_Data!$D:$D,'Table 7c'!$D$144,Table_RSE7C_Data!$E:$E,'Table 7c'!$D$120)</f>
        <v>170585</v>
      </c>
      <c r="G144" s="295">
        <f>SUMIFS(Table_RSE7C_Data!J:J,Table_RSE7C_Data!$B:$B,'Table 7c'!$D$6,Table_RSE7C_Data!$C:$C,'Table 7c'!$C$144,Table_RSE7C_Data!$D:$D,'Table 7c'!$D$144,Table_RSE7C_Data!$E:$E,'Table 7c'!$D$120)</f>
        <v>196502</v>
      </c>
      <c r="H144" s="295">
        <f>SUMIFS(Table_RSE7C_Data!K:K,Table_RSE7C_Data!$B:$B,'Table 7c'!$D$6,Table_RSE7C_Data!$C:$C,'Table 7c'!$C$144,Table_RSE7C_Data!$D:$D,'Table 7c'!$D$144,Table_RSE7C_Data!$E:$E,'Table 7c'!$D$120)</f>
        <v>208564</v>
      </c>
      <c r="I144" s="295">
        <f>SUMIFS(Table_RSE7C_Data!L:L,Table_RSE7C_Data!$B:$B,'Table 7c'!$D$6,Table_RSE7C_Data!$C:$C,'Table 7c'!$C$144,Table_RSE7C_Data!$D:$D,'Table 7c'!$D$144,Table_RSE7C_Data!$E:$E,'Table 7c'!$D$120)</f>
        <v>219388</v>
      </c>
      <c r="J144" s="295">
        <f>SUMIFS(Table_RSE7C_Data!M:M,Table_RSE7C_Data!$B:$B,'Table 7c'!$D$6,Table_RSE7C_Data!$C:$C,'Table 7c'!$C$144,Table_RSE7C_Data!$D:$D,'Table 7c'!$D$144,Table_RSE7C_Data!$E:$E,'Table 7c'!$D$120)</f>
        <v>222337</v>
      </c>
      <c r="K144" s="295">
        <f>SUMIFS(Table_RSE7C_Data!N:N,Table_RSE7C_Data!$B:$B,'Table 7c'!$D$6,Table_RSE7C_Data!$C:$C,'Table 7c'!$C$144,Table_RSE7C_Data!$D:$D,'Table 7c'!$D$144,Table_RSE7C_Data!$E:$E,'Table 7c'!$D$120)</f>
        <v>257340</v>
      </c>
      <c r="L144" s="295">
        <f>SUMIFS(Table_RSE7C_Data!O:O,Table_RSE7C_Data!$B:$B,'Table 7c'!$D$6,Table_RSE7C_Data!$C:$C,'Table 7c'!$C$144,Table_RSE7C_Data!$D:$D,'Table 7c'!$D$144,Table_RSE7C_Data!$E:$E,'Table 7c'!$D$120)</f>
        <v>251378</v>
      </c>
    </row>
    <row r="145" spans="1:14" s="506" customFormat="1" ht="16.5" customHeight="1" x14ac:dyDescent="0.45">
      <c r="A145" s="438" t="s">
        <v>152</v>
      </c>
      <c r="B145" s="431" t="s">
        <v>26</v>
      </c>
      <c r="C145" s="430" t="s">
        <v>394</v>
      </c>
      <c r="D145" s="430" t="s">
        <v>289</v>
      </c>
      <c r="E145" s="321">
        <f>SUMIFS(Table_RSE7C_Data!H:H,Table_RSE7C_Data!$B:$B,'Table 7c'!$D$6,Table_RSE7C_Data!$C:$C,'Table 7c'!$C$145,Table_RSE7C_Data!$D:$D,'Table 7c'!$D$145,Table_RSE7C_Data!$E:$E,'Table 7c'!$D$120)</f>
        <v>159152</v>
      </c>
      <c r="F145" s="321">
        <f>SUMIFS(Table_RSE7C_Data!I:I,Table_RSE7C_Data!$B:$B,'Table 7c'!$D$6,Table_RSE7C_Data!$C:$C,'Table 7c'!$C$145,Table_RSE7C_Data!$D:$D,'Table 7c'!$D$145,Table_RSE7C_Data!$E:$E,'Table 7c'!$D$120)</f>
        <v>162536</v>
      </c>
      <c r="G145" s="321">
        <f>SUMIFS(Table_RSE7C_Data!J:J,Table_RSE7C_Data!$B:$B,'Table 7c'!$D$6,Table_RSE7C_Data!$C:$C,'Table 7c'!$C$145,Table_RSE7C_Data!$D:$D,'Table 7c'!$D$145,Table_RSE7C_Data!$E:$E,'Table 7c'!$D$120)</f>
        <v>186040</v>
      </c>
      <c r="H145" s="321">
        <f>SUMIFS(Table_RSE7C_Data!K:K,Table_RSE7C_Data!$B:$B,'Table 7c'!$D$6,Table_RSE7C_Data!$C:$C,'Table 7c'!$C$145,Table_RSE7C_Data!$D:$D,'Table 7c'!$D$145,Table_RSE7C_Data!$E:$E,'Table 7c'!$D$120)</f>
        <v>197066</v>
      </c>
      <c r="I145" s="321">
        <f>SUMIFS(Table_RSE7C_Data!L:L,Table_RSE7C_Data!$B:$B,'Table 7c'!$D$6,Table_RSE7C_Data!$C:$C,'Table 7c'!$C$145,Table_RSE7C_Data!$D:$D,'Table 7c'!$D$145,Table_RSE7C_Data!$E:$E,'Table 7c'!$D$120)</f>
        <v>207958</v>
      </c>
      <c r="J145" s="321">
        <f>SUMIFS(Table_RSE7C_Data!M:M,Table_RSE7C_Data!$B:$B,'Table 7c'!$D$6,Table_RSE7C_Data!$C:$C,'Table 7c'!$C$145,Table_RSE7C_Data!$D:$D,'Table 7c'!$D$145,Table_RSE7C_Data!$E:$E,'Table 7c'!$D$120)</f>
        <v>211043</v>
      </c>
      <c r="K145" s="321">
        <f>SUMIFS(Table_RSE7C_Data!N:N,Table_RSE7C_Data!$B:$B,'Table 7c'!$D$6,Table_RSE7C_Data!$C:$C,'Table 7c'!$C$145,Table_RSE7C_Data!$D:$D,'Table 7c'!$D$145,Table_RSE7C_Data!$E:$E,'Table 7c'!$D$120)</f>
        <v>244028</v>
      </c>
      <c r="L145" s="321">
        <f>SUMIFS(Table_RSE7C_Data!O:O,Table_RSE7C_Data!$B:$B,'Table 7c'!$D$6,Table_RSE7C_Data!$C:$C,'Table 7c'!$C$145,Table_RSE7C_Data!$D:$D,'Table 7c'!$D$145,Table_RSE7C_Data!$E:$E,'Table 7c'!$D$120)</f>
        <v>235881</v>
      </c>
      <c r="N145" s="510"/>
    </row>
    <row r="146" spans="1:14" ht="16.5" customHeight="1" x14ac:dyDescent="0.45">
      <c r="A146" s="437" t="s">
        <v>153</v>
      </c>
      <c r="B146" s="12" t="s">
        <v>187</v>
      </c>
      <c r="C146" s="229" t="s">
        <v>395</v>
      </c>
      <c r="D146" s="229" t="s">
        <v>187</v>
      </c>
      <c r="E146" s="295">
        <f>SUMIFS(Table_RSE7C_Data!H:H,Table_RSE7C_Data!$B:$B,'Table 7c'!$D$6,Table_RSE7C_Data!$C:$C,'Table 7c'!$C$146,Table_RSE7C_Data!$D:$D,'Table 7c'!$D$146,Table_RSE7C_Data!$E:$E,'Table 7c'!$D$120)</f>
        <v>166101</v>
      </c>
      <c r="F146" s="295">
        <f>SUMIFS(Table_RSE7C_Data!I:I,Table_RSE7C_Data!$B:$B,'Table 7c'!$D$6,Table_RSE7C_Data!$C:$C,'Table 7c'!$C$146,Table_RSE7C_Data!$D:$D,'Table 7c'!$D$146,Table_RSE7C_Data!$E:$E,'Table 7c'!$D$120)</f>
        <v>165783</v>
      </c>
      <c r="G146" s="295">
        <f>SUMIFS(Table_RSE7C_Data!J:J,Table_RSE7C_Data!$B:$B,'Table 7c'!$D$6,Table_RSE7C_Data!$C:$C,'Table 7c'!$C$146,Table_RSE7C_Data!$D:$D,'Table 7c'!$D$146,Table_RSE7C_Data!$E:$E,'Table 7c'!$D$120)</f>
        <v>178682</v>
      </c>
      <c r="H146" s="295">
        <f>SUMIFS(Table_RSE7C_Data!K:K,Table_RSE7C_Data!$B:$B,'Table 7c'!$D$6,Table_RSE7C_Data!$C:$C,'Table 7c'!$C$146,Table_RSE7C_Data!$D:$D,'Table 7c'!$D$146,Table_RSE7C_Data!$E:$E,'Table 7c'!$D$120)</f>
        <v>189111</v>
      </c>
      <c r="I146" s="295">
        <f>SUMIFS(Table_RSE7C_Data!L:L,Table_RSE7C_Data!$B:$B,'Table 7c'!$D$6,Table_RSE7C_Data!$C:$C,'Table 7c'!$C$146,Table_RSE7C_Data!$D:$D,'Table 7c'!$D$146,Table_RSE7C_Data!$E:$E,'Table 7c'!$D$120)</f>
        <v>199890</v>
      </c>
      <c r="J146" s="295">
        <f>SUMIFS(Table_RSE7C_Data!M:M,Table_RSE7C_Data!$B:$B,'Table 7c'!$D$6,Table_RSE7C_Data!$C:$C,'Table 7c'!$C$146,Table_RSE7C_Data!$D:$D,'Table 7c'!$D$146,Table_RSE7C_Data!$E:$E,'Table 7c'!$D$120)</f>
        <v>199097</v>
      </c>
      <c r="K146" s="295">
        <f>SUMIFS(Table_RSE7C_Data!N:N,Table_RSE7C_Data!$B:$B,'Table 7c'!$D$6,Table_RSE7C_Data!$C:$C,'Table 7c'!$C$146,Table_RSE7C_Data!$D:$D,'Table 7c'!$D$146,Table_RSE7C_Data!$E:$E,'Table 7c'!$D$120)</f>
        <v>231734</v>
      </c>
      <c r="L146" s="295">
        <f>SUMIFS(Table_RSE7C_Data!O:O,Table_RSE7C_Data!$B:$B,'Table 7c'!$D$6,Table_RSE7C_Data!$C:$C,'Table 7c'!$C$146,Table_RSE7C_Data!$D:$D,'Table 7c'!$D$146,Table_RSE7C_Data!$E:$E,'Table 7c'!$D$120)</f>
        <v>220897</v>
      </c>
    </row>
    <row r="147" spans="1:14" ht="16.5" customHeight="1" x14ac:dyDescent="0.45">
      <c r="A147" s="437" t="s">
        <v>153</v>
      </c>
      <c r="B147" s="12" t="s">
        <v>188</v>
      </c>
      <c r="C147" s="229" t="s">
        <v>395</v>
      </c>
      <c r="D147" s="229" t="s">
        <v>188</v>
      </c>
      <c r="E147" s="295">
        <f>SUMIFS(Table_RSE7C_Data!H:H,Table_RSE7C_Data!$B:$B,'Table 7c'!$D$6,Table_RSE7C_Data!$C:$C,'Table 7c'!$C$147,Table_RSE7C_Data!$D:$D,'Table 7c'!$D$147,Table_RSE7C_Data!$E:$E,'Table 7c'!$D$120)</f>
        <v>188224</v>
      </c>
      <c r="F147" s="295">
        <f>SUMIFS(Table_RSE7C_Data!I:I,Table_RSE7C_Data!$B:$B,'Table 7c'!$D$6,Table_RSE7C_Data!$C:$C,'Table 7c'!$C$147,Table_RSE7C_Data!$D:$D,'Table 7c'!$D$147,Table_RSE7C_Data!$E:$E,'Table 7c'!$D$120)</f>
        <v>190556</v>
      </c>
      <c r="G147" s="295">
        <f>SUMIFS(Table_RSE7C_Data!J:J,Table_RSE7C_Data!$B:$B,'Table 7c'!$D$6,Table_RSE7C_Data!$C:$C,'Table 7c'!$C$147,Table_RSE7C_Data!$D:$D,'Table 7c'!$D$147,Table_RSE7C_Data!$E:$E,'Table 7c'!$D$120)</f>
        <v>211805</v>
      </c>
      <c r="H147" s="295">
        <f>SUMIFS(Table_RSE7C_Data!K:K,Table_RSE7C_Data!$B:$B,'Table 7c'!$D$6,Table_RSE7C_Data!$C:$C,'Table 7c'!$C$147,Table_RSE7C_Data!$D:$D,'Table 7c'!$D$147,Table_RSE7C_Data!$E:$E,'Table 7c'!$D$120)</f>
        <v>223426</v>
      </c>
      <c r="I147" s="295">
        <f>SUMIFS(Table_RSE7C_Data!L:L,Table_RSE7C_Data!$B:$B,'Table 7c'!$D$6,Table_RSE7C_Data!$C:$C,'Table 7c'!$C$147,Table_RSE7C_Data!$D:$D,'Table 7c'!$D$147,Table_RSE7C_Data!$E:$E,'Table 7c'!$D$120)</f>
        <v>234041</v>
      </c>
      <c r="J147" s="295">
        <f>SUMIFS(Table_RSE7C_Data!M:M,Table_RSE7C_Data!$B:$B,'Table 7c'!$D$6,Table_RSE7C_Data!$C:$C,'Table 7c'!$C$147,Table_RSE7C_Data!$D:$D,'Table 7c'!$D$147,Table_RSE7C_Data!$E:$E,'Table 7c'!$D$120)</f>
        <v>235651</v>
      </c>
      <c r="K147" s="295">
        <f>SUMIFS(Table_RSE7C_Data!N:N,Table_RSE7C_Data!$B:$B,'Table 7c'!$D$6,Table_RSE7C_Data!$C:$C,'Table 7c'!$C$147,Table_RSE7C_Data!$D:$D,'Table 7c'!$D$147,Table_RSE7C_Data!$E:$E,'Table 7c'!$D$120)</f>
        <v>271256</v>
      </c>
      <c r="L147" s="295">
        <f>SUMIFS(Table_RSE7C_Data!O:O,Table_RSE7C_Data!$B:$B,'Table 7c'!$D$6,Table_RSE7C_Data!$C:$C,'Table 7c'!$C$147,Table_RSE7C_Data!$D:$D,'Table 7c'!$D$147,Table_RSE7C_Data!$E:$E,'Table 7c'!$D$120)</f>
        <v>266292</v>
      </c>
    </row>
    <row r="148" spans="1:14" s="506" customFormat="1" ht="16.5" customHeight="1" x14ac:dyDescent="0.45">
      <c r="A148" s="438" t="s">
        <v>153</v>
      </c>
      <c r="B148" s="431" t="s">
        <v>26</v>
      </c>
      <c r="C148" s="430" t="s">
        <v>395</v>
      </c>
      <c r="D148" s="430" t="s">
        <v>289</v>
      </c>
      <c r="E148" s="321">
        <f>SUMIFS(Table_RSE7C_Data!H:H,Table_RSE7C_Data!$B:$B,'Table 7c'!$D$6,Table_RSE7C_Data!$C:$C,'Table 7c'!$C$148,Table_RSE7C_Data!$D:$D,'Table 7c'!$D$148,Table_RSE7C_Data!$E:$E,'Table 7c'!$D$120)</f>
        <v>178079</v>
      </c>
      <c r="F148" s="321">
        <f>SUMIFS(Table_RSE7C_Data!I:I,Table_RSE7C_Data!$B:$B,'Table 7c'!$D$6,Table_RSE7C_Data!$C:$C,'Table 7c'!$C$148,Table_RSE7C_Data!$D:$D,'Table 7c'!$D$148,Table_RSE7C_Data!$E:$E,'Table 7c'!$D$120)</f>
        <v>179576</v>
      </c>
      <c r="G148" s="321">
        <f>SUMIFS(Table_RSE7C_Data!J:J,Table_RSE7C_Data!$B:$B,'Table 7c'!$D$6,Table_RSE7C_Data!$C:$C,'Table 7c'!$C$148,Table_RSE7C_Data!$D:$D,'Table 7c'!$D$148,Table_RSE7C_Data!$E:$E,'Table 7c'!$D$120)</f>
        <v>196963</v>
      </c>
      <c r="H148" s="321">
        <f>SUMIFS(Table_RSE7C_Data!K:K,Table_RSE7C_Data!$B:$B,'Table 7c'!$D$6,Table_RSE7C_Data!$C:$C,'Table 7c'!$C$148,Table_RSE7C_Data!$D:$D,'Table 7c'!$D$148,Table_RSE7C_Data!$E:$E,'Table 7c'!$D$120)</f>
        <v>207991</v>
      </c>
      <c r="I148" s="321">
        <f>SUMIFS(Table_RSE7C_Data!L:L,Table_RSE7C_Data!$B:$B,'Table 7c'!$D$6,Table_RSE7C_Data!$C:$C,'Table 7c'!$C$148,Table_RSE7C_Data!$D:$D,'Table 7c'!$D$148,Table_RSE7C_Data!$E:$E,'Table 7c'!$D$120)</f>
        <v>218563</v>
      </c>
      <c r="J148" s="321">
        <f>SUMIFS(Table_RSE7C_Data!M:M,Table_RSE7C_Data!$B:$B,'Table 7c'!$D$6,Table_RSE7C_Data!$C:$C,'Table 7c'!$C$148,Table_RSE7C_Data!$D:$D,'Table 7c'!$D$148,Table_RSE7C_Data!$E:$E,'Table 7c'!$D$120)</f>
        <v>218894</v>
      </c>
      <c r="K148" s="321">
        <f>SUMIFS(Table_RSE7C_Data!N:N,Table_RSE7C_Data!$B:$B,'Table 7c'!$D$6,Table_RSE7C_Data!$C:$C,'Table 7c'!$C$148,Table_RSE7C_Data!$D:$D,'Table 7c'!$D$148,Table_RSE7C_Data!$E:$E,'Table 7c'!$D$120)</f>
        <v>252862</v>
      </c>
      <c r="L148" s="321">
        <f>SUMIFS(Table_RSE7C_Data!O:O,Table_RSE7C_Data!$B:$B,'Table 7c'!$D$6,Table_RSE7C_Data!$C:$C,'Table 7c'!$C$148,Table_RSE7C_Data!$D:$D,'Table 7c'!$D$148,Table_RSE7C_Data!$E:$E,'Table 7c'!$D$120)</f>
        <v>244674</v>
      </c>
    </row>
    <row r="149" spans="1:14" ht="16.5" customHeight="1" x14ac:dyDescent="0.45">
      <c r="A149" s="437" t="s">
        <v>154</v>
      </c>
      <c r="B149" s="12" t="s">
        <v>187</v>
      </c>
      <c r="C149" s="229" t="s">
        <v>396</v>
      </c>
      <c r="D149" s="229" t="s">
        <v>187</v>
      </c>
      <c r="E149" s="295">
        <f>SUMIFS(Table_RSE7C_Data!H:H,Table_RSE7C_Data!$B:$B,'Table 7c'!$D$6,Table_RSE7C_Data!$C:$C,'Table 7c'!$C$149,Table_RSE7C_Data!$D:$D,'Table 7c'!$D$149,Table_RSE7C_Data!$E:$E,'Table 7c'!$D$120)</f>
        <v>147059</v>
      </c>
      <c r="F149" s="295">
        <f>SUMIFS(Table_RSE7C_Data!I:I,Table_RSE7C_Data!$B:$B,'Table 7c'!$D$6,Table_RSE7C_Data!$C:$C,'Table 7c'!$C$149,Table_RSE7C_Data!$D:$D,'Table 7c'!$D$149,Table_RSE7C_Data!$E:$E,'Table 7c'!$D$120)</f>
        <v>149289</v>
      </c>
      <c r="G149" s="295">
        <f>SUMIFS(Table_RSE7C_Data!J:J,Table_RSE7C_Data!$B:$B,'Table 7c'!$D$6,Table_RSE7C_Data!$C:$C,'Table 7c'!$C$149,Table_RSE7C_Data!$D:$D,'Table 7c'!$D$149,Table_RSE7C_Data!$E:$E,'Table 7c'!$D$120)</f>
        <v>155823</v>
      </c>
      <c r="H149" s="295">
        <f>SUMIFS(Table_RSE7C_Data!K:K,Table_RSE7C_Data!$B:$B,'Table 7c'!$D$6,Table_RSE7C_Data!$C:$C,'Table 7c'!$C$149,Table_RSE7C_Data!$D:$D,'Table 7c'!$D$149,Table_RSE7C_Data!$E:$E,'Table 7c'!$D$120)</f>
        <v>164205</v>
      </c>
      <c r="I149" s="295">
        <f>SUMIFS(Table_RSE7C_Data!L:L,Table_RSE7C_Data!$B:$B,'Table 7c'!$D$6,Table_RSE7C_Data!$C:$C,'Table 7c'!$C$149,Table_RSE7C_Data!$D:$D,'Table 7c'!$D$149,Table_RSE7C_Data!$E:$E,'Table 7c'!$D$120)</f>
        <v>172175</v>
      </c>
      <c r="J149" s="295">
        <f>SUMIFS(Table_RSE7C_Data!M:M,Table_RSE7C_Data!$B:$B,'Table 7c'!$D$6,Table_RSE7C_Data!$C:$C,'Table 7c'!$C$149,Table_RSE7C_Data!$D:$D,'Table 7c'!$D$149,Table_RSE7C_Data!$E:$E,'Table 7c'!$D$120)</f>
        <v>174037</v>
      </c>
      <c r="K149" s="295">
        <f>SUMIFS(Table_RSE7C_Data!N:N,Table_RSE7C_Data!$B:$B,'Table 7c'!$D$6,Table_RSE7C_Data!$C:$C,'Table 7c'!$C$149,Table_RSE7C_Data!$D:$D,'Table 7c'!$D$149,Table_RSE7C_Data!$E:$E,'Table 7c'!$D$120)</f>
        <v>200914</v>
      </c>
      <c r="L149" s="295">
        <f>SUMIFS(Table_RSE7C_Data!O:O,Table_RSE7C_Data!$B:$B,'Table 7c'!$D$6,Table_RSE7C_Data!$C:$C,'Table 7c'!$C$149,Table_RSE7C_Data!$D:$D,'Table 7c'!$D$149,Table_RSE7C_Data!$E:$E,'Table 7c'!$D$120)</f>
        <v>197862</v>
      </c>
    </row>
    <row r="150" spans="1:14" ht="16.5" customHeight="1" x14ac:dyDescent="0.45">
      <c r="A150" s="437" t="s">
        <v>154</v>
      </c>
      <c r="B150" s="12" t="s">
        <v>188</v>
      </c>
      <c r="C150" s="229" t="s">
        <v>396</v>
      </c>
      <c r="D150" s="229" t="s">
        <v>188</v>
      </c>
      <c r="E150" s="295">
        <f>SUMIFS(Table_RSE7C_Data!H:H,Table_RSE7C_Data!$B:$B,'Table 7c'!$D$6,Table_RSE7C_Data!$C:$C,'Table 7c'!$C$150,Table_RSE7C_Data!$D:$D,'Table 7c'!$D$150,Table_RSE7C_Data!$E:$E,'Table 7c'!$D$120)</f>
        <v>168078</v>
      </c>
      <c r="F150" s="295">
        <f>SUMIFS(Table_RSE7C_Data!I:I,Table_RSE7C_Data!$B:$B,'Table 7c'!$D$6,Table_RSE7C_Data!$C:$C,'Table 7c'!$C$150,Table_RSE7C_Data!$D:$D,'Table 7c'!$D$150,Table_RSE7C_Data!$E:$E,'Table 7c'!$D$120)</f>
        <v>169304</v>
      </c>
      <c r="G150" s="295">
        <f>SUMIFS(Table_RSE7C_Data!J:J,Table_RSE7C_Data!$B:$B,'Table 7c'!$D$6,Table_RSE7C_Data!$C:$C,'Table 7c'!$C$150,Table_RSE7C_Data!$D:$D,'Table 7c'!$D$150,Table_RSE7C_Data!$E:$E,'Table 7c'!$D$120)</f>
        <v>177236</v>
      </c>
      <c r="H150" s="295">
        <f>SUMIFS(Table_RSE7C_Data!K:K,Table_RSE7C_Data!$B:$B,'Table 7c'!$D$6,Table_RSE7C_Data!$C:$C,'Table 7c'!$C$150,Table_RSE7C_Data!$D:$D,'Table 7c'!$D$150,Table_RSE7C_Data!$E:$E,'Table 7c'!$D$120)</f>
        <v>190430</v>
      </c>
      <c r="I150" s="295">
        <f>SUMIFS(Table_RSE7C_Data!L:L,Table_RSE7C_Data!$B:$B,'Table 7c'!$D$6,Table_RSE7C_Data!$C:$C,'Table 7c'!$C$150,Table_RSE7C_Data!$D:$D,'Table 7c'!$D$150,Table_RSE7C_Data!$E:$E,'Table 7c'!$D$120)</f>
        <v>202044</v>
      </c>
      <c r="J150" s="295">
        <f>SUMIFS(Table_RSE7C_Data!M:M,Table_RSE7C_Data!$B:$B,'Table 7c'!$D$6,Table_RSE7C_Data!$C:$C,'Table 7c'!$C$150,Table_RSE7C_Data!$D:$D,'Table 7c'!$D$150,Table_RSE7C_Data!$E:$E,'Table 7c'!$D$120)</f>
        <v>207212</v>
      </c>
      <c r="K150" s="295">
        <f>SUMIFS(Table_RSE7C_Data!N:N,Table_RSE7C_Data!$B:$B,'Table 7c'!$D$6,Table_RSE7C_Data!$C:$C,'Table 7c'!$C$150,Table_RSE7C_Data!$D:$D,'Table 7c'!$D$150,Table_RSE7C_Data!$E:$E,'Table 7c'!$D$120)</f>
        <v>239441</v>
      </c>
      <c r="L150" s="295">
        <f>SUMIFS(Table_RSE7C_Data!O:O,Table_RSE7C_Data!$B:$B,'Table 7c'!$D$6,Table_RSE7C_Data!$C:$C,'Table 7c'!$C$150,Table_RSE7C_Data!$D:$D,'Table 7c'!$D$150,Table_RSE7C_Data!$E:$E,'Table 7c'!$D$120)</f>
        <v>243306</v>
      </c>
    </row>
    <row r="151" spans="1:14" s="506" customFormat="1" ht="16.5" customHeight="1" x14ac:dyDescent="0.45">
      <c r="A151" s="438" t="s">
        <v>154</v>
      </c>
      <c r="B151" s="431" t="s">
        <v>26</v>
      </c>
      <c r="C151" s="430" t="s">
        <v>396</v>
      </c>
      <c r="D151" s="430" t="s">
        <v>289</v>
      </c>
      <c r="E151" s="321">
        <f>SUMIFS(Table_RSE7C_Data!H:H,Table_RSE7C_Data!$B:$B,'Table 7c'!$D$6,Table_RSE7C_Data!$C:$C,'Table 7c'!$C$151,Table_RSE7C_Data!$D:$D,'Table 7c'!$D$151,Table_RSE7C_Data!$E:$E,'Table 7c'!$D$120)</f>
        <v>159261</v>
      </c>
      <c r="F151" s="321">
        <f>SUMIFS(Table_RSE7C_Data!I:I,Table_RSE7C_Data!$B:$B,'Table 7c'!$D$6,Table_RSE7C_Data!$C:$C,'Table 7c'!$C$151,Table_RSE7C_Data!$D:$D,'Table 7c'!$D$151,Table_RSE7C_Data!$E:$E,'Table 7c'!$D$120)</f>
        <v>160895</v>
      </c>
      <c r="G151" s="321">
        <f>SUMIFS(Table_RSE7C_Data!J:J,Table_RSE7C_Data!$B:$B,'Table 7c'!$D$6,Table_RSE7C_Data!$C:$C,'Table 7c'!$C$151,Table_RSE7C_Data!$D:$D,'Table 7c'!$D$151,Table_RSE7C_Data!$E:$E,'Table 7c'!$D$120)</f>
        <v>168091</v>
      </c>
      <c r="H151" s="321">
        <f>SUMIFS(Table_RSE7C_Data!K:K,Table_RSE7C_Data!$B:$B,'Table 7c'!$D$6,Table_RSE7C_Data!$C:$C,'Table 7c'!$C$151,Table_RSE7C_Data!$D:$D,'Table 7c'!$D$151,Table_RSE7C_Data!$E:$E,'Table 7c'!$D$120)</f>
        <v>178995</v>
      </c>
      <c r="I151" s="321">
        <f>SUMIFS(Table_RSE7C_Data!L:L,Table_RSE7C_Data!$B:$B,'Table 7c'!$D$6,Table_RSE7C_Data!$C:$C,'Table 7c'!$C$151,Table_RSE7C_Data!$D:$D,'Table 7c'!$D$151,Table_RSE7C_Data!$E:$E,'Table 7c'!$D$120)</f>
        <v>188792</v>
      </c>
      <c r="J151" s="321">
        <f>SUMIFS(Table_RSE7C_Data!M:M,Table_RSE7C_Data!$B:$B,'Table 7c'!$D$6,Table_RSE7C_Data!$C:$C,'Table 7c'!$C$151,Table_RSE7C_Data!$D:$D,'Table 7c'!$D$151,Table_RSE7C_Data!$E:$E,'Table 7c'!$D$120)</f>
        <v>192181</v>
      </c>
      <c r="K151" s="321">
        <f>SUMIFS(Table_RSE7C_Data!N:N,Table_RSE7C_Data!$B:$B,'Table 7c'!$D$6,Table_RSE7C_Data!$C:$C,'Table 7c'!$C$151,Table_RSE7C_Data!$D:$D,'Table 7c'!$D$151,Table_RSE7C_Data!$E:$E,'Table 7c'!$D$120)</f>
        <v>221634</v>
      </c>
      <c r="L151" s="321">
        <f>SUMIFS(Table_RSE7C_Data!O:O,Table_RSE7C_Data!$B:$B,'Table 7c'!$D$6,Table_RSE7C_Data!$C:$C,'Table 7c'!$C$151,Table_RSE7C_Data!$D:$D,'Table 7c'!$D$151,Table_RSE7C_Data!$E:$E,'Table 7c'!$D$120)</f>
        <v>221897</v>
      </c>
    </row>
    <row r="152" spans="1:14" ht="16.5" customHeight="1" x14ac:dyDescent="0.45">
      <c r="A152" s="437" t="s">
        <v>155</v>
      </c>
      <c r="B152" s="12" t="s">
        <v>187</v>
      </c>
      <c r="C152" s="229" t="s">
        <v>397</v>
      </c>
      <c r="D152" s="229" t="s">
        <v>187</v>
      </c>
      <c r="E152" s="295">
        <f>SUMIFS(Table_RSE7C_Data!H:H,Table_RSE7C_Data!$B:$B,'Table 7c'!$D$6,Table_RSE7C_Data!$C:$C,'Table 7c'!$C$152,Table_RSE7C_Data!$D:$D,'Table 7c'!$D$152,Table_RSE7C_Data!$E:$E,'Table 7c'!$D$120)</f>
        <v>136198</v>
      </c>
      <c r="F152" s="295">
        <f>SUMIFS(Table_RSE7C_Data!I:I,Table_RSE7C_Data!$B:$B,'Table 7c'!$D$6,Table_RSE7C_Data!$C:$C,'Table 7c'!$C$152,Table_RSE7C_Data!$D:$D,'Table 7c'!$D$152,Table_RSE7C_Data!$E:$E,'Table 7c'!$D$120)</f>
        <v>133620</v>
      </c>
      <c r="G152" s="295">
        <f>SUMIFS(Table_RSE7C_Data!J:J,Table_RSE7C_Data!$B:$B,'Table 7c'!$D$6,Table_RSE7C_Data!$C:$C,'Table 7c'!$C$152,Table_RSE7C_Data!$D:$D,'Table 7c'!$D$152,Table_RSE7C_Data!$E:$E,'Table 7c'!$D$120)</f>
        <v>87656</v>
      </c>
      <c r="H152" s="295">
        <f>SUMIFS(Table_RSE7C_Data!K:K,Table_RSE7C_Data!$B:$B,'Table 7c'!$D$6,Table_RSE7C_Data!$C:$C,'Table 7c'!$C$152,Table_RSE7C_Data!$D:$D,'Table 7c'!$D$152,Table_RSE7C_Data!$E:$E,'Table 7c'!$D$120)</f>
        <v>97618</v>
      </c>
      <c r="I152" s="295">
        <f>SUMIFS(Table_RSE7C_Data!L:L,Table_RSE7C_Data!$B:$B,'Table 7c'!$D$6,Table_RSE7C_Data!$C:$C,'Table 7c'!$C$152,Table_RSE7C_Data!$D:$D,'Table 7c'!$D$152,Table_RSE7C_Data!$E:$E,'Table 7c'!$D$120)</f>
        <v>99017</v>
      </c>
      <c r="J152" s="295">
        <f>SUMIFS(Table_RSE7C_Data!M:M,Table_RSE7C_Data!$B:$B,'Table 7c'!$D$6,Table_RSE7C_Data!$C:$C,'Table 7c'!$C$152,Table_RSE7C_Data!$D:$D,'Table 7c'!$D$152,Table_RSE7C_Data!$E:$E,'Table 7c'!$D$120)</f>
        <v>103107</v>
      </c>
      <c r="K152" s="295">
        <f>SUMIFS(Table_RSE7C_Data!N:N,Table_RSE7C_Data!$B:$B,'Table 7c'!$D$6,Table_RSE7C_Data!$C:$C,'Table 7c'!$C$152,Table_RSE7C_Data!$D:$D,'Table 7c'!$D$152,Table_RSE7C_Data!$E:$E,'Table 7c'!$D$120)</f>
        <v>113567</v>
      </c>
      <c r="L152" s="295">
        <f>SUMIFS(Table_RSE7C_Data!O:O,Table_RSE7C_Data!$B:$B,'Table 7c'!$D$6,Table_RSE7C_Data!$C:$C,'Table 7c'!$C$152,Table_RSE7C_Data!$D:$D,'Table 7c'!$D$152,Table_RSE7C_Data!$E:$E,'Table 7c'!$D$120)</f>
        <v>118319</v>
      </c>
    </row>
    <row r="153" spans="1:14" ht="16.5" customHeight="1" x14ac:dyDescent="0.45">
      <c r="A153" s="437" t="s">
        <v>155</v>
      </c>
      <c r="B153" s="12" t="s">
        <v>188</v>
      </c>
      <c r="C153" s="229" t="s">
        <v>397</v>
      </c>
      <c r="D153" s="229" t="s">
        <v>188</v>
      </c>
      <c r="E153" s="295">
        <f>SUMIFS(Table_RSE7C_Data!H:H,Table_RSE7C_Data!$B:$B,'Table 7c'!$D$6,Table_RSE7C_Data!$C:$C,'Table 7c'!$C$153,Table_RSE7C_Data!$D:$D,'Table 7c'!$D$153,Table_RSE7C_Data!$E:$E,'Table 7c'!$D$120)</f>
        <v>246352</v>
      </c>
      <c r="F153" s="295">
        <f>SUMIFS(Table_RSE7C_Data!I:I,Table_RSE7C_Data!$B:$B,'Table 7c'!$D$6,Table_RSE7C_Data!$C:$C,'Table 7c'!$C$153,Table_RSE7C_Data!$D:$D,'Table 7c'!$D$153,Table_RSE7C_Data!$E:$E,'Table 7c'!$D$120)</f>
        <v>241450</v>
      </c>
      <c r="G153" s="295">
        <f>SUMIFS(Table_RSE7C_Data!J:J,Table_RSE7C_Data!$B:$B,'Table 7c'!$D$6,Table_RSE7C_Data!$C:$C,'Table 7c'!$C$153,Table_RSE7C_Data!$D:$D,'Table 7c'!$D$153,Table_RSE7C_Data!$E:$E,'Table 7c'!$D$120)</f>
        <v>113939</v>
      </c>
      <c r="H153" s="295">
        <f>SUMIFS(Table_RSE7C_Data!K:K,Table_RSE7C_Data!$B:$B,'Table 7c'!$D$6,Table_RSE7C_Data!$C:$C,'Table 7c'!$C$153,Table_RSE7C_Data!$D:$D,'Table 7c'!$D$153,Table_RSE7C_Data!$E:$E,'Table 7c'!$D$120)</f>
        <v>116905</v>
      </c>
      <c r="I153" s="295">
        <f>SUMIFS(Table_RSE7C_Data!L:L,Table_RSE7C_Data!$B:$B,'Table 7c'!$D$6,Table_RSE7C_Data!$C:$C,'Table 7c'!$C$153,Table_RSE7C_Data!$D:$D,'Table 7c'!$D$153,Table_RSE7C_Data!$E:$E,'Table 7c'!$D$120)</f>
        <v>116826</v>
      </c>
      <c r="J153" s="295">
        <f>SUMIFS(Table_RSE7C_Data!M:M,Table_RSE7C_Data!$B:$B,'Table 7c'!$D$6,Table_RSE7C_Data!$C:$C,'Table 7c'!$C$153,Table_RSE7C_Data!$D:$D,'Table 7c'!$D$153,Table_RSE7C_Data!$E:$E,'Table 7c'!$D$120)</f>
        <v>118134</v>
      </c>
      <c r="K153" s="295">
        <f>SUMIFS(Table_RSE7C_Data!N:N,Table_RSE7C_Data!$B:$B,'Table 7c'!$D$6,Table_RSE7C_Data!$C:$C,'Table 7c'!$C$153,Table_RSE7C_Data!$D:$D,'Table 7c'!$D$153,Table_RSE7C_Data!$E:$E,'Table 7c'!$D$120)</f>
        <v>134318</v>
      </c>
      <c r="L153" s="295">
        <f>SUMIFS(Table_RSE7C_Data!O:O,Table_RSE7C_Data!$B:$B,'Table 7c'!$D$6,Table_RSE7C_Data!$C:$C,'Table 7c'!$C$153,Table_RSE7C_Data!$D:$D,'Table 7c'!$D$153,Table_RSE7C_Data!$E:$E,'Table 7c'!$D$120)</f>
        <v>142792</v>
      </c>
    </row>
    <row r="154" spans="1:14" s="506" customFormat="1" ht="16.5" customHeight="1" x14ac:dyDescent="0.45">
      <c r="A154" s="438" t="s">
        <v>155</v>
      </c>
      <c r="B154" s="431" t="s">
        <v>26</v>
      </c>
      <c r="C154" s="430" t="s">
        <v>397</v>
      </c>
      <c r="D154" s="430" t="s">
        <v>289</v>
      </c>
      <c r="E154" s="321">
        <f>SUMIFS(Table_RSE7C_Data!H:H,Table_RSE7C_Data!$B:$B,'Table 7c'!$D$6,Table_RSE7C_Data!$C:$C,'Table 7c'!$C$154,Table_RSE7C_Data!$D:$D,'Table 7c'!$D$154,Table_RSE7C_Data!$E:$E,'Table 7c'!$D$120)</f>
        <v>190114</v>
      </c>
      <c r="F154" s="321">
        <f>SUMIFS(Table_RSE7C_Data!I:I,Table_RSE7C_Data!$B:$B,'Table 7c'!$D$6,Table_RSE7C_Data!$C:$C,'Table 7c'!$C$154,Table_RSE7C_Data!$D:$D,'Table 7c'!$D$154,Table_RSE7C_Data!$E:$E,'Table 7c'!$D$120)</f>
        <v>185162</v>
      </c>
      <c r="G154" s="321">
        <f>SUMIFS(Table_RSE7C_Data!J:J,Table_RSE7C_Data!$B:$B,'Table 7c'!$D$6,Table_RSE7C_Data!$C:$C,'Table 7c'!$C$154,Table_RSE7C_Data!$D:$D,'Table 7c'!$D$154,Table_RSE7C_Data!$E:$E,'Table 7c'!$D$120)</f>
        <v>100362</v>
      </c>
      <c r="H154" s="321">
        <f>SUMIFS(Table_RSE7C_Data!K:K,Table_RSE7C_Data!$B:$B,'Table 7c'!$D$6,Table_RSE7C_Data!$C:$C,'Table 7c'!$C$154,Table_RSE7C_Data!$D:$D,'Table 7c'!$D$154,Table_RSE7C_Data!$E:$E,'Table 7c'!$D$120)</f>
        <v>107348</v>
      </c>
      <c r="I154" s="321">
        <f>SUMIFS(Table_RSE7C_Data!L:L,Table_RSE7C_Data!$B:$B,'Table 7c'!$D$6,Table_RSE7C_Data!$C:$C,'Table 7c'!$C$154,Table_RSE7C_Data!$D:$D,'Table 7c'!$D$154,Table_RSE7C_Data!$E:$E,'Table 7c'!$D$120)</f>
        <v>108090</v>
      </c>
      <c r="J154" s="321">
        <f>SUMIFS(Table_RSE7C_Data!M:M,Table_RSE7C_Data!$B:$B,'Table 7c'!$D$6,Table_RSE7C_Data!$C:$C,'Table 7c'!$C$154,Table_RSE7C_Data!$D:$D,'Table 7c'!$D$154,Table_RSE7C_Data!$E:$E,'Table 7c'!$D$120)</f>
        <v>110602</v>
      </c>
      <c r="K154" s="321">
        <f>SUMIFS(Table_RSE7C_Data!N:N,Table_RSE7C_Data!$B:$B,'Table 7c'!$D$6,Table_RSE7C_Data!$C:$C,'Table 7c'!$C$154,Table_RSE7C_Data!$D:$D,'Table 7c'!$D$154,Table_RSE7C_Data!$E:$E,'Table 7c'!$D$120)</f>
        <v>123795</v>
      </c>
      <c r="L154" s="321">
        <f>SUMIFS(Table_RSE7C_Data!O:O,Table_RSE7C_Data!$B:$B,'Table 7c'!$D$6,Table_RSE7C_Data!$C:$C,'Table 7c'!$C$154,Table_RSE7C_Data!$D:$D,'Table 7c'!$D$154,Table_RSE7C_Data!$E:$E,'Table 7c'!$D$120)</f>
        <v>130529</v>
      </c>
    </row>
    <row r="155" spans="1:14" ht="16.5" customHeight="1" x14ac:dyDescent="0.45">
      <c r="A155" s="437" t="s">
        <v>26</v>
      </c>
      <c r="B155" s="12" t="s">
        <v>187</v>
      </c>
      <c r="C155" s="429" t="s">
        <v>289</v>
      </c>
      <c r="D155" s="429" t="s">
        <v>187</v>
      </c>
      <c r="E155" s="295">
        <f>SUMIFS(Table_RSE7C_Data!H:H,Table_RSE7C_Data!$B:$B,'Table 7c'!$D$6,Table_RSE7C_Data!$C:$C,'Table 7c'!$C$155,Table_RSE7C_Data!$D:$D,'Table 7c'!$D$155,Table_RSE7C_Data!$E:$E,'Table 7c'!$D$120)</f>
        <v>45473</v>
      </c>
      <c r="F155" s="295">
        <f>SUMIFS(Table_RSE7C_Data!I:I,Table_RSE7C_Data!$B:$B,'Table 7c'!$D$6,Table_RSE7C_Data!$C:$C,'Table 7c'!$C$155,Table_RSE7C_Data!$D:$D,'Table 7c'!$D$155,Table_RSE7C_Data!$E:$E,'Table 7c'!$D$120)</f>
        <v>49164</v>
      </c>
      <c r="G155" s="295">
        <f>SUMIFS(Table_RSE7C_Data!J:J,Table_RSE7C_Data!$B:$B,'Table 7c'!$D$6,Table_RSE7C_Data!$C:$C,'Table 7c'!$C$155,Table_RSE7C_Data!$D:$D,'Table 7c'!$D$155,Table_RSE7C_Data!$E:$E,'Table 7c'!$D$120)</f>
        <v>56015</v>
      </c>
      <c r="H155" s="295">
        <f>SUMIFS(Table_RSE7C_Data!K:K,Table_RSE7C_Data!$B:$B,'Table 7c'!$D$6,Table_RSE7C_Data!$C:$C,'Table 7c'!$C$155,Table_RSE7C_Data!$D:$D,'Table 7c'!$D$155,Table_RSE7C_Data!$E:$E,'Table 7c'!$D$120)</f>
        <v>62372</v>
      </c>
      <c r="I155" s="295">
        <f>SUMIFS(Table_RSE7C_Data!L:L,Table_RSE7C_Data!$B:$B,'Table 7c'!$D$6,Table_RSE7C_Data!$C:$C,'Table 7c'!$C$155,Table_RSE7C_Data!$D:$D,'Table 7c'!$D$155,Table_RSE7C_Data!$E:$E,'Table 7c'!$D$120)</f>
        <v>68258</v>
      </c>
      <c r="J155" s="295">
        <f>SUMIFS(Table_RSE7C_Data!M:M,Table_RSE7C_Data!$B:$B,'Table 7c'!$D$6,Table_RSE7C_Data!$C:$C,'Table 7c'!$C$155,Table_RSE7C_Data!$D:$D,'Table 7c'!$D$155,Table_RSE7C_Data!$E:$E,'Table 7c'!$D$120)</f>
        <v>77479</v>
      </c>
      <c r="K155" s="295">
        <f>SUMIFS(Table_RSE7C_Data!N:N,Table_RSE7C_Data!$B:$B,'Table 7c'!$D$6,Table_RSE7C_Data!$C:$C,'Table 7c'!$C$155,Table_RSE7C_Data!$D:$D,'Table 7c'!$D$155,Table_RSE7C_Data!$E:$E,'Table 7c'!$D$120)</f>
        <v>93786</v>
      </c>
      <c r="L155" s="295">
        <f>SUMIFS(Table_RSE7C_Data!O:O,Table_RSE7C_Data!$B:$B,'Table 7c'!$D$6,Table_RSE7C_Data!$C:$C,'Table 7c'!$C$155,Table_RSE7C_Data!$D:$D,'Table 7c'!$D$155,Table_RSE7C_Data!$E:$E,'Table 7c'!$D$120)</f>
        <v>92458</v>
      </c>
    </row>
    <row r="156" spans="1:14" ht="16.5" customHeight="1" x14ac:dyDescent="0.45">
      <c r="A156" s="437" t="s">
        <v>26</v>
      </c>
      <c r="B156" s="12" t="s">
        <v>188</v>
      </c>
      <c r="C156" s="429" t="s">
        <v>289</v>
      </c>
      <c r="D156" s="429" t="s">
        <v>188</v>
      </c>
      <c r="E156" s="295">
        <f>SUMIFS(Table_RSE7C_Data!H:H,Table_RSE7C_Data!$B:$B,'Table 7c'!$D$6,Table_RSE7C_Data!$C:$C,'Table 7c'!$C$156,Table_RSE7C_Data!$D:$D,'Table 7c'!$D$156,Table_RSE7C_Data!$E:$E,'Table 7c'!$D$120)</f>
        <v>57495</v>
      </c>
      <c r="F156" s="295">
        <f>SUMIFS(Table_RSE7C_Data!I:I,Table_RSE7C_Data!$B:$B,'Table 7c'!$D$6,Table_RSE7C_Data!$C:$C,'Table 7c'!$C$156,Table_RSE7C_Data!$D:$D,'Table 7c'!$D$156,Table_RSE7C_Data!$E:$E,'Table 7c'!$D$120)</f>
        <v>61578</v>
      </c>
      <c r="G156" s="295">
        <f>SUMIFS(Table_RSE7C_Data!J:J,Table_RSE7C_Data!$B:$B,'Table 7c'!$D$6,Table_RSE7C_Data!$C:$C,'Table 7c'!$C$156,Table_RSE7C_Data!$D:$D,'Table 7c'!$D$156,Table_RSE7C_Data!$E:$E,'Table 7c'!$D$120)</f>
        <v>69247</v>
      </c>
      <c r="H156" s="295">
        <f>SUMIFS(Table_RSE7C_Data!K:K,Table_RSE7C_Data!$B:$B,'Table 7c'!$D$6,Table_RSE7C_Data!$C:$C,'Table 7c'!$C$156,Table_RSE7C_Data!$D:$D,'Table 7c'!$D$156,Table_RSE7C_Data!$E:$E,'Table 7c'!$D$120)</f>
        <v>77017</v>
      </c>
      <c r="I156" s="295">
        <f>SUMIFS(Table_RSE7C_Data!L:L,Table_RSE7C_Data!$B:$B,'Table 7c'!$D$6,Table_RSE7C_Data!$C:$C,'Table 7c'!$C$156,Table_RSE7C_Data!$D:$D,'Table 7c'!$D$156,Table_RSE7C_Data!$E:$E,'Table 7c'!$D$120)</f>
        <v>83641</v>
      </c>
      <c r="J156" s="295">
        <f>SUMIFS(Table_RSE7C_Data!M:M,Table_RSE7C_Data!$B:$B,'Table 7c'!$D$6,Table_RSE7C_Data!$C:$C,'Table 7c'!$C$156,Table_RSE7C_Data!$D:$D,'Table 7c'!$D$156,Table_RSE7C_Data!$E:$E,'Table 7c'!$D$120)</f>
        <v>95257</v>
      </c>
      <c r="K156" s="295">
        <f>SUMIFS(Table_RSE7C_Data!N:N,Table_RSE7C_Data!$B:$B,'Table 7c'!$D$6,Table_RSE7C_Data!$C:$C,'Table 7c'!$C$156,Table_RSE7C_Data!$D:$D,'Table 7c'!$D$156,Table_RSE7C_Data!$E:$E,'Table 7c'!$D$120)</f>
        <v>117394</v>
      </c>
      <c r="L156" s="295">
        <f>SUMIFS(Table_RSE7C_Data!O:O,Table_RSE7C_Data!$B:$B,'Table 7c'!$D$6,Table_RSE7C_Data!$C:$C,'Table 7c'!$C$156,Table_RSE7C_Data!$D:$D,'Table 7c'!$D$156,Table_RSE7C_Data!$E:$E,'Table 7c'!$D$120)</f>
        <v>116402</v>
      </c>
    </row>
    <row r="157" spans="1:14" s="45" customFormat="1" ht="16.5" customHeight="1" x14ac:dyDescent="0.45">
      <c r="A157" s="438" t="s">
        <v>26</v>
      </c>
      <c r="B157" s="431" t="s">
        <v>26</v>
      </c>
      <c r="C157" s="430" t="s">
        <v>289</v>
      </c>
      <c r="D157" s="430" t="s">
        <v>289</v>
      </c>
      <c r="E157" s="321">
        <f>SUMIFS(Table_RSE7C_Data!H:H,Table_RSE7C_Data!$B:$B,'Table 7c'!$D$6,Table_RSE7C_Data!$C:$C,'Table 7c'!$C$157,Table_RSE7C_Data!$D:$D,'Table 7c'!$D$157,Table_RSE7C_Data!$E:$E,'Table 7c'!$D$120)</f>
        <v>51563</v>
      </c>
      <c r="F157" s="321">
        <f>SUMIFS(Table_RSE7C_Data!I:I,Table_RSE7C_Data!$B:$B,'Table 7c'!$D$6,Table_RSE7C_Data!$C:$C,'Table 7c'!$C$157,Table_RSE7C_Data!$D:$D,'Table 7c'!$D$157,Table_RSE7C_Data!$E:$E,'Table 7c'!$D$120)</f>
        <v>55843</v>
      </c>
      <c r="G157" s="321">
        <f>SUMIFS(Table_RSE7C_Data!J:J,Table_RSE7C_Data!$B:$B,'Table 7c'!$D$6,Table_RSE7C_Data!$C:$C,'Table 7c'!$C$157,Table_RSE7C_Data!$D:$D,'Table 7c'!$D$157,Table_RSE7C_Data!$E:$E,'Table 7c'!$D$120)</f>
        <v>63146</v>
      </c>
      <c r="H157" s="321">
        <f>SUMIFS(Table_RSE7C_Data!K:K,Table_RSE7C_Data!$B:$B,'Table 7c'!$D$6,Table_RSE7C_Data!$C:$C,'Table 7c'!$C$157,Table_RSE7C_Data!$D:$D,'Table 7c'!$D$157,Table_RSE7C_Data!$E:$E,'Table 7c'!$D$120)</f>
        <v>70296</v>
      </c>
      <c r="I157" s="321">
        <f>SUMIFS(Table_RSE7C_Data!L:L,Table_RSE7C_Data!$B:$B,'Table 7c'!$D$6,Table_RSE7C_Data!$C:$C,'Table 7c'!$C$157,Table_RSE7C_Data!$D:$D,'Table 7c'!$D$157,Table_RSE7C_Data!$E:$E,'Table 7c'!$D$120)</f>
        <v>76567</v>
      </c>
      <c r="J157" s="321">
        <f>SUMIFS(Table_RSE7C_Data!M:M,Table_RSE7C_Data!$B:$B,'Table 7c'!$D$6,Table_RSE7C_Data!$C:$C,'Table 7c'!$C$157,Table_RSE7C_Data!$D:$D,'Table 7c'!$D$157,Table_RSE7C_Data!$E:$E,'Table 7c'!$D$120)</f>
        <v>86903</v>
      </c>
      <c r="K157" s="321">
        <f>SUMIFS(Table_RSE7C_Data!N:N,Table_RSE7C_Data!$B:$B,'Table 7c'!$D$6,Table_RSE7C_Data!$C:$C,'Table 7c'!$C$157,Table_RSE7C_Data!$D:$D,'Table 7c'!$D$157,Table_RSE7C_Data!$E:$E,'Table 7c'!$D$120)</f>
        <v>106134</v>
      </c>
      <c r="L157" s="321">
        <f>SUMIFS(Table_RSE7C_Data!O:O,Table_RSE7C_Data!$B:$B,'Table 7c'!$D$6,Table_RSE7C_Data!$C:$C,'Table 7c'!$C$157,Table_RSE7C_Data!$D:$D,'Table 7c'!$D$157,Table_RSE7C_Data!$E:$E,'Table 7c'!$D$120)</f>
        <v>104710</v>
      </c>
    </row>
    <row r="158" spans="1:14" ht="13.05" customHeight="1" x14ac:dyDescent="0.45">
      <c r="A158" s="6"/>
      <c r="B158" s="6"/>
      <c r="E158" s="6"/>
      <c r="F158" s="6"/>
      <c r="G158" s="6"/>
      <c r="H158" s="6"/>
      <c r="I158" s="6"/>
      <c r="J158" s="6"/>
      <c r="K158" s="6"/>
      <c r="L158" s="6"/>
    </row>
    <row r="159" spans="1:14" s="29" customFormat="1" ht="17.55" customHeight="1" x14ac:dyDescent="0.35">
      <c r="A159" s="346" t="s">
        <v>1101</v>
      </c>
      <c r="B159" s="5"/>
      <c r="C159" s="5"/>
      <c r="D159" s="5"/>
      <c r="E159" s="5"/>
      <c r="F159" s="5"/>
      <c r="G159" s="5"/>
      <c r="H159" s="5"/>
      <c r="I159" s="5"/>
      <c r="J159" s="5"/>
    </row>
    <row r="160" spans="1:14" ht="16.5" customHeight="1" x14ac:dyDescent="0.35">
      <c r="A160" s="630"/>
      <c r="B160" s="630"/>
    </row>
  </sheetData>
  <mergeCells count="8">
    <mergeCell ref="A160:B160"/>
    <mergeCell ref="E120:L120"/>
    <mergeCell ref="A1:L1"/>
    <mergeCell ref="E64:L64"/>
    <mergeCell ref="E8:L8"/>
    <mergeCell ref="E65:L65"/>
    <mergeCell ref="F3:H3"/>
    <mergeCell ref="F4:H4"/>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'Filters control'!$A$1:$A$5</xm:f>
          </x14:formula1>
          <xm:sqref>F4:H4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59999389629810485"/>
    <pageSetUpPr autoPageBreaks="0"/>
  </sheetPr>
  <dimension ref="A1:O841"/>
  <sheetViews>
    <sheetView workbookViewId="0">
      <selection sqref="A1:J1"/>
    </sheetView>
  </sheetViews>
  <sheetFormatPr defaultRowHeight="14.25" x14ac:dyDescent="0.45"/>
  <cols>
    <col min="1" max="1" width="10.1328125" bestFit="1" customWidth="1"/>
    <col min="2" max="2" width="35" bestFit="1" customWidth="1"/>
    <col min="3" max="3" width="16.3984375" bestFit="1" customWidth="1"/>
    <col min="4" max="4" width="20" bestFit="1" customWidth="1"/>
    <col min="5" max="5" width="25.3984375" bestFit="1" customWidth="1"/>
    <col min="6" max="6" width="31" bestFit="1" customWidth="1"/>
    <col min="7" max="7" width="11.6640625" bestFit="1" customWidth="1"/>
    <col min="8" max="12" width="7.86328125" bestFit="1" customWidth="1"/>
    <col min="13" max="14" width="7.86328125" customWidth="1"/>
    <col min="15" max="15" width="7.86328125" bestFit="1" customWidth="1"/>
  </cols>
  <sheetData>
    <row r="1" spans="1:15" x14ac:dyDescent="0.45">
      <c r="A1" s="475" t="s">
        <v>816</v>
      </c>
      <c r="B1" s="475" t="s">
        <v>477</v>
      </c>
      <c r="C1" s="475" t="s">
        <v>481</v>
      </c>
      <c r="D1" s="475" t="s">
        <v>482</v>
      </c>
      <c r="E1" s="475" t="s">
        <v>560</v>
      </c>
      <c r="F1" s="475" t="s">
        <v>561</v>
      </c>
      <c r="G1" s="475" t="s">
        <v>817</v>
      </c>
      <c r="H1" s="475" t="s">
        <v>0</v>
      </c>
      <c r="I1" s="475" t="s">
        <v>1</v>
      </c>
      <c r="J1" s="475" t="s">
        <v>2</v>
      </c>
      <c r="K1" s="475" t="s">
        <v>3</v>
      </c>
      <c r="L1" s="475" t="s">
        <v>4</v>
      </c>
      <c r="M1" s="475" t="s">
        <v>307</v>
      </c>
      <c r="N1" s="475" t="s">
        <v>650</v>
      </c>
      <c r="O1" s="475" t="s">
        <v>651</v>
      </c>
    </row>
    <row r="2" spans="1:15" x14ac:dyDescent="0.45">
      <c r="A2" s="475" t="s">
        <v>1090</v>
      </c>
      <c r="B2" s="475" t="s">
        <v>556</v>
      </c>
      <c r="C2" s="475" t="s">
        <v>385</v>
      </c>
      <c r="D2" s="475" t="s">
        <v>187</v>
      </c>
      <c r="E2" s="475" t="s">
        <v>386</v>
      </c>
      <c r="F2" s="475" t="s">
        <v>1015</v>
      </c>
      <c r="G2" s="475">
        <v>1</v>
      </c>
      <c r="H2" s="475">
        <v>1438</v>
      </c>
      <c r="I2" s="475">
        <v>1376</v>
      </c>
      <c r="J2" s="475">
        <v>1368</v>
      </c>
      <c r="K2" s="475">
        <v>1367</v>
      </c>
      <c r="L2" s="475">
        <v>1367</v>
      </c>
      <c r="M2" s="475">
        <v>1285</v>
      </c>
      <c r="N2" s="475">
        <v>1232</v>
      </c>
      <c r="O2" s="475">
        <v>1282</v>
      </c>
    </row>
    <row r="3" spans="1:15" x14ac:dyDescent="0.45">
      <c r="A3" s="475" t="s">
        <v>1090</v>
      </c>
      <c r="B3" s="475" t="s">
        <v>556</v>
      </c>
      <c r="C3" s="475" t="s">
        <v>385</v>
      </c>
      <c r="D3" s="475" t="s">
        <v>188</v>
      </c>
      <c r="E3" s="475" t="s">
        <v>386</v>
      </c>
      <c r="F3" s="475" t="s">
        <v>1015</v>
      </c>
      <c r="G3" s="475">
        <v>1</v>
      </c>
      <c r="H3" s="475">
        <v>1561</v>
      </c>
      <c r="I3" s="475">
        <v>1514</v>
      </c>
      <c r="J3" s="475">
        <v>1507</v>
      </c>
      <c r="K3" s="475">
        <v>1522</v>
      </c>
      <c r="L3" s="475">
        <v>1520</v>
      </c>
      <c r="M3" s="475">
        <v>1411</v>
      </c>
      <c r="N3" s="475">
        <v>1316</v>
      </c>
      <c r="O3" s="475">
        <v>1375</v>
      </c>
    </row>
    <row r="4" spans="1:15" x14ac:dyDescent="0.45">
      <c r="A4" s="475" t="s">
        <v>1090</v>
      </c>
      <c r="B4" s="475" t="s">
        <v>556</v>
      </c>
      <c r="C4" s="475" t="s">
        <v>385</v>
      </c>
      <c r="D4" s="475" t="s">
        <v>387</v>
      </c>
      <c r="E4" s="475" t="s">
        <v>386</v>
      </c>
      <c r="F4" s="475" t="s">
        <v>1015</v>
      </c>
      <c r="G4" s="475">
        <v>1</v>
      </c>
      <c r="H4" s="475">
        <v>108</v>
      </c>
      <c r="I4" s="475">
        <v>36</v>
      </c>
      <c r="J4" s="475">
        <v>20</v>
      </c>
      <c r="K4" s="475">
        <v>11</v>
      </c>
      <c r="L4" s="475">
        <v>8</v>
      </c>
      <c r="M4" s="475">
        <v>10</v>
      </c>
      <c r="N4" s="475">
        <v>12</v>
      </c>
      <c r="O4" s="475">
        <v>14</v>
      </c>
    </row>
    <row r="5" spans="1:15" x14ac:dyDescent="0.45">
      <c r="A5" s="475" t="s">
        <v>1090</v>
      </c>
      <c r="B5" s="475" t="s">
        <v>556</v>
      </c>
      <c r="C5" s="475" t="s">
        <v>385</v>
      </c>
      <c r="D5" s="475" t="s">
        <v>289</v>
      </c>
      <c r="E5" s="475" t="s">
        <v>386</v>
      </c>
      <c r="F5" s="475" t="s">
        <v>1015</v>
      </c>
      <c r="G5" s="475">
        <v>1</v>
      </c>
      <c r="H5" s="475">
        <v>3107</v>
      </c>
      <c r="I5" s="475">
        <v>2927</v>
      </c>
      <c r="J5" s="475">
        <v>2895</v>
      </c>
      <c r="K5" s="475">
        <v>2899</v>
      </c>
      <c r="L5" s="475">
        <v>2894</v>
      </c>
      <c r="M5" s="475">
        <v>2706</v>
      </c>
      <c r="N5" s="475">
        <v>2560</v>
      </c>
      <c r="O5" s="475">
        <v>2672</v>
      </c>
    </row>
    <row r="6" spans="1:15" x14ac:dyDescent="0.45">
      <c r="A6" s="475" t="s">
        <v>1090</v>
      </c>
      <c r="B6" s="475" t="s">
        <v>556</v>
      </c>
      <c r="C6" s="475" t="s">
        <v>388</v>
      </c>
      <c r="D6" s="475" t="s">
        <v>187</v>
      </c>
      <c r="E6" s="475" t="s">
        <v>386</v>
      </c>
      <c r="F6" s="475" t="s">
        <v>1015</v>
      </c>
      <c r="G6" s="475">
        <v>1</v>
      </c>
      <c r="H6" s="475">
        <v>3224</v>
      </c>
      <c r="I6" s="475">
        <v>3065</v>
      </c>
      <c r="J6" s="475">
        <v>2941</v>
      </c>
      <c r="K6" s="475">
        <v>2787</v>
      </c>
      <c r="L6" s="475">
        <v>2723</v>
      </c>
      <c r="M6" s="475">
        <v>2412</v>
      </c>
      <c r="N6" s="475">
        <v>2197</v>
      </c>
      <c r="O6" s="475">
        <v>2162</v>
      </c>
    </row>
    <row r="7" spans="1:15" x14ac:dyDescent="0.45">
      <c r="A7" s="475" t="s">
        <v>1090</v>
      </c>
      <c r="B7" s="475" t="s">
        <v>556</v>
      </c>
      <c r="C7" s="475" t="s">
        <v>388</v>
      </c>
      <c r="D7" s="475" t="s">
        <v>188</v>
      </c>
      <c r="E7" s="475" t="s">
        <v>386</v>
      </c>
      <c r="F7" s="475" t="s">
        <v>1015</v>
      </c>
      <c r="G7" s="475">
        <v>1</v>
      </c>
      <c r="H7" s="475">
        <v>3804</v>
      </c>
      <c r="I7" s="475">
        <v>3587</v>
      </c>
      <c r="J7" s="475">
        <v>3414</v>
      </c>
      <c r="K7" s="475">
        <v>3219</v>
      </c>
      <c r="L7" s="475">
        <v>3152</v>
      </c>
      <c r="M7" s="475">
        <v>2737</v>
      </c>
      <c r="N7" s="475">
        <v>2423</v>
      </c>
      <c r="O7" s="475">
        <v>2360</v>
      </c>
    </row>
    <row r="8" spans="1:15" x14ac:dyDescent="0.45">
      <c r="A8" s="475" t="s">
        <v>1090</v>
      </c>
      <c r="B8" s="475" t="s">
        <v>556</v>
      </c>
      <c r="C8" s="475" t="s">
        <v>388</v>
      </c>
      <c r="D8" s="475" t="s">
        <v>387</v>
      </c>
      <c r="E8" s="475" t="s">
        <v>386</v>
      </c>
      <c r="F8" s="475" t="s">
        <v>1015</v>
      </c>
      <c r="G8" s="475">
        <v>1</v>
      </c>
      <c r="H8" s="475">
        <v>139</v>
      </c>
      <c r="I8" s="475">
        <v>53</v>
      </c>
      <c r="J8" s="475">
        <v>36</v>
      </c>
      <c r="K8" s="475">
        <v>21</v>
      </c>
      <c r="L8" s="475">
        <v>16</v>
      </c>
      <c r="M8" s="475">
        <v>19</v>
      </c>
      <c r="N8" s="475">
        <v>20</v>
      </c>
      <c r="O8" s="475">
        <v>22</v>
      </c>
    </row>
    <row r="9" spans="1:15" x14ac:dyDescent="0.45">
      <c r="A9" s="475" t="s">
        <v>1090</v>
      </c>
      <c r="B9" s="475" t="s">
        <v>556</v>
      </c>
      <c r="C9" s="475" t="s">
        <v>388</v>
      </c>
      <c r="D9" s="475" t="s">
        <v>289</v>
      </c>
      <c r="E9" s="475" t="s">
        <v>386</v>
      </c>
      <c r="F9" s="475" t="s">
        <v>1015</v>
      </c>
      <c r="G9" s="475">
        <v>1</v>
      </c>
      <c r="H9" s="475">
        <v>7167</v>
      </c>
      <c r="I9" s="475">
        <v>6705</v>
      </c>
      <c r="J9" s="475">
        <v>6392</v>
      </c>
      <c r="K9" s="475">
        <v>6026</v>
      </c>
      <c r="L9" s="475">
        <v>5891</v>
      </c>
      <c r="M9" s="475">
        <v>5168</v>
      </c>
      <c r="N9" s="475">
        <v>4640</v>
      </c>
      <c r="O9" s="475">
        <v>4544</v>
      </c>
    </row>
    <row r="10" spans="1:15" x14ac:dyDescent="0.45">
      <c r="A10" s="475" t="s">
        <v>1090</v>
      </c>
      <c r="B10" s="475" t="s">
        <v>556</v>
      </c>
      <c r="C10" s="475" t="s">
        <v>389</v>
      </c>
      <c r="D10" s="475" t="s">
        <v>187</v>
      </c>
      <c r="E10" s="475" t="s">
        <v>386</v>
      </c>
      <c r="F10" s="475" t="s">
        <v>1015</v>
      </c>
      <c r="G10" s="475">
        <v>1</v>
      </c>
      <c r="H10" s="475">
        <v>3135</v>
      </c>
      <c r="I10" s="475">
        <v>2994</v>
      </c>
      <c r="J10" s="475">
        <v>2887</v>
      </c>
      <c r="K10" s="475">
        <v>2757</v>
      </c>
      <c r="L10" s="475">
        <v>2689</v>
      </c>
      <c r="M10" s="475">
        <v>2242</v>
      </c>
      <c r="N10" s="475">
        <v>2153</v>
      </c>
      <c r="O10" s="475">
        <v>2182</v>
      </c>
    </row>
    <row r="11" spans="1:15" x14ac:dyDescent="0.45">
      <c r="A11" s="475" t="s">
        <v>1090</v>
      </c>
      <c r="B11" s="475" t="s">
        <v>556</v>
      </c>
      <c r="C11" s="475" t="s">
        <v>389</v>
      </c>
      <c r="D11" s="475" t="s">
        <v>188</v>
      </c>
      <c r="E11" s="475" t="s">
        <v>386</v>
      </c>
      <c r="F11" s="475" t="s">
        <v>1015</v>
      </c>
      <c r="G11" s="475">
        <v>1</v>
      </c>
      <c r="H11" s="475">
        <v>3766</v>
      </c>
      <c r="I11" s="475">
        <v>3552</v>
      </c>
      <c r="J11" s="475">
        <v>3382</v>
      </c>
      <c r="K11" s="475">
        <v>3192</v>
      </c>
      <c r="L11" s="475">
        <v>3073</v>
      </c>
      <c r="M11" s="475">
        <v>2518</v>
      </c>
      <c r="N11" s="475">
        <v>2370</v>
      </c>
      <c r="O11" s="475">
        <v>2366</v>
      </c>
    </row>
    <row r="12" spans="1:15" x14ac:dyDescent="0.45">
      <c r="A12" s="475" t="s">
        <v>1090</v>
      </c>
      <c r="B12" s="475" t="s">
        <v>556</v>
      </c>
      <c r="C12" s="475" t="s">
        <v>389</v>
      </c>
      <c r="D12" s="475" t="s">
        <v>387</v>
      </c>
      <c r="E12" s="475" t="s">
        <v>386</v>
      </c>
      <c r="F12" s="475" t="s">
        <v>1015</v>
      </c>
      <c r="G12" s="475">
        <v>1</v>
      </c>
      <c r="H12" s="475">
        <v>66</v>
      </c>
      <c r="I12" s="475">
        <v>22</v>
      </c>
      <c r="J12" s="475">
        <v>17</v>
      </c>
      <c r="K12" s="475">
        <v>10</v>
      </c>
      <c r="L12" s="475">
        <v>9</v>
      </c>
      <c r="M12" s="475">
        <v>10</v>
      </c>
      <c r="N12" s="475">
        <v>10</v>
      </c>
      <c r="O12" s="475">
        <v>12</v>
      </c>
    </row>
    <row r="13" spans="1:15" x14ac:dyDescent="0.45">
      <c r="A13" s="475" t="s">
        <v>1090</v>
      </c>
      <c r="B13" s="475" t="s">
        <v>556</v>
      </c>
      <c r="C13" s="475" t="s">
        <v>389</v>
      </c>
      <c r="D13" s="475" t="s">
        <v>289</v>
      </c>
      <c r="E13" s="475" t="s">
        <v>386</v>
      </c>
      <c r="F13" s="475" t="s">
        <v>1015</v>
      </c>
      <c r="G13" s="475">
        <v>1</v>
      </c>
      <c r="H13" s="475">
        <v>6966</v>
      </c>
      <c r="I13" s="475">
        <v>6569</v>
      </c>
      <c r="J13" s="475">
        <v>6286</v>
      </c>
      <c r="K13" s="475">
        <v>5960</v>
      </c>
      <c r="L13" s="475">
        <v>5771</v>
      </c>
      <c r="M13" s="475">
        <v>4770</v>
      </c>
      <c r="N13" s="475">
        <v>4533</v>
      </c>
      <c r="O13" s="475">
        <v>4560</v>
      </c>
    </row>
    <row r="14" spans="1:15" x14ac:dyDescent="0.45">
      <c r="A14" s="475" t="s">
        <v>1090</v>
      </c>
      <c r="B14" s="475" t="s">
        <v>556</v>
      </c>
      <c r="C14" s="475" t="s">
        <v>390</v>
      </c>
      <c r="D14" s="475" t="s">
        <v>187</v>
      </c>
      <c r="E14" s="475" t="s">
        <v>386</v>
      </c>
      <c r="F14" s="475" t="s">
        <v>1015</v>
      </c>
      <c r="G14" s="475">
        <v>1</v>
      </c>
      <c r="H14" s="475">
        <v>1369</v>
      </c>
      <c r="I14" s="475">
        <v>1386</v>
      </c>
      <c r="J14" s="475">
        <v>1396</v>
      </c>
      <c r="K14" s="475">
        <v>1372</v>
      </c>
      <c r="L14" s="475">
        <v>1340</v>
      </c>
      <c r="M14" s="475">
        <v>1109</v>
      </c>
      <c r="N14" s="475">
        <v>1038</v>
      </c>
      <c r="O14" s="475">
        <v>1014</v>
      </c>
    </row>
    <row r="15" spans="1:15" x14ac:dyDescent="0.45">
      <c r="A15" s="475" t="s">
        <v>1090</v>
      </c>
      <c r="B15" s="475" t="s">
        <v>556</v>
      </c>
      <c r="C15" s="475" t="s">
        <v>390</v>
      </c>
      <c r="D15" s="475" t="s">
        <v>188</v>
      </c>
      <c r="E15" s="475" t="s">
        <v>386</v>
      </c>
      <c r="F15" s="475" t="s">
        <v>1015</v>
      </c>
      <c r="G15" s="475">
        <v>1</v>
      </c>
      <c r="H15" s="475">
        <v>1640</v>
      </c>
      <c r="I15" s="475">
        <v>1628</v>
      </c>
      <c r="J15" s="475">
        <v>1618</v>
      </c>
      <c r="K15" s="475">
        <v>1571</v>
      </c>
      <c r="L15" s="475">
        <v>1524</v>
      </c>
      <c r="M15" s="475">
        <v>1223</v>
      </c>
      <c r="N15" s="475">
        <v>1131</v>
      </c>
      <c r="O15" s="475">
        <v>1087</v>
      </c>
    </row>
    <row r="16" spans="1:15" x14ac:dyDescent="0.45">
      <c r="A16" s="475" t="s">
        <v>1090</v>
      </c>
      <c r="B16" s="475" t="s">
        <v>556</v>
      </c>
      <c r="C16" s="475" t="s">
        <v>390</v>
      </c>
      <c r="D16" s="475" t="s">
        <v>387</v>
      </c>
      <c r="E16" s="475" t="s">
        <v>386</v>
      </c>
      <c r="F16" s="475" t="s">
        <v>1015</v>
      </c>
      <c r="G16" s="475">
        <v>1</v>
      </c>
      <c r="H16" s="475">
        <v>22</v>
      </c>
      <c r="I16" s="475">
        <v>7</v>
      </c>
      <c r="J16" s="475">
        <v>5</v>
      </c>
      <c r="K16" s="475">
        <v>3</v>
      </c>
      <c r="L16" s="475">
        <v>3</v>
      </c>
      <c r="M16" s="475">
        <v>3</v>
      </c>
      <c r="N16" s="475">
        <v>3</v>
      </c>
      <c r="O16" s="475">
        <v>3</v>
      </c>
    </row>
    <row r="17" spans="1:15" x14ac:dyDescent="0.45">
      <c r="A17" s="475" t="s">
        <v>1090</v>
      </c>
      <c r="B17" s="475" t="s">
        <v>556</v>
      </c>
      <c r="C17" s="475" t="s">
        <v>390</v>
      </c>
      <c r="D17" s="475" t="s">
        <v>289</v>
      </c>
      <c r="E17" s="475" t="s">
        <v>386</v>
      </c>
      <c r="F17" s="475" t="s">
        <v>1015</v>
      </c>
      <c r="G17" s="475">
        <v>1</v>
      </c>
      <c r="H17" s="475">
        <v>3031</v>
      </c>
      <c r="I17" s="475">
        <v>3021</v>
      </c>
      <c r="J17" s="475">
        <v>3019</v>
      </c>
      <c r="K17" s="475">
        <v>2945</v>
      </c>
      <c r="L17" s="475">
        <v>2867</v>
      </c>
      <c r="M17" s="475">
        <v>2334</v>
      </c>
      <c r="N17" s="475">
        <v>2172</v>
      </c>
      <c r="O17" s="475">
        <v>2105</v>
      </c>
    </row>
    <row r="18" spans="1:15" x14ac:dyDescent="0.45">
      <c r="A18" s="475" t="s">
        <v>1090</v>
      </c>
      <c r="B18" s="475" t="s">
        <v>556</v>
      </c>
      <c r="C18" s="475" t="s">
        <v>391</v>
      </c>
      <c r="D18" s="475" t="s">
        <v>187</v>
      </c>
      <c r="E18" s="475" t="s">
        <v>386</v>
      </c>
      <c r="F18" s="475" t="s">
        <v>1015</v>
      </c>
      <c r="G18" s="475">
        <v>1</v>
      </c>
      <c r="H18" s="475">
        <v>1232</v>
      </c>
      <c r="I18" s="475">
        <v>1206</v>
      </c>
      <c r="J18" s="475">
        <v>1181</v>
      </c>
      <c r="K18" s="475">
        <v>1148</v>
      </c>
      <c r="L18" s="475">
        <v>1137</v>
      </c>
      <c r="M18" s="475">
        <v>998</v>
      </c>
      <c r="N18" s="475">
        <v>991</v>
      </c>
      <c r="O18" s="475">
        <v>1018</v>
      </c>
    </row>
    <row r="19" spans="1:15" x14ac:dyDescent="0.45">
      <c r="A19" s="475" t="s">
        <v>1090</v>
      </c>
      <c r="B19" s="475" t="s">
        <v>556</v>
      </c>
      <c r="C19" s="475" t="s">
        <v>391</v>
      </c>
      <c r="D19" s="475" t="s">
        <v>188</v>
      </c>
      <c r="E19" s="475" t="s">
        <v>386</v>
      </c>
      <c r="F19" s="475" t="s">
        <v>1015</v>
      </c>
      <c r="G19" s="475">
        <v>1</v>
      </c>
      <c r="H19" s="475">
        <v>1479</v>
      </c>
      <c r="I19" s="475">
        <v>1432</v>
      </c>
      <c r="J19" s="475">
        <v>1385</v>
      </c>
      <c r="K19" s="475">
        <v>1329</v>
      </c>
      <c r="L19" s="475">
        <v>1304</v>
      </c>
      <c r="M19" s="475">
        <v>1102</v>
      </c>
      <c r="N19" s="475">
        <v>1079</v>
      </c>
      <c r="O19" s="475">
        <v>1080</v>
      </c>
    </row>
    <row r="20" spans="1:15" x14ac:dyDescent="0.45">
      <c r="A20" s="475" t="s">
        <v>1090</v>
      </c>
      <c r="B20" s="475" t="s">
        <v>556</v>
      </c>
      <c r="C20" s="475" t="s">
        <v>391</v>
      </c>
      <c r="D20" s="475" t="s">
        <v>387</v>
      </c>
      <c r="E20" s="475" t="s">
        <v>386</v>
      </c>
      <c r="F20" s="475" t="s">
        <v>1015</v>
      </c>
      <c r="G20" s="475">
        <v>1</v>
      </c>
      <c r="H20" s="475">
        <v>17</v>
      </c>
      <c r="I20" s="475">
        <v>5</v>
      </c>
      <c r="J20" s="475">
        <v>3</v>
      </c>
      <c r="K20" s="475">
        <v>2</v>
      </c>
      <c r="L20" s="475">
        <v>2</v>
      </c>
      <c r="M20" s="475">
        <v>2</v>
      </c>
      <c r="N20" s="475">
        <v>2</v>
      </c>
      <c r="O20" s="475">
        <v>3</v>
      </c>
    </row>
    <row r="21" spans="1:15" x14ac:dyDescent="0.45">
      <c r="A21" s="475" t="s">
        <v>1090</v>
      </c>
      <c r="B21" s="475" t="s">
        <v>556</v>
      </c>
      <c r="C21" s="475" t="s">
        <v>391</v>
      </c>
      <c r="D21" s="475" t="s">
        <v>289</v>
      </c>
      <c r="E21" s="475" t="s">
        <v>386</v>
      </c>
      <c r="F21" s="475" t="s">
        <v>1015</v>
      </c>
      <c r="G21" s="475">
        <v>1</v>
      </c>
      <c r="H21" s="475">
        <v>2728</v>
      </c>
      <c r="I21" s="475">
        <v>2643</v>
      </c>
      <c r="J21" s="475">
        <v>2569</v>
      </c>
      <c r="K21" s="475">
        <v>2479</v>
      </c>
      <c r="L21" s="475">
        <v>2443</v>
      </c>
      <c r="M21" s="475">
        <v>2103</v>
      </c>
      <c r="N21" s="475">
        <v>2072</v>
      </c>
      <c r="O21" s="475">
        <v>2100</v>
      </c>
    </row>
    <row r="22" spans="1:15" x14ac:dyDescent="0.45">
      <c r="A22" s="475" t="s">
        <v>1090</v>
      </c>
      <c r="B22" s="475" t="s">
        <v>556</v>
      </c>
      <c r="C22" s="475" t="s">
        <v>392</v>
      </c>
      <c r="D22" s="475" t="s">
        <v>187</v>
      </c>
      <c r="E22" s="475" t="s">
        <v>386</v>
      </c>
      <c r="F22" s="475" t="s">
        <v>1015</v>
      </c>
      <c r="G22" s="475">
        <v>1</v>
      </c>
      <c r="H22" s="475">
        <v>999</v>
      </c>
      <c r="I22" s="475">
        <v>1019</v>
      </c>
      <c r="J22" s="475">
        <v>1030</v>
      </c>
      <c r="K22" s="475">
        <v>1029</v>
      </c>
      <c r="L22" s="475">
        <v>1023</v>
      </c>
      <c r="M22" s="475">
        <v>915</v>
      </c>
      <c r="N22" s="475">
        <v>880</v>
      </c>
      <c r="O22" s="475">
        <v>884</v>
      </c>
    </row>
    <row r="23" spans="1:15" x14ac:dyDescent="0.45">
      <c r="A23" s="475" t="s">
        <v>1090</v>
      </c>
      <c r="B23" s="475" t="s">
        <v>556</v>
      </c>
      <c r="C23" s="475" t="s">
        <v>392</v>
      </c>
      <c r="D23" s="475" t="s">
        <v>188</v>
      </c>
      <c r="E23" s="475" t="s">
        <v>386</v>
      </c>
      <c r="F23" s="475" t="s">
        <v>1015</v>
      </c>
      <c r="G23" s="475">
        <v>1</v>
      </c>
      <c r="H23" s="475">
        <v>1218</v>
      </c>
      <c r="I23" s="475">
        <v>1228</v>
      </c>
      <c r="J23" s="475">
        <v>1225</v>
      </c>
      <c r="K23" s="475">
        <v>1217</v>
      </c>
      <c r="L23" s="475">
        <v>1201</v>
      </c>
      <c r="M23" s="475">
        <v>1038</v>
      </c>
      <c r="N23" s="475">
        <v>983</v>
      </c>
      <c r="O23" s="475">
        <v>948</v>
      </c>
    </row>
    <row r="24" spans="1:15" x14ac:dyDescent="0.45">
      <c r="A24" s="475" t="s">
        <v>1090</v>
      </c>
      <c r="B24" s="475" t="s">
        <v>556</v>
      </c>
      <c r="C24" s="475" t="s">
        <v>392</v>
      </c>
      <c r="D24" s="475" t="s">
        <v>387</v>
      </c>
      <c r="E24" s="475" t="s">
        <v>386</v>
      </c>
      <c r="F24" s="475" t="s">
        <v>1015</v>
      </c>
      <c r="G24" s="475">
        <v>1</v>
      </c>
      <c r="H24" s="475">
        <v>13</v>
      </c>
      <c r="I24" s="475">
        <v>3</v>
      </c>
      <c r="J24" s="475">
        <v>2</v>
      </c>
      <c r="K24" s="475">
        <v>1</v>
      </c>
      <c r="L24" s="475">
        <v>1</v>
      </c>
      <c r="M24" s="475">
        <v>2</v>
      </c>
      <c r="N24" s="475">
        <v>2</v>
      </c>
      <c r="O24" s="475">
        <v>2</v>
      </c>
    </row>
    <row r="25" spans="1:15" x14ac:dyDescent="0.45">
      <c r="A25" s="475" t="s">
        <v>1090</v>
      </c>
      <c r="B25" s="475" t="s">
        <v>556</v>
      </c>
      <c r="C25" s="475" t="s">
        <v>392</v>
      </c>
      <c r="D25" s="475" t="s">
        <v>289</v>
      </c>
      <c r="E25" s="475" t="s">
        <v>386</v>
      </c>
      <c r="F25" s="475" t="s">
        <v>1015</v>
      </c>
      <c r="G25" s="475">
        <v>1</v>
      </c>
      <c r="H25" s="475">
        <v>2230</v>
      </c>
      <c r="I25" s="475">
        <v>2251</v>
      </c>
      <c r="J25" s="475">
        <v>2257</v>
      </c>
      <c r="K25" s="475">
        <v>2247</v>
      </c>
      <c r="L25" s="475">
        <v>2225</v>
      </c>
      <c r="M25" s="475">
        <v>1954</v>
      </c>
      <c r="N25" s="475">
        <v>1865</v>
      </c>
      <c r="O25" s="475">
        <v>1834</v>
      </c>
    </row>
    <row r="26" spans="1:15" x14ac:dyDescent="0.45">
      <c r="A26" s="475" t="s">
        <v>1090</v>
      </c>
      <c r="B26" s="475" t="s">
        <v>556</v>
      </c>
      <c r="C26" s="475" t="s">
        <v>393</v>
      </c>
      <c r="D26" s="475" t="s">
        <v>187</v>
      </c>
      <c r="E26" s="475" t="s">
        <v>386</v>
      </c>
      <c r="F26" s="475" t="s">
        <v>1015</v>
      </c>
      <c r="G26" s="475">
        <v>1</v>
      </c>
      <c r="H26" s="475">
        <v>745</v>
      </c>
      <c r="I26" s="475">
        <v>768</v>
      </c>
      <c r="J26" s="475">
        <v>785</v>
      </c>
      <c r="K26" s="475">
        <v>799</v>
      </c>
      <c r="L26" s="475">
        <v>815</v>
      </c>
      <c r="M26" s="475">
        <v>773</v>
      </c>
      <c r="N26" s="475">
        <v>766</v>
      </c>
      <c r="O26" s="475">
        <v>802</v>
      </c>
    </row>
    <row r="27" spans="1:15" x14ac:dyDescent="0.45">
      <c r="A27" s="475" t="s">
        <v>1090</v>
      </c>
      <c r="B27" s="475" t="s">
        <v>556</v>
      </c>
      <c r="C27" s="475" t="s">
        <v>393</v>
      </c>
      <c r="D27" s="475" t="s">
        <v>188</v>
      </c>
      <c r="E27" s="475" t="s">
        <v>386</v>
      </c>
      <c r="F27" s="475" t="s">
        <v>1015</v>
      </c>
      <c r="G27" s="475">
        <v>1</v>
      </c>
      <c r="H27" s="475">
        <v>937</v>
      </c>
      <c r="I27" s="475">
        <v>952</v>
      </c>
      <c r="J27" s="475">
        <v>954</v>
      </c>
      <c r="K27" s="475">
        <v>957</v>
      </c>
      <c r="L27" s="475">
        <v>969</v>
      </c>
      <c r="M27" s="475">
        <v>893</v>
      </c>
      <c r="N27" s="475">
        <v>870</v>
      </c>
      <c r="O27" s="475">
        <v>871</v>
      </c>
    </row>
    <row r="28" spans="1:15" x14ac:dyDescent="0.45">
      <c r="A28" s="475" t="s">
        <v>1090</v>
      </c>
      <c r="B28" s="475" t="s">
        <v>556</v>
      </c>
      <c r="C28" s="475" t="s">
        <v>393</v>
      </c>
      <c r="D28" s="475" t="s">
        <v>387</v>
      </c>
      <c r="E28" s="475" t="s">
        <v>386</v>
      </c>
      <c r="F28" s="475" t="s">
        <v>1015</v>
      </c>
      <c r="G28" s="475">
        <v>1</v>
      </c>
      <c r="H28" s="475">
        <v>8</v>
      </c>
      <c r="I28" s="475">
        <v>2</v>
      </c>
      <c r="J28" s="475">
        <v>2</v>
      </c>
      <c r="K28" s="475">
        <v>1</v>
      </c>
      <c r="L28" s="475">
        <v>1</v>
      </c>
      <c r="M28" s="475">
        <v>1</v>
      </c>
      <c r="N28" s="475">
        <v>1</v>
      </c>
      <c r="O28" s="475">
        <v>1</v>
      </c>
    </row>
    <row r="29" spans="1:15" x14ac:dyDescent="0.45">
      <c r="A29" s="475" t="s">
        <v>1090</v>
      </c>
      <c r="B29" s="475" t="s">
        <v>556</v>
      </c>
      <c r="C29" s="475" t="s">
        <v>393</v>
      </c>
      <c r="D29" s="475" t="s">
        <v>289</v>
      </c>
      <c r="E29" s="475" t="s">
        <v>386</v>
      </c>
      <c r="F29" s="475" t="s">
        <v>1015</v>
      </c>
      <c r="G29" s="475">
        <v>1</v>
      </c>
      <c r="H29" s="475">
        <v>1690</v>
      </c>
      <c r="I29" s="475">
        <v>1722</v>
      </c>
      <c r="J29" s="475">
        <v>1741</v>
      </c>
      <c r="K29" s="475">
        <v>1756</v>
      </c>
      <c r="L29" s="475">
        <v>1784</v>
      </c>
      <c r="M29" s="475">
        <v>1668</v>
      </c>
      <c r="N29" s="475">
        <v>1638</v>
      </c>
      <c r="O29" s="475">
        <v>1674</v>
      </c>
    </row>
    <row r="30" spans="1:15" x14ac:dyDescent="0.45">
      <c r="A30" s="475" t="s">
        <v>1090</v>
      </c>
      <c r="B30" s="475" t="s">
        <v>556</v>
      </c>
      <c r="C30" s="475" t="s">
        <v>394</v>
      </c>
      <c r="D30" s="475" t="s">
        <v>187</v>
      </c>
      <c r="E30" s="475" t="s">
        <v>386</v>
      </c>
      <c r="F30" s="475" t="s">
        <v>1015</v>
      </c>
      <c r="G30" s="475">
        <v>1</v>
      </c>
      <c r="H30" s="475">
        <v>441</v>
      </c>
      <c r="I30" s="475">
        <v>461</v>
      </c>
      <c r="J30" s="475">
        <v>470</v>
      </c>
      <c r="K30" s="475">
        <v>497</v>
      </c>
      <c r="L30" s="475">
        <v>520</v>
      </c>
      <c r="M30" s="475">
        <v>533</v>
      </c>
      <c r="N30" s="475">
        <v>540</v>
      </c>
      <c r="O30" s="475">
        <v>581</v>
      </c>
    </row>
    <row r="31" spans="1:15" x14ac:dyDescent="0.45">
      <c r="A31" s="475" t="s">
        <v>1090</v>
      </c>
      <c r="B31" s="475" t="s">
        <v>556</v>
      </c>
      <c r="C31" s="475" t="s">
        <v>394</v>
      </c>
      <c r="D31" s="475" t="s">
        <v>188</v>
      </c>
      <c r="E31" s="475" t="s">
        <v>386</v>
      </c>
      <c r="F31" s="475" t="s">
        <v>1015</v>
      </c>
      <c r="G31" s="475">
        <v>1</v>
      </c>
      <c r="H31" s="475">
        <v>556</v>
      </c>
      <c r="I31" s="475">
        <v>575</v>
      </c>
      <c r="J31" s="475">
        <v>578</v>
      </c>
      <c r="K31" s="475">
        <v>597</v>
      </c>
      <c r="L31" s="475">
        <v>613</v>
      </c>
      <c r="M31" s="475">
        <v>616</v>
      </c>
      <c r="N31" s="475">
        <v>611</v>
      </c>
      <c r="O31" s="475">
        <v>633</v>
      </c>
    </row>
    <row r="32" spans="1:15" x14ac:dyDescent="0.45">
      <c r="A32" s="475" t="s">
        <v>1090</v>
      </c>
      <c r="B32" s="475" t="s">
        <v>556</v>
      </c>
      <c r="C32" s="475" t="s">
        <v>394</v>
      </c>
      <c r="D32" s="475" t="s">
        <v>387</v>
      </c>
      <c r="E32" s="475" t="s">
        <v>386</v>
      </c>
      <c r="F32" s="475" t="s">
        <v>1015</v>
      </c>
      <c r="G32" s="475">
        <v>1</v>
      </c>
      <c r="H32" s="475">
        <v>5</v>
      </c>
      <c r="I32" s="475">
        <v>2</v>
      </c>
      <c r="J32" s="475">
        <v>1</v>
      </c>
      <c r="K32" s="475">
        <v>0</v>
      </c>
      <c r="L32" s="475">
        <v>0</v>
      </c>
      <c r="M32" s="475">
        <v>1</v>
      </c>
      <c r="N32" s="475">
        <v>1</v>
      </c>
      <c r="O32" s="475">
        <v>1</v>
      </c>
    </row>
    <row r="33" spans="1:15" x14ac:dyDescent="0.45">
      <c r="A33" s="475" t="s">
        <v>1090</v>
      </c>
      <c r="B33" s="475" t="s">
        <v>556</v>
      </c>
      <c r="C33" s="475" t="s">
        <v>394</v>
      </c>
      <c r="D33" s="475" t="s">
        <v>289</v>
      </c>
      <c r="E33" s="475" t="s">
        <v>386</v>
      </c>
      <c r="F33" s="475" t="s">
        <v>1015</v>
      </c>
      <c r="G33" s="475">
        <v>1</v>
      </c>
      <c r="H33" s="475">
        <v>1002</v>
      </c>
      <c r="I33" s="475">
        <v>1038</v>
      </c>
      <c r="J33" s="475">
        <v>1048</v>
      </c>
      <c r="K33" s="475">
        <v>1095</v>
      </c>
      <c r="L33" s="475">
        <v>1133</v>
      </c>
      <c r="M33" s="475">
        <v>1149</v>
      </c>
      <c r="N33" s="475">
        <v>1151</v>
      </c>
      <c r="O33" s="475">
        <v>1215</v>
      </c>
    </row>
    <row r="34" spans="1:15" x14ac:dyDescent="0.45">
      <c r="A34" s="475" t="s">
        <v>1090</v>
      </c>
      <c r="B34" s="475" t="s">
        <v>556</v>
      </c>
      <c r="C34" s="475" t="s">
        <v>395</v>
      </c>
      <c r="D34" s="475" t="s">
        <v>187</v>
      </c>
      <c r="E34" s="475" t="s">
        <v>386</v>
      </c>
      <c r="F34" s="475" t="s">
        <v>1015</v>
      </c>
      <c r="G34" s="475">
        <v>1</v>
      </c>
      <c r="H34" s="475">
        <v>210</v>
      </c>
      <c r="I34" s="475">
        <v>228</v>
      </c>
      <c r="J34" s="475">
        <v>257</v>
      </c>
      <c r="K34" s="475">
        <v>283</v>
      </c>
      <c r="L34" s="475">
        <v>305</v>
      </c>
      <c r="M34" s="475">
        <v>328</v>
      </c>
      <c r="N34" s="475">
        <v>340</v>
      </c>
      <c r="O34" s="475">
        <v>366</v>
      </c>
    </row>
    <row r="35" spans="1:15" x14ac:dyDescent="0.45">
      <c r="A35" s="475" t="s">
        <v>1090</v>
      </c>
      <c r="B35" s="475" t="s">
        <v>556</v>
      </c>
      <c r="C35" s="475" t="s">
        <v>395</v>
      </c>
      <c r="D35" s="475" t="s">
        <v>188</v>
      </c>
      <c r="E35" s="475" t="s">
        <v>386</v>
      </c>
      <c r="F35" s="475" t="s">
        <v>1015</v>
      </c>
      <c r="G35" s="475">
        <v>1</v>
      </c>
      <c r="H35" s="475">
        <v>275</v>
      </c>
      <c r="I35" s="475">
        <v>291</v>
      </c>
      <c r="J35" s="475">
        <v>320</v>
      </c>
      <c r="K35" s="475">
        <v>349</v>
      </c>
      <c r="L35" s="475">
        <v>371</v>
      </c>
      <c r="M35" s="475">
        <v>391</v>
      </c>
      <c r="N35" s="475">
        <v>394</v>
      </c>
      <c r="O35" s="475">
        <v>405</v>
      </c>
    </row>
    <row r="36" spans="1:15" x14ac:dyDescent="0.45">
      <c r="A36" s="475" t="s">
        <v>1090</v>
      </c>
      <c r="B36" s="475" t="s">
        <v>556</v>
      </c>
      <c r="C36" s="475" t="s">
        <v>395</v>
      </c>
      <c r="D36" s="475" t="s">
        <v>387</v>
      </c>
      <c r="E36" s="475" t="s">
        <v>386</v>
      </c>
      <c r="F36" s="475" t="s">
        <v>1015</v>
      </c>
      <c r="G36" s="475">
        <v>1</v>
      </c>
      <c r="H36" s="475">
        <v>2</v>
      </c>
      <c r="I36" s="475">
        <v>0</v>
      </c>
      <c r="J36" s="475">
        <v>0</v>
      </c>
      <c r="K36" s="475">
        <v>0</v>
      </c>
      <c r="L36" s="475">
        <v>0</v>
      </c>
      <c r="M36" s="475">
        <v>0</v>
      </c>
      <c r="N36" s="475">
        <v>0</v>
      </c>
      <c r="O36" s="475">
        <v>0</v>
      </c>
    </row>
    <row r="37" spans="1:15" x14ac:dyDescent="0.45">
      <c r="A37" s="475" t="s">
        <v>1090</v>
      </c>
      <c r="B37" s="475" t="s">
        <v>556</v>
      </c>
      <c r="C37" s="475" t="s">
        <v>395</v>
      </c>
      <c r="D37" s="475" t="s">
        <v>289</v>
      </c>
      <c r="E37" s="475" t="s">
        <v>386</v>
      </c>
      <c r="F37" s="475" t="s">
        <v>1015</v>
      </c>
      <c r="G37" s="475">
        <v>1</v>
      </c>
      <c r="H37" s="475">
        <v>486</v>
      </c>
      <c r="I37" s="475">
        <v>520</v>
      </c>
      <c r="J37" s="475">
        <v>577</v>
      </c>
      <c r="K37" s="475">
        <v>633</v>
      </c>
      <c r="L37" s="475">
        <v>676</v>
      </c>
      <c r="M37" s="475">
        <v>720</v>
      </c>
      <c r="N37" s="475">
        <v>734</v>
      </c>
      <c r="O37" s="475">
        <v>770</v>
      </c>
    </row>
    <row r="38" spans="1:15" x14ac:dyDescent="0.45">
      <c r="A38" s="475" t="s">
        <v>1090</v>
      </c>
      <c r="B38" s="475" t="s">
        <v>556</v>
      </c>
      <c r="C38" s="475" t="s">
        <v>396</v>
      </c>
      <c r="D38" s="475" t="s">
        <v>187</v>
      </c>
      <c r="E38" s="475" t="s">
        <v>386</v>
      </c>
      <c r="F38" s="475" t="s">
        <v>1015</v>
      </c>
      <c r="G38" s="475">
        <v>1</v>
      </c>
      <c r="H38" s="475">
        <v>131</v>
      </c>
      <c r="I38" s="475">
        <v>149</v>
      </c>
      <c r="J38" s="475">
        <v>169</v>
      </c>
      <c r="K38" s="475">
        <v>193</v>
      </c>
      <c r="L38" s="475">
        <v>220</v>
      </c>
      <c r="M38" s="475">
        <v>248</v>
      </c>
      <c r="N38" s="475">
        <v>270</v>
      </c>
      <c r="O38" s="475">
        <v>313</v>
      </c>
    </row>
    <row r="39" spans="1:15" x14ac:dyDescent="0.45">
      <c r="A39" s="475" t="s">
        <v>1090</v>
      </c>
      <c r="B39" s="475" t="s">
        <v>556</v>
      </c>
      <c r="C39" s="475" t="s">
        <v>396</v>
      </c>
      <c r="D39" s="475" t="s">
        <v>188</v>
      </c>
      <c r="E39" s="475" t="s">
        <v>386</v>
      </c>
      <c r="F39" s="475" t="s">
        <v>1015</v>
      </c>
      <c r="G39" s="475">
        <v>1</v>
      </c>
      <c r="H39" s="475">
        <v>191</v>
      </c>
      <c r="I39" s="475">
        <v>209</v>
      </c>
      <c r="J39" s="475">
        <v>229</v>
      </c>
      <c r="K39" s="475">
        <v>250</v>
      </c>
      <c r="L39" s="475">
        <v>276</v>
      </c>
      <c r="M39" s="475">
        <v>300</v>
      </c>
      <c r="N39" s="475">
        <v>316</v>
      </c>
      <c r="O39" s="475">
        <v>352</v>
      </c>
    </row>
    <row r="40" spans="1:15" x14ac:dyDescent="0.45">
      <c r="A40" s="475" t="s">
        <v>1090</v>
      </c>
      <c r="B40" s="475" t="s">
        <v>556</v>
      </c>
      <c r="C40" s="475" t="s">
        <v>396</v>
      </c>
      <c r="D40" s="475" t="s">
        <v>387</v>
      </c>
      <c r="E40" s="475" t="s">
        <v>386</v>
      </c>
      <c r="F40" s="475" t="s">
        <v>1015</v>
      </c>
      <c r="G40" s="475">
        <v>1</v>
      </c>
      <c r="H40" s="475">
        <v>1</v>
      </c>
      <c r="I40" s="475">
        <v>0</v>
      </c>
      <c r="J40" s="475">
        <v>0</v>
      </c>
      <c r="K40" s="475">
        <v>0</v>
      </c>
      <c r="L40" s="475">
        <v>0</v>
      </c>
      <c r="M40" s="475">
        <v>0</v>
      </c>
      <c r="N40" s="475">
        <v>0</v>
      </c>
      <c r="O40" s="475">
        <v>0</v>
      </c>
    </row>
    <row r="41" spans="1:15" x14ac:dyDescent="0.45">
      <c r="A41" s="475" t="s">
        <v>1090</v>
      </c>
      <c r="B41" s="475" t="s">
        <v>556</v>
      </c>
      <c r="C41" s="475" t="s">
        <v>396</v>
      </c>
      <c r="D41" s="475" t="s">
        <v>289</v>
      </c>
      <c r="E41" s="475" t="s">
        <v>386</v>
      </c>
      <c r="F41" s="475" t="s">
        <v>1015</v>
      </c>
      <c r="G41" s="475">
        <v>1</v>
      </c>
      <c r="H41" s="475">
        <v>323</v>
      </c>
      <c r="I41" s="475">
        <v>358</v>
      </c>
      <c r="J41" s="475">
        <v>398</v>
      </c>
      <c r="K41" s="475">
        <v>443</v>
      </c>
      <c r="L41" s="475">
        <v>496</v>
      </c>
      <c r="M41" s="475">
        <v>548</v>
      </c>
      <c r="N41" s="475">
        <v>586</v>
      </c>
      <c r="O41" s="475">
        <v>665</v>
      </c>
    </row>
    <row r="42" spans="1:15" x14ac:dyDescent="0.45">
      <c r="A42" s="475" t="s">
        <v>1090</v>
      </c>
      <c r="B42" s="475" t="s">
        <v>556</v>
      </c>
      <c r="C42" s="475" t="s">
        <v>397</v>
      </c>
      <c r="D42" s="475" t="s">
        <v>187</v>
      </c>
      <c r="E42" s="475" t="s">
        <v>386</v>
      </c>
      <c r="F42" s="475" t="s">
        <v>1015</v>
      </c>
      <c r="G42" s="475">
        <v>1</v>
      </c>
      <c r="H42" s="475">
        <v>40</v>
      </c>
      <c r="I42" s="475">
        <v>43</v>
      </c>
      <c r="J42" s="475">
        <v>45</v>
      </c>
      <c r="K42" s="475">
        <v>47</v>
      </c>
      <c r="L42" s="475">
        <v>51</v>
      </c>
      <c r="M42" s="475">
        <v>55</v>
      </c>
      <c r="N42" s="475">
        <v>60</v>
      </c>
      <c r="O42" s="475">
        <v>66</v>
      </c>
    </row>
    <row r="43" spans="1:15" x14ac:dyDescent="0.45">
      <c r="A43" s="475" t="s">
        <v>1090</v>
      </c>
      <c r="B43" s="475" t="s">
        <v>556</v>
      </c>
      <c r="C43" s="475" t="s">
        <v>397</v>
      </c>
      <c r="D43" s="475" t="s">
        <v>188</v>
      </c>
      <c r="E43" s="475" t="s">
        <v>386</v>
      </c>
      <c r="F43" s="475" t="s">
        <v>1015</v>
      </c>
      <c r="G43" s="475">
        <v>1</v>
      </c>
      <c r="H43" s="475">
        <v>39</v>
      </c>
      <c r="I43" s="475">
        <v>40</v>
      </c>
      <c r="J43" s="475">
        <v>43</v>
      </c>
      <c r="K43" s="475">
        <v>48</v>
      </c>
      <c r="L43" s="475">
        <v>53</v>
      </c>
      <c r="M43" s="475">
        <v>58</v>
      </c>
      <c r="N43" s="475">
        <v>61</v>
      </c>
      <c r="O43" s="475">
        <v>66</v>
      </c>
    </row>
    <row r="44" spans="1:15" x14ac:dyDescent="0.45">
      <c r="A44" s="475" t="s">
        <v>1090</v>
      </c>
      <c r="B44" s="475" t="s">
        <v>556</v>
      </c>
      <c r="C44" s="475" t="s">
        <v>397</v>
      </c>
      <c r="D44" s="475" t="s">
        <v>387</v>
      </c>
      <c r="E44" s="475" t="s">
        <v>386</v>
      </c>
      <c r="F44" s="475" t="s">
        <v>1015</v>
      </c>
      <c r="G44" s="475">
        <v>1</v>
      </c>
      <c r="H44" s="475">
        <v>0</v>
      </c>
      <c r="I44" s="475">
        <v>0</v>
      </c>
      <c r="J44" s="475">
        <v>0</v>
      </c>
      <c r="K44" s="475">
        <v>0</v>
      </c>
      <c r="L44" s="475">
        <v>0</v>
      </c>
      <c r="M44" s="475">
        <v>0</v>
      </c>
      <c r="N44" s="475">
        <v>0</v>
      </c>
      <c r="O44" s="475">
        <v>0</v>
      </c>
    </row>
    <row r="45" spans="1:15" x14ac:dyDescent="0.45">
      <c r="A45" s="475" t="s">
        <v>1090</v>
      </c>
      <c r="B45" s="475" t="s">
        <v>556</v>
      </c>
      <c r="C45" s="475" t="s">
        <v>397</v>
      </c>
      <c r="D45" s="475" t="s">
        <v>289</v>
      </c>
      <c r="E45" s="475" t="s">
        <v>386</v>
      </c>
      <c r="F45" s="475" t="s">
        <v>1015</v>
      </c>
      <c r="G45" s="475">
        <v>1</v>
      </c>
      <c r="H45" s="475">
        <v>80</v>
      </c>
      <c r="I45" s="475">
        <v>83</v>
      </c>
      <c r="J45" s="475">
        <v>88</v>
      </c>
      <c r="K45" s="475">
        <v>94</v>
      </c>
      <c r="L45" s="475">
        <v>104</v>
      </c>
      <c r="M45" s="475">
        <v>113</v>
      </c>
      <c r="N45" s="475">
        <v>121</v>
      </c>
      <c r="O45" s="475">
        <v>132</v>
      </c>
    </row>
    <row r="46" spans="1:15" x14ac:dyDescent="0.45">
      <c r="A46" s="475" t="s">
        <v>1090</v>
      </c>
      <c r="B46" s="475" t="s">
        <v>556</v>
      </c>
      <c r="C46" s="475" t="s">
        <v>398</v>
      </c>
      <c r="D46" s="475" t="s">
        <v>187</v>
      </c>
      <c r="E46" s="475" t="s">
        <v>386</v>
      </c>
      <c r="F46" s="475" t="s">
        <v>1015</v>
      </c>
      <c r="G46" s="475">
        <v>1</v>
      </c>
      <c r="H46" s="475">
        <v>14</v>
      </c>
      <c r="I46" s="475">
        <v>8</v>
      </c>
      <c r="J46" s="475">
        <v>6</v>
      </c>
      <c r="K46" s="475">
        <v>5</v>
      </c>
      <c r="L46" s="475">
        <v>4</v>
      </c>
      <c r="M46" s="475">
        <v>1</v>
      </c>
      <c r="N46" s="475">
        <v>1</v>
      </c>
      <c r="O46" s="475">
        <v>0</v>
      </c>
    </row>
    <row r="47" spans="1:15" x14ac:dyDescent="0.45">
      <c r="A47" s="475" t="s">
        <v>1090</v>
      </c>
      <c r="B47" s="475" t="s">
        <v>556</v>
      </c>
      <c r="C47" s="475" t="s">
        <v>398</v>
      </c>
      <c r="D47" s="475" t="s">
        <v>188</v>
      </c>
      <c r="E47" s="475" t="s">
        <v>386</v>
      </c>
      <c r="F47" s="475" t="s">
        <v>1015</v>
      </c>
      <c r="G47" s="475">
        <v>1</v>
      </c>
      <c r="H47" s="475">
        <v>25</v>
      </c>
      <c r="I47" s="475">
        <v>17</v>
      </c>
      <c r="J47" s="475">
        <v>10</v>
      </c>
      <c r="K47" s="475">
        <v>8</v>
      </c>
      <c r="L47" s="475">
        <v>7</v>
      </c>
      <c r="M47" s="475">
        <v>1</v>
      </c>
      <c r="N47" s="475">
        <v>1</v>
      </c>
      <c r="O47" s="475">
        <v>1</v>
      </c>
    </row>
    <row r="48" spans="1:15" x14ac:dyDescent="0.45">
      <c r="A48" s="475" t="s">
        <v>1090</v>
      </c>
      <c r="B48" s="475" t="s">
        <v>556</v>
      </c>
      <c r="C48" s="475" t="s">
        <v>398</v>
      </c>
      <c r="D48" s="475" t="s">
        <v>387</v>
      </c>
      <c r="E48" s="475" t="s">
        <v>386</v>
      </c>
      <c r="F48" s="475" t="s">
        <v>1015</v>
      </c>
      <c r="G48" s="475">
        <v>1</v>
      </c>
      <c r="H48" s="475">
        <v>76</v>
      </c>
      <c r="I48" s="475">
        <v>70</v>
      </c>
      <c r="J48" s="475">
        <v>71</v>
      </c>
      <c r="K48" s="475">
        <v>69</v>
      </c>
      <c r="L48" s="475">
        <v>66</v>
      </c>
      <c r="M48" s="475">
        <v>54</v>
      </c>
      <c r="N48" s="475">
        <v>49</v>
      </c>
      <c r="O48" s="475">
        <v>2</v>
      </c>
    </row>
    <row r="49" spans="1:15" x14ac:dyDescent="0.45">
      <c r="A49" s="475" t="s">
        <v>1090</v>
      </c>
      <c r="B49" s="475" t="s">
        <v>556</v>
      </c>
      <c r="C49" s="475" t="s">
        <v>398</v>
      </c>
      <c r="D49" s="475" t="s">
        <v>289</v>
      </c>
      <c r="E49" s="475" t="s">
        <v>386</v>
      </c>
      <c r="F49" s="475" t="s">
        <v>1015</v>
      </c>
      <c r="G49" s="475">
        <v>1</v>
      </c>
      <c r="H49" s="475">
        <v>115</v>
      </c>
      <c r="I49" s="475">
        <v>96</v>
      </c>
      <c r="J49" s="475">
        <v>87</v>
      </c>
      <c r="K49" s="475">
        <v>82</v>
      </c>
      <c r="L49" s="475">
        <v>76</v>
      </c>
      <c r="M49" s="475">
        <v>57</v>
      </c>
      <c r="N49" s="475">
        <v>50</v>
      </c>
      <c r="O49" s="475">
        <v>3</v>
      </c>
    </row>
    <row r="50" spans="1:15" x14ac:dyDescent="0.45">
      <c r="A50" s="475" t="s">
        <v>1090</v>
      </c>
      <c r="B50" s="475" t="s">
        <v>556</v>
      </c>
      <c r="C50" s="475" t="s">
        <v>289</v>
      </c>
      <c r="D50" s="475" t="s">
        <v>187</v>
      </c>
      <c r="E50" s="475" t="s">
        <v>386</v>
      </c>
      <c r="F50" s="475" t="s">
        <v>1015</v>
      </c>
      <c r="G50" s="475">
        <v>1</v>
      </c>
      <c r="H50" s="475">
        <v>12977</v>
      </c>
      <c r="I50" s="475">
        <v>12705</v>
      </c>
      <c r="J50" s="475">
        <v>12535</v>
      </c>
      <c r="K50" s="475">
        <v>12282</v>
      </c>
      <c r="L50" s="475">
        <v>12193</v>
      </c>
      <c r="M50" s="475">
        <v>10899</v>
      </c>
      <c r="N50" s="475">
        <v>10468</v>
      </c>
      <c r="O50" s="475">
        <v>10671</v>
      </c>
    </row>
    <row r="51" spans="1:15" x14ac:dyDescent="0.45">
      <c r="A51" s="475" t="s">
        <v>1090</v>
      </c>
      <c r="B51" s="475" t="s">
        <v>556</v>
      </c>
      <c r="C51" s="475" t="s">
        <v>289</v>
      </c>
      <c r="D51" s="475" t="s">
        <v>188</v>
      </c>
      <c r="E51" s="475" t="s">
        <v>386</v>
      </c>
      <c r="F51" s="475" t="s">
        <v>1015</v>
      </c>
      <c r="G51" s="475">
        <v>1</v>
      </c>
      <c r="H51" s="475">
        <v>15491</v>
      </c>
      <c r="I51" s="475">
        <v>15025</v>
      </c>
      <c r="J51" s="475">
        <v>14665</v>
      </c>
      <c r="K51" s="475">
        <v>14258</v>
      </c>
      <c r="L51" s="475">
        <v>14061</v>
      </c>
      <c r="M51" s="475">
        <v>12289</v>
      </c>
      <c r="N51" s="475">
        <v>11554</v>
      </c>
      <c r="O51" s="475">
        <v>11543</v>
      </c>
    </row>
    <row r="52" spans="1:15" x14ac:dyDescent="0.45">
      <c r="A52" s="475" t="s">
        <v>1090</v>
      </c>
      <c r="B52" s="475" t="s">
        <v>556</v>
      </c>
      <c r="C52" s="475" t="s">
        <v>289</v>
      </c>
      <c r="D52" s="475" t="s">
        <v>387</v>
      </c>
      <c r="E52" s="475" t="s">
        <v>386</v>
      </c>
      <c r="F52" s="475" t="s">
        <v>1015</v>
      </c>
      <c r="G52" s="475">
        <v>1</v>
      </c>
      <c r="H52" s="475">
        <v>456</v>
      </c>
      <c r="I52" s="475">
        <v>202</v>
      </c>
      <c r="J52" s="475">
        <v>158</v>
      </c>
      <c r="K52" s="475">
        <v>119</v>
      </c>
      <c r="L52" s="475">
        <v>106</v>
      </c>
      <c r="M52" s="475">
        <v>101</v>
      </c>
      <c r="N52" s="475">
        <v>100</v>
      </c>
      <c r="O52" s="475">
        <v>61</v>
      </c>
    </row>
    <row r="53" spans="1:15" x14ac:dyDescent="0.45">
      <c r="A53" s="475" t="s">
        <v>1090</v>
      </c>
      <c r="B53" s="475" t="s">
        <v>556</v>
      </c>
      <c r="C53" s="475" t="s">
        <v>289</v>
      </c>
      <c r="D53" s="475" t="s">
        <v>289</v>
      </c>
      <c r="E53" s="475" t="s">
        <v>386</v>
      </c>
      <c r="F53" s="475" t="s">
        <v>1015</v>
      </c>
      <c r="G53" s="475">
        <v>1</v>
      </c>
      <c r="H53" s="475">
        <v>28924</v>
      </c>
      <c r="I53" s="475">
        <v>27932</v>
      </c>
      <c r="J53" s="475">
        <v>27358</v>
      </c>
      <c r="K53" s="475">
        <v>26660</v>
      </c>
      <c r="L53" s="475">
        <v>26360</v>
      </c>
      <c r="M53" s="475">
        <v>23289</v>
      </c>
      <c r="N53" s="475">
        <v>22121</v>
      </c>
      <c r="O53" s="475">
        <v>22274</v>
      </c>
    </row>
    <row r="54" spans="1:15" x14ac:dyDescent="0.45">
      <c r="A54" s="475" t="s">
        <v>1090</v>
      </c>
      <c r="B54" s="475" t="s">
        <v>556</v>
      </c>
      <c r="C54" s="475" t="s">
        <v>385</v>
      </c>
      <c r="D54" s="475" t="s">
        <v>187</v>
      </c>
      <c r="E54" s="475" t="s">
        <v>418</v>
      </c>
      <c r="F54" s="475" t="s">
        <v>1016</v>
      </c>
      <c r="G54" s="475">
        <v>2</v>
      </c>
      <c r="H54" s="475">
        <v>6679</v>
      </c>
      <c r="I54" s="475">
        <v>6373</v>
      </c>
      <c r="J54" s="475">
        <v>6540</v>
      </c>
      <c r="K54" s="475">
        <v>6757</v>
      </c>
      <c r="L54" s="475">
        <v>6995</v>
      </c>
      <c r="M54" s="475">
        <v>6198</v>
      </c>
      <c r="N54" s="475">
        <v>6775</v>
      </c>
      <c r="O54" s="475">
        <v>6815</v>
      </c>
    </row>
    <row r="55" spans="1:15" x14ac:dyDescent="0.45">
      <c r="A55" s="475" t="s">
        <v>1090</v>
      </c>
      <c r="B55" s="475" t="s">
        <v>556</v>
      </c>
      <c r="C55" s="475" t="s">
        <v>385</v>
      </c>
      <c r="D55" s="475" t="s">
        <v>188</v>
      </c>
      <c r="E55" s="475" t="s">
        <v>418</v>
      </c>
      <c r="F55" s="475" t="s">
        <v>1016</v>
      </c>
      <c r="G55" s="475">
        <v>2</v>
      </c>
      <c r="H55" s="475">
        <v>10376</v>
      </c>
      <c r="I55" s="475">
        <v>9993</v>
      </c>
      <c r="J55" s="475">
        <v>9734</v>
      </c>
      <c r="K55" s="475">
        <v>9872</v>
      </c>
      <c r="L55" s="475">
        <v>9731</v>
      </c>
      <c r="M55" s="475">
        <v>8202</v>
      </c>
      <c r="N55" s="475">
        <v>8321</v>
      </c>
      <c r="O55" s="475">
        <v>8197</v>
      </c>
    </row>
    <row r="56" spans="1:15" x14ac:dyDescent="0.45">
      <c r="A56" s="475" t="s">
        <v>1090</v>
      </c>
      <c r="B56" s="475" t="s">
        <v>556</v>
      </c>
      <c r="C56" s="475" t="s">
        <v>385</v>
      </c>
      <c r="D56" s="475" t="s">
        <v>387</v>
      </c>
      <c r="E56" s="475" t="s">
        <v>418</v>
      </c>
      <c r="F56" s="475" t="s">
        <v>1016</v>
      </c>
      <c r="G56" s="475">
        <v>2</v>
      </c>
      <c r="H56" s="475">
        <v>164</v>
      </c>
      <c r="I56" s="475">
        <v>65</v>
      </c>
      <c r="J56" s="475">
        <v>58</v>
      </c>
      <c r="K56" s="475">
        <v>208</v>
      </c>
      <c r="L56" s="475">
        <v>47</v>
      </c>
      <c r="M56" s="475">
        <v>36</v>
      </c>
      <c r="N56" s="475">
        <v>37</v>
      </c>
      <c r="O56" s="475">
        <v>37</v>
      </c>
    </row>
    <row r="57" spans="1:15" x14ac:dyDescent="0.45">
      <c r="A57" s="475" t="s">
        <v>1090</v>
      </c>
      <c r="B57" s="475" t="s">
        <v>556</v>
      </c>
      <c r="C57" s="475" t="s">
        <v>385</v>
      </c>
      <c r="D57" s="475" t="s">
        <v>289</v>
      </c>
      <c r="E57" s="475" t="s">
        <v>418</v>
      </c>
      <c r="F57" s="475" t="s">
        <v>1016</v>
      </c>
      <c r="G57" s="475">
        <v>2</v>
      </c>
      <c r="H57" s="475">
        <v>17219</v>
      </c>
      <c r="I57" s="475">
        <v>16430</v>
      </c>
      <c r="J57" s="475">
        <v>16332</v>
      </c>
      <c r="K57" s="475">
        <v>16836</v>
      </c>
      <c r="L57" s="475">
        <v>16772</v>
      </c>
      <c r="M57" s="475">
        <v>14436</v>
      </c>
      <c r="N57" s="475">
        <v>15133</v>
      </c>
      <c r="O57" s="475">
        <v>15049</v>
      </c>
    </row>
    <row r="58" spans="1:15" x14ac:dyDescent="0.45">
      <c r="A58" s="475" t="s">
        <v>1090</v>
      </c>
      <c r="B58" s="475" t="s">
        <v>556</v>
      </c>
      <c r="C58" s="475" t="s">
        <v>388</v>
      </c>
      <c r="D58" s="475" t="s">
        <v>187</v>
      </c>
      <c r="E58" s="475" t="s">
        <v>418</v>
      </c>
      <c r="F58" s="475" t="s">
        <v>1016</v>
      </c>
      <c r="G58" s="475">
        <v>2</v>
      </c>
      <c r="H58" s="475">
        <v>46197</v>
      </c>
      <c r="I58" s="475">
        <v>47706</v>
      </c>
      <c r="J58" s="475">
        <v>53190</v>
      </c>
      <c r="K58" s="475">
        <v>56352</v>
      </c>
      <c r="L58" s="475">
        <v>59260</v>
      </c>
      <c r="M58" s="475">
        <v>55114</v>
      </c>
      <c r="N58" s="475">
        <v>61598</v>
      </c>
      <c r="O58" s="475">
        <v>59430</v>
      </c>
    </row>
    <row r="59" spans="1:15" x14ac:dyDescent="0.45">
      <c r="A59" s="475" t="s">
        <v>1090</v>
      </c>
      <c r="B59" s="475" t="s">
        <v>556</v>
      </c>
      <c r="C59" s="475" t="s">
        <v>388</v>
      </c>
      <c r="D59" s="475" t="s">
        <v>188</v>
      </c>
      <c r="E59" s="475" t="s">
        <v>418</v>
      </c>
      <c r="F59" s="475" t="s">
        <v>1016</v>
      </c>
      <c r="G59" s="475">
        <v>2</v>
      </c>
      <c r="H59" s="475">
        <v>59007</v>
      </c>
      <c r="I59" s="475">
        <v>60780</v>
      </c>
      <c r="J59" s="475">
        <v>72472</v>
      </c>
      <c r="K59" s="475">
        <v>77160</v>
      </c>
      <c r="L59" s="475">
        <v>80433</v>
      </c>
      <c r="M59" s="475">
        <v>74409</v>
      </c>
      <c r="N59" s="475">
        <v>80924</v>
      </c>
      <c r="O59" s="475">
        <v>77550</v>
      </c>
    </row>
    <row r="60" spans="1:15" x14ac:dyDescent="0.45">
      <c r="A60" s="475" t="s">
        <v>1090</v>
      </c>
      <c r="B60" s="475" t="s">
        <v>556</v>
      </c>
      <c r="C60" s="475" t="s">
        <v>388</v>
      </c>
      <c r="D60" s="475" t="s">
        <v>387</v>
      </c>
      <c r="E60" s="475" t="s">
        <v>418</v>
      </c>
      <c r="F60" s="475" t="s">
        <v>1016</v>
      </c>
      <c r="G60" s="475">
        <v>2</v>
      </c>
      <c r="H60" s="475">
        <v>707</v>
      </c>
      <c r="I60" s="475">
        <v>309</v>
      </c>
      <c r="J60" s="475">
        <v>258</v>
      </c>
      <c r="K60" s="475">
        <v>204</v>
      </c>
      <c r="L60" s="475">
        <v>213</v>
      </c>
      <c r="M60" s="475">
        <v>185</v>
      </c>
      <c r="N60" s="475">
        <v>222</v>
      </c>
      <c r="O60" s="475">
        <v>250</v>
      </c>
    </row>
    <row r="61" spans="1:15" x14ac:dyDescent="0.45">
      <c r="A61" s="475" t="s">
        <v>1090</v>
      </c>
      <c r="B61" s="475" t="s">
        <v>556</v>
      </c>
      <c r="C61" s="475" t="s">
        <v>388</v>
      </c>
      <c r="D61" s="475" t="s">
        <v>289</v>
      </c>
      <c r="E61" s="475" t="s">
        <v>418</v>
      </c>
      <c r="F61" s="475" t="s">
        <v>1016</v>
      </c>
      <c r="G61" s="475">
        <v>2</v>
      </c>
      <c r="H61" s="475">
        <v>105911</v>
      </c>
      <c r="I61" s="475">
        <v>108795</v>
      </c>
      <c r="J61" s="475">
        <v>125920</v>
      </c>
      <c r="K61" s="475">
        <v>133716</v>
      </c>
      <c r="L61" s="475">
        <v>139907</v>
      </c>
      <c r="M61" s="475">
        <v>129708</v>
      </c>
      <c r="N61" s="475">
        <v>142744</v>
      </c>
      <c r="O61" s="475">
        <v>137230</v>
      </c>
    </row>
    <row r="62" spans="1:15" x14ac:dyDescent="0.45">
      <c r="A62" s="475" t="s">
        <v>1090</v>
      </c>
      <c r="B62" s="475" t="s">
        <v>556</v>
      </c>
      <c r="C62" s="475" t="s">
        <v>389</v>
      </c>
      <c r="D62" s="475" t="s">
        <v>187</v>
      </c>
      <c r="E62" s="475" t="s">
        <v>418</v>
      </c>
      <c r="F62" s="475" t="s">
        <v>1016</v>
      </c>
      <c r="G62" s="475">
        <v>2</v>
      </c>
      <c r="H62" s="475">
        <v>97252</v>
      </c>
      <c r="I62" s="475">
        <v>100044</v>
      </c>
      <c r="J62" s="475">
        <v>106684</v>
      </c>
      <c r="K62" s="475">
        <v>114619</v>
      </c>
      <c r="L62" s="475">
        <v>123878</v>
      </c>
      <c r="M62" s="475">
        <v>122774</v>
      </c>
      <c r="N62" s="475">
        <v>143436</v>
      </c>
      <c r="O62" s="475">
        <v>141023</v>
      </c>
    </row>
    <row r="63" spans="1:15" x14ac:dyDescent="0.45">
      <c r="A63" s="475" t="s">
        <v>1090</v>
      </c>
      <c r="B63" s="475" t="s">
        <v>556</v>
      </c>
      <c r="C63" s="475" t="s">
        <v>389</v>
      </c>
      <c r="D63" s="475" t="s">
        <v>188</v>
      </c>
      <c r="E63" s="475" t="s">
        <v>418</v>
      </c>
      <c r="F63" s="475" t="s">
        <v>1016</v>
      </c>
      <c r="G63" s="475">
        <v>2</v>
      </c>
      <c r="H63" s="475">
        <v>140185</v>
      </c>
      <c r="I63" s="475">
        <v>143289</v>
      </c>
      <c r="J63" s="475">
        <v>151379</v>
      </c>
      <c r="K63" s="475">
        <v>163501</v>
      </c>
      <c r="L63" s="475">
        <v>174507</v>
      </c>
      <c r="M63" s="475">
        <v>169168</v>
      </c>
      <c r="N63" s="475">
        <v>201025</v>
      </c>
      <c r="O63" s="475">
        <v>197028</v>
      </c>
    </row>
    <row r="64" spans="1:15" x14ac:dyDescent="0.45">
      <c r="A64" s="475" t="s">
        <v>1090</v>
      </c>
      <c r="B64" s="475" t="s">
        <v>556</v>
      </c>
      <c r="C64" s="475" t="s">
        <v>389</v>
      </c>
      <c r="D64" s="475" t="s">
        <v>387</v>
      </c>
      <c r="E64" s="475" t="s">
        <v>418</v>
      </c>
      <c r="F64" s="475" t="s">
        <v>1016</v>
      </c>
      <c r="G64" s="475">
        <v>2</v>
      </c>
      <c r="H64" s="475">
        <v>701</v>
      </c>
      <c r="I64" s="475">
        <v>291</v>
      </c>
      <c r="J64" s="475">
        <v>207</v>
      </c>
      <c r="K64" s="475">
        <v>166</v>
      </c>
      <c r="L64" s="475">
        <v>188</v>
      </c>
      <c r="M64" s="475">
        <v>200</v>
      </c>
      <c r="N64" s="475">
        <v>254</v>
      </c>
      <c r="O64" s="475">
        <v>296</v>
      </c>
    </row>
    <row r="65" spans="1:15" x14ac:dyDescent="0.45">
      <c r="A65" s="475" t="s">
        <v>1090</v>
      </c>
      <c r="B65" s="475" t="s">
        <v>556</v>
      </c>
      <c r="C65" s="475" t="s">
        <v>389</v>
      </c>
      <c r="D65" s="475" t="s">
        <v>289</v>
      </c>
      <c r="E65" s="475" t="s">
        <v>418</v>
      </c>
      <c r="F65" s="475" t="s">
        <v>1016</v>
      </c>
      <c r="G65" s="475">
        <v>2</v>
      </c>
      <c r="H65" s="475">
        <v>238139</v>
      </c>
      <c r="I65" s="475">
        <v>243625</v>
      </c>
      <c r="J65" s="475">
        <v>258270</v>
      </c>
      <c r="K65" s="475">
        <v>278286</v>
      </c>
      <c r="L65" s="475">
        <v>298573</v>
      </c>
      <c r="M65" s="475">
        <v>292142</v>
      </c>
      <c r="N65" s="475">
        <v>344714</v>
      </c>
      <c r="O65" s="475">
        <v>338346</v>
      </c>
    </row>
    <row r="66" spans="1:15" x14ac:dyDescent="0.45">
      <c r="A66" s="475" t="s">
        <v>1090</v>
      </c>
      <c r="B66" s="475" t="s">
        <v>556</v>
      </c>
      <c r="C66" s="475" t="s">
        <v>390</v>
      </c>
      <c r="D66" s="475" t="s">
        <v>187</v>
      </c>
      <c r="E66" s="475" t="s">
        <v>418</v>
      </c>
      <c r="F66" s="475" t="s">
        <v>1016</v>
      </c>
      <c r="G66" s="475">
        <v>2</v>
      </c>
      <c r="H66" s="475">
        <v>61303</v>
      </c>
      <c r="I66" s="475">
        <v>66103</v>
      </c>
      <c r="J66" s="475">
        <v>77216</v>
      </c>
      <c r="K66" s="475">
        <v>84031</v>
      </c>
      <c r="L66" s="475">
        <v>90135</v>
      </c>
      <c r="M66" s="475">
        <v>89222</v>
      </c>
      <c r="N66" s="475">
        <v>100777</v>
      </c>
      <c r="O66" s="475">
        <v>96643</v>
      </c>
    </row>
    <row r="67" spans="1:15" x14ac:dyDescent="0.45">
      <c r="A67" s="475" t="s">
        <v>1090</v>
      </c>
      <c r="B67" s="475" t="s">
        <v>556</v>
      </c>
      <c r="C67" s="475" t="s">
        <v>390</v>
      </c>
      <c r="D67" s="475" t="s">
        <v>188</v>
      </c>
      <c r="E67" s="475" t="s">
        <v>418</v>
      </c>
      <c r="F67" s="475" t="s">
        <v>1016</v>
      </c>
      <c r="G67" s="475">
        <v>2</v>
      </c>
      <c r="H67" s="475">
        <v>95549</v>
      </c>
      <c r="I67" s="475">
        <v>100217</v>
      </c>
      <c r="J67" s="475">
        <v>112695</v>
      </c>
      <c r="K67" s="475">
        <v>121834</v>
      </c>
      <c r="L67" s="475">
        <v>129078</v>
      </c>
      <c r="M67" s="475">
        <v>124867</v>
      </c>
      <c r="N67" s="475">
        <v>143802</v>
      </c>
      <c r="O67" s="475">
        <v>136085</v>
      </c>
    </row>
    <row r="68" spans="1:15" x14ac:dyDescent="0.45">
      <c r="A68" s="475" t="s">
        <v>1090</v>
      </c>
      <c r="B68" s="475" t="s">
        <v>556</v>
      </c>
      <c r="C68" s="475" t="s">
        <v>390</v>
      </c>
      <c r="D68" s="475" t="s">
        <v>387</v>
      </c>
      <c r="E68" s="475" t="s">
        <v>418</v>
      </c>
      <c r="F68" s="475" t="s">
        <v>1016</v>
      </c>
      <c r="G68" s="475">
        <v>2</v>
      </c>
      <c r="H68" s="475">
        <v>336</v>
      </c>
      <c r="I68" s="475">
        <v>122</v>
      </c>
      <c r="J68" s="475">
        <v>70</v>
      </c>
      <c r="K68" s="475">
        <v>56</v>
      </c>
      <c r="L68" s="475">
        <v>55</v>
      </c>
      <c r="M68" s="475">
        <v>65</v>
      </c>
      <c r="N68" s="475">
        <v>86</v>
      </c>
      <c r="O68" s="475">
        <v>97</v>
      </c>
    </row>
    <row r="69" spans="1:15" x14ac:dyDescent="0.45">
      <c r="A69" s="475" t="s">
        <v>1090</v>
      </c>
      <c r="B69" s="475" t="s">
        <v>556</v>
      </c>
      <c r="C69" s="475" t="s">
        <v>390</v>
      </c>
      <c r="D69" s="475" t="s">
        <v>289</v>
      </c>
      <c r="E69" s="475" t="s">
        <v>418</v>
      </c>
      <c r="F69" s="475" t="s">
        <v>1016</v>
      </c>
      <c r="G69" s="475">
        <v>2</v>
      </c>
      <c r="H69" s="475">
        <v>157188</v>
      </c>
      <c r="I69" s="475">
        <v>166442</v>
      </c>
      <c r="J69" s="475">
        <v>189981</v>
      </c>
      <c r="K69" s="475">
        <v>205921</v>
      </c>
      <c r="L69" s="475">
        <v>219268</v>
      </c>
      <c r="M69" s="475">
        <v>214153</v>
      </c>
      <c r="N69" s="475">
        <v>244664</v>
      </c>
      <c r="O69" s="475">
        <v>232824</v>
      </c>
    </row>
    <row r="70" spans="1:15" x14ac:dyDescent="0.45">
      <c r="A70" s="475" t="s">
        <v>1090</v>
      </c>
      <c r="B70" s="475" t="s">
        <v>556</v>
      </c>
      <c r="C70" s="475" t="s">
        <v>391</v>
      </c>
      <c r="D70" s="475" t="s">
        <v>187</v>
      </c>
      <c r="E70" s="475" t="s">
        <v>418</v>
      </c>
      <c r="F70" s="475" t="s">
        <v>1016</v>
      </c>
      <c r="G70" s="475">
        <v>2</v>
      </c>
      <c r="H70" s="475">
        <v>76322</v>
      </c>
      <c r="I70" s="475">
        <v>79420</v>
      </c>
      <c r="J70" s="475">
        <v>87054</v>
      </c>
      <c r="K70" s="475">
        <v>92397</v>
      </c>
      <c r="L70" s="475">
        <v>99643</v>
      </c>
      <c r="M70" s="475">
        <v>101396</v>
      </c>
      <c r="N70" s="475">
        <v>120060</v>
      </c>
      <c r="O70" s="475">
        <v>121324</v>
      </c>
    </row>
    <row r="71" spans="1:15" x14ac:dyDescent="0.45">
      <c r="A71" s="475" t="s">
        <v>1090</v>
      </c>
      <c r="B71" s="475" t="s">
        <v>556</v>
      </c>
      <c r="C71" s="475" t="s">
        <v>391</v>
      </c>
      <c r="D71" s="475" t="s">
        <v>188</v>
      </c>
      <c r="E71" s="475" t="s">
        <v>418</v>
      </c>
      <c r="F71" s="475" t="s">
        <v>1016</v>
      </c>
      <c r="G71" s="475">
        <v>2</v>
      </c>
      <c r="H71" s="475">
        <v>124068</v>
      </c>
      <c r="I71" s="475">
        <v>125733</v>
      </c>
      <c r="J71" s="475">
        <v>131136</v>
      </c>
      <c r="K71" s="475">
        <v>136801</v>
      </c>
      <c r="L71" s="475">
        <v>144896</v>
      </c>
      <c r="M71" s="475">
        <v>143396</v>
      </c>
      <c r="N71" s="475">
        <v>172807</v>
      </c>
      <c r="O71" s="475">
        <v>171522</v>
      </c>
    </row>
    <row r="72" spans="1:15" x14ac:dyDescent="0.45">
      <c r="A72" s="475" t="s">
        <v>1090</v>
      </c>
      <c r="B72" s="475" t="s">
        <v>556</v>
      </c>
      <c r="C72" s="475" t="s">
        <v>391</v>
      </c>
      <c r="D72" s="475" t="s">
        <v>387</v>
      </c>
      <c r="E72" s="475" t="s">
        <v>418</v>
      </c>
      <c r="F72" s="475" t="s">
        <v>1016</v>
      </c>
      <c r="G72" s="475">
        <v>2</v>
      </c>
      <c r="H72" s="475">
        <v>338</v>
      </c>
      <c r="I72" s="475">
        <v>130</v>
      </c>
      <c r="J72" s="475">
        <v>62</v>
      </c>
      <c r="K72" s="475">
        <v>51</v>
      </c>
      <c r="L72" s="475">
        <v>48</v>
      </c>
      <c r="M72" s="475">
        <v>51</v>
      </c>
      <c r="N72" s="475">
        <v>70</v>
      </c>
      <c r="O72" s="475">
        <v>82</v>
      </c>
    </row>
    <row r="73" spans="1:15" x14ac:dyDescent="0.45">
      <c r="A73" s="475" t="s">
        <v>1090</v>
      </c>
      <c r="B73" s="475" t="s">
        <v>556</v>
      </c>
      <c r="C73" s="475" t="s">
        <v>391</v>
      </c>
      <c r="D73" s="475" t="s">
        <v>289</v>
      </c>
      <c r="E73" s="475" t="s">
        <v>418</v>
      </c>
      <c r="F73" s="475" t="s">
        <v>1016</v>
      </c>
      <c r="G73" s="475">
        <v>2</v>
      </c>
      <c r="H73" s="475">
        <v>200729</v>
      </c>
      <c r="I73" s="475">
        <v>205283</v>
      </c>
      <c r="J73" s="475">
        <v>218251</v>
      </c>
      <c r="K73" s="475">
        <v>229249</v>
      </c>
      <c r="L73" s="475">
        <v>244587</v>
      </c>
      <c r="M73" s="475">
        <v>244843</v>
      </c>
      <c r="N73" s="475">
        <v>292937</v>
      </c>
      <c r="O73" s="475">
        <v>292928</v>
      </c>
    </row>
    <row r="74" spans="1:15" x14ac:dyDescent="0.45">
      <c r="A74" s="475" t="s">
        <v>1090</v>
      </c>
      <c r="B74" s="475" t="s">
        <v>556</v>
      </c>
      <c r="C74" s="475" t="s">
        <v>392</v>
      </c>
      <c r="D74" s="475" t="s">
        <v>187</v>
      </c>
      <c r="E74" s="475" t="s">
        <v>418</v>
      </c>
      <c r="F74" s="475" t="s">
        <v>1016</v>
      </c>
      <c r="G74" s="475">
        <v>2</v>
      </c>
      <c r="H74" s="475">
        <v>87293</v>
      </c>
      <c r="I74" s="475">
        <v>93450</v>
      </c>
      <c r="J74" s="475">
        <v>105164</v>
      </c>
      <c r="K74" s="475">
        <v>113247</v>
      </c>
      <c r="L74" s="475">
        <v>121120</v>
      </c>
      <c r="M74" s="475">
        <v>121608</v>
      </c>
      <c r="N74" s="475">
        <v>137446</v>
      </c>
      <c r="O74" s="475">
        <v>134822</v>
      </c>
    </row>
    <row r="75" spans="1:15" x14ac:dyDescent="0.45">
      <c r="A75" s="475" t="s">
        <v>1090</v>
      </c>
      <c r="B75" s="475" t="s">
        <v>556</v>
      </c>
      <c r="C75" s="475" t="s">
        <v>392</v>
      </c>
      <c r="D75" s="475" t="s">
        <v>188</v>
      </c>
      <c r="E75" s="475" t="s">
        <v>418</v>
      </c>
      <c r="F75" s="475" t="s">
        <v>1016</v>
      </c>
      <c r="G75" s="475">
        <v>2</v>
      </c>
      <c r="H75" s="475">
        <v>138738</v>
      </c>
      <c r="I75" s="475">
        <v>145499</v>
      </c>
      <c r="J75" s="475">
        <v>158640</v>
      </c>
      <c r="K75" s="475">
        <v>169888</v>
      </c>
      <c r="L75" s="475">
        <v>178903</v>
      </c>
      <c r="M75" s="475">
        <v>175224</v>
      </c>
      <c r="N75" s="475">
        <v>197948</v>
      </c>
      <c r="O75" s="475">
        <v>190030</v>
      </c>
    </row>
    <row r="76" spans="1:15" x14ac:dyDescent="0.45">
      <c r="A76" s="475" t="s">
        <v>1090</v>
      </c>
      <c r="B76" s="475" t="s">
        <v>556</v>
      </c>
      <c r="C76" s="475" t="s">
        <v>392</v>
      </c>
      <c r="D76" s="475" t="s">
        <v>387</v>
      </c>
      <c r="E76" s="475" t="s">
        <v>418</v>
      </c>
      <c r="F76" s="475" t="s">
        <v>1016</v>
      </c>
      <c r="G76" s="475">
        <v>2</v>
      </c>
      <c r="H76" s="475">
        <v>263</v>
      </c>
      <c r="I76" s="475">
        <v>103</v>
      </c>
      <c r="J76" s="475">
        <v>55</v>
      </c>
      <c r="K76" s="475">
        <v>47</v>
      </c>
      <c r="L76" s="475">
        <v>49</v>
      </c>
      <c r="M76" s="475">
        <v>55</v>
      </c>
      <c r="N76" s="475">
        <v>76</v>
      </c>
      <c r="O76" s="475">
        <v>87</v>
      </c>
    </row>
    <row r="77" spans="1:15" x14ac:dyDescent="0.45">
      <c r="A77" s="475" t="s">
        <v>1090</v>
      </c>
      <c r="B77" s="475" t="s">
        <v>556</v>
      </c>
      <c r="C77" s="475" t="s">
        <v>392</v>
      </c>
      <c r="D77" s="475" t="s">
        <v>289</v>
      </c>
      <c r="E77" s="475" t="s">
        <v>418</v>
      </c>
      <c r="F77" s="475" t="s">
        <v>1016</v>
      </c>
      <c r="G77" s="475">
        <v>2</v>
      </c>
      <c r="H77" s="475">
        <v>226293</v>
      </c>
      <c r="I77" s="475">
        <v>239052</v>
      </c>
      <c r="J77" s="475">
        <v>263859</v>
      </c>
      <c r="K77" s="475">
        <v>283182</v>
      </c>
      <c r="L77" s="475">
        <v>300071</v>
      </c>
      <c r="M77" s="475">
        <v>296886</v>
      </c>
      <c r="N77" s="475">
        <v>335470</v>
      </c>
      <c r="O77" s="475">
        <v>324938</v>
      </c>
    </row>
    <row r="78" spans="1:15" x14ac:dyDescent="0.45">
      <c r="A78" s="475" t="s">
        <v>1090</v>
      </c>
      <c r="B78" s="475" t="s">
        <v>556</v>
      </c>
      <c r="C78" s="475" t="s">
        <v>393</v>
      </c>
      <c r="D78" s="475" t="s">
        <v>187</v>
      </c>
      <c r="E78" s="475" t="s">
        <v>418</v>
      </c>
      <c r="F78" s="475" t="s">
        <v>1016</v>
      </c>
      <c r="G78" s="475">
        <v>2</v>
      </c>
      <c r="H78" s="475">
        <v>89240</v>
      </c>
      <c r="I78" s="475">
        <v>95044</v>
      </c>
      <c r="J78" s="475">
        <v>108645</v>
      </c>
      <c r="K78" s="475">
        <v>117671</v>
      </c>
      <c r="L78" s="475">
        <v>126167</v>
      </c>
      <c r="M78" s="475">
        <v>128346</v>
      </c>
      <c r="N78" s="475">
        <v>148049</v>
      </c>
      <c r="O78" s="475">
        <v>148618</v>
      </c>
    </row>
    <row r="79" spans="1:15" x14ac:dyDescent="0.45">
      <c r="A79" s="475" t="s">
        <v>1090</v>
      </c>
      <c r="B79" s="475" t="s">
        <v>556</v>
      </c>
      <c r="C79" s="475" t="s">
        <v>393</v>
      </c>
      <c r="D79" s="475" t="s">
        <v>188</v>
      </c>
      <c r="E79" s="475" t="s">
        <v>418</v>
      </c>
      <c r="F79" s="475" t="s">
        <v>1016</v>
      </c>
      <c r="G79" s="475">
        <v>2</v>
      </c>
      <c r="H79" s="475">
        <v>135997</v>
      </c>
      <c r="I79" s="475">
        <v>141094</v>
      </c>
      <c r="J79" s="475">
        <v>152720</v>
      </c>
      <c r="K79" s="475">
        <v>163237</v>
      </c>
      <c r="L79" s="475">
        <v>175311</v>
      </c>
      <c r="M79" s="475">
        <v>177305</v>
      </c>
      <c r="N79" s="475">
        <v>203752</v>
      </c>
      <c r="O79" s="475">
        <v>201373</v>
      </c>
    </row>
    <row r="80" spans="1:15" x14ac:dyDescent="0.45">
      <c r="A80" s="475" t="s">
        <v>1090</v>
      </c>
      <c r="B80" s="475" t="s">
        <v>556</v>
      </c>
      <c r="C80" s="475" t="s">
        <v>393</v>
      </c>
      <c r="D80" s="475" t="s">
        <v>387</v>
      </c>
      <c r="E80" s="475" t="s">
        <v>418</v>
      </c>
      <c r="F80" s="475" t="s">
        <v>1016</v>
      </c>
      <c r="G80" s="475">
        <v>2</v>
      </c>
      <c r="H80" s="475">
        <v>160</v>
      </c>
      <c r="I80" s="475">
        <v>67</v>
      </c>
      <c r="J80" s="475">
        <v>38</v>
      </c>
      <c r="K80" s="475">
        <v>38</v>
      </c>
      <c r="L80" s="475">
        <v>44</v>
      </c>
      <c r="M80" s="475">
        <v>46</v>
      </c>
      <c r="N80" s="475">
        <v>58</v>
      </c>
      <c r="O80" s="475">
        <v>65</v>
      </c>
    </row>
    <row r="81" spans="1:15" x14ac:dyDescent="0.45">
      <c r="A81" s="475" t="s">
        <v>1090</v>
      </c>
      <c r="B81" s="475" t="s">
        <v>556</v>
      </c>
      <c r="C81" s="475" t="s">
        <v>393</v>
      </c>
      <c r="D81" s="475" t="s">
        <v>289</v>
      </c>
      <c r="E81" s="475" t="s">
        <v>418</v>
      </c>
      <c r="F81" s="475" t="s">
        <v>1016</v>
      </c>
      <c r="G81" s="475">
        <v>2</v>
      </c>
      <c r="H81" s="475">
        <v>225397</v>
      </c>
      <c r="I81" s="475">
        <v>236204</v>
      </c>
      <c r="J81" s="475">
        <v>261403</v>
      </c>
      <c r="K81" s="475">
        <v>280947</v>
      </c>
      <c r="L81" s="475">
        <v>301522</v>
      </c>
      <c r="M81" s="475">
        <v>305696</v>
      </c>
      <c r="N81" s="475">
        <v>351858</v>
      </c>
      <c r="O81" s="475">
        <v>350055</v>
      </c>
    </row>
    <row r="82" spans="1:15" x14ac:dyDescent="0.45">
      <c r="A82" s="475" t="s">
        <v>1090</v>
      </c>
      <c r="B82" s="475" t="s">
        <v>556</v>
      </c>
      <c r="C82" s="475" t="s">
        <v>394</v>
      </c>
      <c r="D82" s="475" t="s">
        <v>187</v>
      </c>
      <c r="E82" s="475" t="s">
        <v>418</v>
      </c>
      <c r="F82" s="475" t="s">
        <v>1016</v>
      </c>
      <c r="G82" s="475">
        <v>2</v>
      </c>
      <c r="H82" s="475">
        <v>66240</v>
      </c>
      <c r="I82" s="475">
        <v>70607</v>
      </c>
      <c r="J82" s="475">
        <v>81427</v>
      </c>
      <c r="K82" s="475">
        <v>91166</v>
      </c>
      <c r="L82" s="475">
        <v>101122</v>
      </c>
      <c r="M82" s="475">
        <v>105561</v>
      </c>
      <c r="N82" s="475">
        <v>123684</v>
      </c>
      <c r="O82" s="475">
        <v>127450</v>
      </c>
    </row>
    <row r="83" spans="1:15" x14ac:dyDescent="0.45">
      <c r="A83" s="475" t="s">
        <v>1090</v>
      </c>
      <c r="B83" s="475" t="s">
        <v>556</v>
      </c>
      <c r="C83" s="475" t="s">
        <v>394</v>
      </c>
      <c r="D83" s="475" t="s">
        <v>188</v>
      </c>
      <c r="E83" s="475" t="s">
        <v>418</v>
      </c>
      <c r="F83" s="475" t="s">
        <v>1016</v>
      </c>
      <c r="G83" s="475">
        <v>2</v>
      </c>
      <c r="H83" s="475">
        <v>93141</v>
      </c>
      <c r="I83" s="475">
        <v>98129</v>
      </c>
      <c r="J83" s="475">
        <v>113510</v>
      </c>
      <c r="K83" s="475">
        <v>124591</v>
      </c>
      <c r="L83" s="475">
        <v>134431</v>
      </c>
      <c r="M83" s="475">
        <v>136909</v>
      </c>
      <c r="N83" s="475">
        <v>157187</v>
      </c>
      <c r="O83" s="475">
        <v>159011</v>
      </c>
    </row>
    <row r="84" spans="1:15" x14ac:dyDescent="0.45">
      <c r="A84" s="475" t="s">
        <v>1090</v>
      </c>
      <c r="B84" s="475" t="s">
        <v>556</v>
      </c>
      <c r="C84" s="475" t="s">
        <v>394</v>
      </c>
      <c r="D84" s="475" t="s">
        <v>387</v>
      </c>
      <c r="E84" s="475" t="s">
        <v>418</v>
      </c>
      <c r="F84" s="475" t="s">
        <v>1016</v>
      </c>
      <c r="G84" s="475">
        <v>2</v>
      </c>
      <c r="H84" s="475">
        <v>51</v>
      </c>
      <c r="I84" s="475">
        <v>36</v>
      </c>
      <c r="J84" s="475">
        <v>20</v>
      </c>
      <c r="K84" s="475">
        <v>17</v>
      </c>
      <c r="L84" s="475">
        <v>24</v>
      </c>
      <c r="M84" s="475">
        <v>22</v>
      </c>
      <c r="N84" s="475">
        <v>35</v>
      </c>
      <c r="O84" s="475">
        <v>40</v>
      </c>
    </row>
    <row r="85" spans="1:15" x14ac:dyDescent="0.45">
      <c r="A85" s="475" t="s">
        <v>1090</v>
      </c>
      <c r="B85" s="475" t="s">
        <v>556</v>
      </c>
      <c r="C85" s="475" t="s">
        <v>394</v>
      </c>
      <c r="D85" s="475" t="s">
        <v>289</v>
      </c>
      <c r="E85" s="475" t="s">
        <v>418</v>
      </c>
      <c r="F85" s="475" t="s">
        <v>1016</v>
      </c>
      <c r="G85" s="475">
        <v>2</v>
      </c>
      <c r="H85" s="475">
        <v>159432</v>
      </c>
      <c r="I85" s="475">
        <v>168772</v>
      </c>
      <c r="J85" s="475">
        <v>194958</v>
      </c>
      <c r="K85" s="475">
        <v>215773</v>
      </c>
      <c r="L85" s="475">
        <v>235576</v>
      </c>
      <c r="M85" s="475">
        <v>242492</v>
      </c>
      <c r="N85" s="475">
        <v>280907</v>
      </c>
      <c r="O85" s="475">
        <v>286500</v>
      </c>
    </row>
    <row r="86" spans="1:15" x14ac:dyDescent="0.45">
      <c r="A86" s="475" t="s">
        <v>1090</v>
      </c>
      <c r="B86" s="475" t="s">
        <v>556</v>
      </c>
      <c r="C86" s="475" t="s">
        <v>395</v>
      </c>
      <c r="D86" s="475" t="s">
        <v>187</v>
      </c>
      <c r="E86" s="475" t="s">
        <v>418</v>
      </c>
      <c r="F86" s="475" t="s">
        <v>1016</v>
      </c>
      <c r="G86" s="475">
        <v>2</v>
      </c>
      <c r="H86" s="475">
        <v>34836</v>
      </c>
      <c r="I86" s="475">
        <v>37816</v>
      </c>
      <c r="J86" s="475">
        <v>45889</v>
      </c>
      <c r="K86" s="475">
        <v>53607</v>
      </c>
      <c r="L86" s="475">
        <v>61043</v>
      </c>
      <c r="M86" s="475">
        <v>65365</v>
      </c>
      <c r="N86" s="475">
        <v>78780</v>
      </c>
      <c r="O86" s="475">
        <v>80741</v>
      </c>
    </row>
    <row r="87" spans="1:15" x14ac:dyDescent="0.45">
      <c r="A87" s="475" t="s">
        <v>1090</v>
      </c>
      <c r="B87" s="475" t="s">
        <v>556</v>
      </c>
      <c r="C87" s="475" t="s">
        <v>395</v>
      </c>
      <c r="D87" s="475" t="s">
        <v>188</v>
      </c>
      <c r="E87" s="475" t="s">
        <v>418</v>
      </c>
      <c r="F87" s="475" t="s">
        <v>1016</v>
      </c>
      <c r="G87" s="475">
        <v>2</v>
      </c>
      <c r="H87" s="475">
        <v>51683</v>
      </c>
      <c r="I87" s="475">
        <v>55531</v>
      </c>
      <c r="J87" s="475">
        <v>67722</v>
      </c>
      <c r="K87" s="475">
        <v>78053</v>
      </c>
      <c r="L87" s="475">
        <v>86783</v>
      </c>
      <c r="M87" s="475">
        <v>92168</v>
      </c>
      <c r="N87" s="475">
        <v>106752</v>
      </c>
      <c r="O87" s="475">
        <v>107732</v>
      </c>
    </row>
    <row r="88" spans="1:15" x14ac:dyDescent="0.45">
      <c r="A88" s="475" t="s">
        <v>1090</v>
      </c>
      <c r="B88" s="475" t="s">
        <v>556</v>
      </c>
      <c r="C88" s="475" t="s">
        <v>395</v>
      </c>
      <c r="D88" s="475" t="s">
        <v>387</v>
      </c>
      <c r="E88" s="475" t="s">
        <v>418</v>
      </c>
      <c r="F88" s="475" t="s">
        <v>1016</v>
      </c>
      <c r="G88" s="475">
        <v>2</v>
      </c>
      <c r="H88" s="475">
        <v>10</v>
      </c>
      <c r="I88" s="475">
        <v>10</v>
      </c>
      <c r="J88" s="475">
        <v>8</v>
      </c>
      <c r="K88" s="475">
        <v>5</v>
      </c>
      <c r="L88" s="475">
        <v>11</v>
      </c>
      <c r="M88" s="475">
        <v>9</v>
      </c>
      <c r="N88" s="475">
        <v>13</v>
      </c>
      <c r="O88" s="475">
        <v>18</v>
      </c>
    </row>
    <row r="89" spans="1:15" x14ac:dyDescent="0.45">
      <c r="A89" s="475" t="s">
        <v>1090</v>
      </c>
      <c r="B89" s="475" t="s">
        <v>556</v>
      </c>
      <c r="C89" s="475" t="s">
        <v>395</v>
      </c>
      <c r="D89" s="475" t="s">
        <v>289</v>
      </c>
      <c r="E89" s="475" t="s">
        <v>418</v>
      </c>
      <c r="F89" s="475" t="s">
        <v>1016</v>
      </c>
      <c r="G89" s="475">
        <v>2</v>
      </c>
      <c r="H89" s="475">
        <v>86530</v>
      </c>
      <c r="I89" s="475">
        <v>93358</v>
      </c>
      <c r="J89" s="475">
        <v>113618</v>
      </c>
      <c r="K89" s="475">
        <v>131665</v>
      </c>
      <c r="L89" s="475">
        <v>147837</v>
      </c>
      <c r="M89" s="475">
        <v>157541</v>
      </c>
      <c r="N89" s="475">
        <v>185546</v>
      </c>
      <c r="O89" s="475">
        <v>188491</v>
      </c>
    </row>
    <row r="90" spans="1:15" x14ac:dyDescent="0.45">
      <c r="A90" s="475" t="s">
        <v>1090</v>
      </c>
      <c r="B90" s="475" t="s">
        <v>556</v>
      </c>
      <c r="C90" s="475" t="s">
        <v>396</v>
      </c>
      <c r="D90" s="475" t="s">
        <v>187</v>
      </c>
      <c r="E90" s="475" t="s">
        <v>418</v>
      </c>
      <c r="F90" s="475" t="s">
        <v>1016</v>
      </c>
      <c r="G90" s="475">
        <v>2</v>
      </c>
      <c r="H90" s="475">
        <v>19257</v>
      </c>
      <c r="I90" s="475">
        <v>22293</v>
      </c>
      <c r="J90" s="475">
        <v>26368</v>
      </c>
      <c r="K90" s="475">
        <v>31631</v>
      </c>
      <c r="L90" s="475">
        <v>37823</v>
      </c>
      <c r="M90" s="475">
        <v>43135</v>
      </c>
      <c r="N90" s="475">
        <v>54306</v>
      </c>
      <c r="O90" s="475">
        <v>61880</v>
      </c>
    </row>
    <row r="91" spans="1:15" x14ac:dyDescent="0.45">
      <c r="A91" s="475" t="s">
        <v>1090</v>
      </c>
      <c r="B91" s="475" t="s">
        <v>556</v>
      </c>
      <c r="C91" s="475" t="s">
        <v>396</v>
      </c>
      <c r="D91" s="475" t="s">
        <v>188</v>
      </c>
      <c r="E91" s="475" t="s">
        <v>418</v>
      </c>
      <c r="F91" s="475" t="s">
        <v>1016</v>
      </c>
      <c r="G91" s="475">
        <v>2</v>
      </c>
      <c r="H91" s="475">
        <v>32174</v>
      </c>
      <c r="I91" s="475">
        <v>35350</v>
      </c>
      <c r="J91" s="475">
        <v>40560</v>
      </c>
      <c r="K91" s="475">
        <v>47593</v>
      </c>
      <c r="L91" s="475">
        <v>55749</v>
      </c>
      <c r="M91" s="475">
        <v>62151</v>
      </c>
      <c r="N91" s="475">
        <v>75573</v>
      </c>
      <c r="O91" s="475">
        <v>85653</v>
      </c>
    </row>
    <row r="92" spans="1:15" x14ac:dyDescent="0.45">
      <c r="A92" s="475" t="s">
        <v>1090</v>
      </c>
      <c r="B92" s="475" t="s">
        <v>556</v>
      </c>
      <c r="C92" s="475" t="s">
        <v>396</v>
      </c>
      <c r="D92" s="475" t="s">
        <v>387</v>
      </c>
      <c r="E92" s="475" t="s">
        <v>418</v>
      </c>
      <c r="F92" s="475" t="s">
        <v>1016</v>
      </c>
      <c r="G92" s="475">
        <v>2</v>
      </c>
      <c r="H92" s="475">
        <v>9</v>
      </c>
      <c r="I92" s="475">
        <v>4</v>
      </c>
      <c r="J92" s="475">
        <v>4</v>
      </c>
      <c r="K92" s="475">
        <v>9</v>
      </c>
      <c r="L92" s="475">
        <v>13</v>
      </c>
      <c r="M92" s="475">
        <v>13</v>
      </c>
      <c r="N92" s="475">
        <v>10</v>
      </c>
      <c r="O92" s="475">
        <v>12</v>
      </c>
    </row>
    <row r="93" spans="1:15" x14ac:dyDescent="0.45">
      <c r="A93" s="475" t="s">
        <v>1090</v>
      </c>
      <c r="B93" s="475" t="s">
        <v>556</v>
      </c>
      <c r="C93" s="475" t="s">
        <v>396</v>
      </c>
      <c r="D93" s="475" t="s">
        <v>289</v>
      </c>
      <c r="E93" s="475" t="s">
        <v>418</v>
      </c>
      <c r="F93" s="475" t="s">
        <v>1016</v>
      </c>
      <c r="G93" s="475">
        <v>2</v>
      </c>
      <c r="H93" s="475">
        <v>51440</v>
      </c>
      <c r="I93" s="475">
        <v>57648</v>
      </c>
      <c r="J93" s="475">
        <v>66932</v>
      </c>
      <c r="K93" s="475">
        <v>79234</v>
      </c>
      <c r="L93" s="475">
        <v>93585</v>
      </c>
      <c r="M93" s="475">
        <v>105299</v>
      </c>
      <c r="N93" s="475">
        <v>129889</v>
      </c>
      <c r="O93" s="475">
        <v>147544</v>
      </c>
    </row>
    <row r="94" spans="1:15" x14ac:dyDescent="0.45">
      <c r="A94" s="475" t="s">
        <v>1090</v>
      </c>
      <c r="B94" s="475" t="s">
        <v>556</v>
      </c>
      <c r="C94" s="475" t="s">
        <v>397</v>
      </c>
      <c r="D94" s="475" t="s">
        <v>187</v>
      </c>
      <c r="E94" s="475" t="s">
        <v>418</v>
      </c>
      <c r="F94" s="475" t="s">
        <v>1016</v>
      </c>
      <c r="G94" s="475">
        <v>2</v>
      </c>
      <c r="H94" s="475">
        <v>5472</v>
      </c>
      <c r="I94" s="475">
        <v>5771</v>
      </c>
      <c r="J94" s="475">
        <v>3978</v>
      </c>
      <c r="K94" s="475">
        <v>4544</v>
      </c>
      <c r="L94" s="475">
        <v>5058</v>
      </c>
      <c r="M94" s="475">
        <v>5711</v>
      </c>
      <c r="N94" s="475">
        <v>6794</v>
      </c>
      <c r="O94" s="475">
        <v>7817</v>
      </c>
    </row>
    <row r="95" spans="1:15" x14ac:dyDescent="0.45">
      <c r="A95" s="475" t="s">
        <v>1090</v>
      </c>
      <c r="B95" s="475" t="s">
        <v>556</v>
      </c>
      <c r="C95" s="475" t="s">
        <v>397</v>
      </c>
      <c r="D95" s="475" t="s">
        <v>188</v>
      </c>
      <c r="E95" s="475" t="s">
        <v>418</v>
      </c>
      <c r="F95" s="475" t="s">
        <v>1016</v>
      </c>
      <c r="G95" s="475">
        <v>2</v>
      </c>
      <c r="H95" s="475">
        <v>9715</v>
      </c>
      <c r="I95" s="475">
        <v>9595</v>
      </c>
      <c r="J95" s="475">
        <v>4885</v>
      </c>
      <c r="K95" s="475">
        <v>5592</v>
      </c>
      <c r="L95" s="475">
        <v>6232</v>
      </c>
      <c r="M95" s="475">
        <v>6800</v>
      </c>
      <c r="N95" s="475">
        <v>8238</v>
      </c>
      <c r="O95" s="475">
        <v>9429</v>
      </c>
    </row>
    <row r="96" spans="1:15" x14ac:dyDescent="0.45">
      <c r="A96" s="475" t="s">
        <v>1090</v>
      </c>
      <c r="B96" s="475" t="s">
        <v>556</v>
      </c>
      <c r="C96" s="475" t="s">
        <v>397</v>
      </c>
      <c r="D96" s="475" t="s">
        <v>387</v>
      </c>
      <c r="E96" s="475" t="s">
        <v>418</v>
      </c>
      <c r="F96" s="475" t="s">
        <v>1016</v>
      </c>
      <c r="G96" s="475">
        <v>2</v>
      </c>
      <c r="H96" s="475">
        <v>1</v>
      </c>
      <c r="I96" s="475">
        <v>7</v>
      </c>
      <c r="J96" s="475">
        <v>0</v>
      </c>
      <c r="K96" s="475">
        <v>1</v>
      </c>
      <c r="L96" s="475">
        <v>3</v>
      </c>
      <c r="M96" s="475">
        <v>1</v>
      </c>
      <c r="N96" s="475">
        <v>2</v>
      </c>
      <c r="O96" s="475">
        <v>1</v>
      </c>
    </row>
    <row r="97" spans="1:15" x14ac:dyDescent="0.45">
      <c r="A97" s="475" t="s">
        <v>1090</v>
      </c>
      <c r="B97" s="475" t="s">
        <v>556</v>
      </c>
      <c r="C97" s="475" t="s">
        <v>397</v>
      </c>
      <c r="D97" s="475" t="s">
        <v>289</v>
      </c>
      <c r="E97" s="475" t="s">
        <v>418</v>
      </c>
      <c r="F97" s="475" t="s">
        <v>1016</v>
      </c>
      <c r="G97" s="475">
        <v>2</v>
      </c>
      <c r="H97" s="475">
        <v>15188</v>
      </c>
      <c r="I97" s="475">
        <v>15373</v>
      </c>
      <c r="J97" s="475">
        <v>8863</v>
      </c>
      <c r="K97" s="475">
        <v>10137</v>
      </c>
      <c r="L97" s="475">
        <v>11293</v>
      </c>
      <c r="M97" s="475">
        <v>12512</v>
      </c>
      <c r="N97" s="475">
        <v>15034</v>
      </c>
      <c r="O97" s="475">
        <v>17247</v>
      </c>
    </row>
    <row r="98" spans="1:15" x14ac:dyDescent="0.45">
      <c r="A98" s="475" t="s">
        <v>1090</v>
      </c>
      <c r="B98" s="475" t="s">
        <v>556</v>
      </c>
      <c r="C98" s="475" t="s">
        <v>398</v>
      </c>
      <c r="D98" s="475" t="s">
        <v>187</v>
      </c>
      <c r="E98" s="475" t="s">
        <v>418</v>
      </c>
      <c r="F98" s="475" t="s">
        <v>1016</v>
      </c>
      <c r="G98" s="475">
        <v>2</v>
      </c>
      <c r="H98" s="475">
        <v>20</v>
      </c>
      <c r="I98" s="475">
        <v>14</v>
      </c>
      <c r="J98" s="475">
        <v>15</v>
      </c>
      <c r="K98" s="475">
        <v>16</v>
      </c>
      <c r="L98" s="475">
        <v>12</v>
      </c>
      <c r="M98" s="475">
        <v>9</v>
      </c>
      <c r="N98" s="475">
        <v>21</v>
      </c>
      <c r="O98" s="475">
        <v>18</v>
      </c>
    </row>
    <row r="99" spans="1:15" x14ac:dyDescent="0.45">
      <c r="A99" s="475" t="s">
        <v>1090</v>
      </c>
      <c r="B99" s="475" t="s">
        <v>556</v>
      </c>
      <c r="C99" s="475" t="s">
        <v>398</v>
      </c>
      <c r="D99" s="475" t="s">
        <v>188</v>
      </c>
      <c r="E99" s="475" t="s">
        <v>418</v>
      </c>
      <c r="F99" s="475" t="s">
        <v>1016</v>
      </c>
      <c r="G99" s="475">
        <v>2</v>
      </c>
      <c r="H99" s="475">
        <v>34</v>
      </c>
      <c r="I99" s="475">
        <v>27</v>
      </c>
      <c r="J99" s="475">
        <v>27</v>
      </c>
      <c r="K99" s="475">
        <v>24</v>
      </c>
      <c r="L99" s="475">
        <v>14</v>
      </c>
      <c r="M99" s="475">
        <v>10</v>
      </c>
      <c r="N99" s="475">
        <v>10</v>
      </c>
      <c r="O99" s="475">
        <v>7</v>
      </c>
    </row>
    <row r="100" spans="1:15" x14ac:dyDescent="0.45">
      <c r="A100" s="475" t="s">
        <v>1090</v>
      </c>
      <c r="B100" s="475" t="s">
        <v>556</v>
      </c>
      <c r="C100" s="475" t="s">
        <v>398</v>
      </c>
      <c r="D100" s="475" t="s">
        <v>387</v>
      </c>
      <c r="E100" s="475" t="s">
        <v>418</v>
      </c>
      <c r="F100" s="475" t="s">
        <v>1016</v>
      </c>
      <c r="G100" s="475">
        <v>2</v>
      </c>
      <c r="H100" s="475">
        <v>7897</v>
      </c>
      <c r="I100" s="475">
        <v>8795</v>
      </c>
      <c r="J100" s="475">
        <v>9079</v>
      </c>
      <c r="K100" s="475">
        <v>9070</v>
      </c>
      <c r="L100" s="475">
        <v>9304</v>
      </c>
      <c r="M100" s="475">
        <v>8186</v>
      </c>
      <c r="N100" s="475">
        <v>8898</v>
      </c>
      <c r="O100" s="475">
        <v>1140</v>
      </c>
    </row>
    <row r="101" spans="1:15" x14ac:dyDescent="0.45">
      <c r="A101" s="475" t="s">
        <v>1090</v>
      </c>
      <c r="B101" s="475" t="s">
        <v>556</v>
      </c>
      <c r="C101" s="475" t="s">
        <v>398</v>
      </c>
      <c r="D101" s="475" t="s">
        <v>289</v>
      </c>
      <c r="E101" s="475" t="s">
        <v>418</v>
      </c>
      <c r="F101" s="475" t="s">
        <v>1016</v>
      </c>
      <c r="G101" s="475">
        <v>2</v>
      </c>
      <c r="H101" s="475">
        <v>7950</v>
      </c>
      <c r="I101" s="475">
        <v>8837</v>
      </c>
      <c r="J101" s="475">
        <v>9121</v>
      </c>
      <c r="K101" s="475">
        <v>9110</v>
      </c>
      <c r="L101" s="475">
        <v>9330</v>
      </c>
      <c r="M101" s="475">
        <v>8205</v>
      </c>
      <c r="N101" s="475">
        <v>8929</v>
      </c>
      <c r="O101" s="475">
        <v>1165</v>
      </c>
    </row>
    <row r="102" spans="1:15" x14ac:dyDescent="0.45">
      <c r="A102" s="475" t="s">
        <v>1090</v>
      </c>
      <c r="B102" s="475" t="s">
        <v>556</v>
      </c>
      <c r="C102" s="475" t="s">
        <v>289</v>
      </c>
      <c r="D102" s="475" t="s">
        <v>187</v>
      </c>
      <c r="E102" s="475" t="s">
        <v>418</v>
      </c>
      <c r="F102" s="475" t="s">
        <v>1016</v>
      </c>
      <c r="G102" s="475">
        <v>2</v>
      </c>
      <c r="H102" s="475">
        <v>590112</v>
      </c>
      <c r="I102" s="475">
        <v>624643</v>
      </c>
      <c r="J102" s="475">
        <v>702170</v>
      </c>
      <c r="K102" s="475">
        <v>766038</v>
      </c>
      <c r="L102" s="475">
        <v>832255</v>
      </c>
      <c r="M102" s="475">
        <v>844439</v>
      </c>
      <c r="N102" s="475">
        <v>981726</v>
      </c>
      <c r="O102" s="475">
        <v>986578</v>
      </c>
    </row>
    <row r="103" spans="1:15" x14ac:dyDescent="0.45">
      <c r="A103" s="475" t="s">
        <v>1090</v>
      </c>
      <c r="B103" s="475" t="s">
        <v>556</v>
      </c>
      <c r="C103" s="475" t="s">
        <v>289</v>
      </c>
      <c r="D103" s="475" t="s">
        <v>188</v>
      </c>
      <c r="E103" s="475" t="s">
        <v>418</v>
      </c>
      <c r="F103" s="475" t="s">
        <v>1016</v>
      </c>
      <c r="G103" s="475">
        <v>2</v>
      </c>
      <c r="H103" s="475">
        <v>890667</v>
      </c>
      <c r="I103" s="475">
        <v>925237</v>
      </c>
      <c r="J103" s="475">
        <v>1015482</v>
      </c>
      <c r="K103" s="475">
        <v>1098147</v>
      </c>
      <c r="L103" s="475">
        <v>1176067</v>
      </c>
      <c r="M103" s="475">
        <v>1170608</v>
      </c>
      <c r="N103" s="475">
        <v>1356339</v>
      </c>
      <c r="O103" s="475">
        <v>1343616</v>
      </c>
    </row>
    <row r="104" spans="1:15" x14ac:dyDescent="0.45">
      <c r="A104" s="475" t="s">
        <v>1090</v>
      </c>
      <c r="B104" s="475" t="s">
        <v>556</v>
      </c>
      <c r="C104" s="475" t="s">
        <v>289</v>
      </c>
      <c r="D104" s="475" t="s">
        <v>387</v>
      </c>
      <c r="E104" s="475" t="s">
        <v>418</v>
      </c>
      <c r="F104" s="475" t="s">
        <v>1016</v>
      </c>
      <c r="G104" s="475">
        <v>2</v>
      </c>
      <c r="H104" s="475">
        <v>10636</v>
      </c>
      <c r="I104" s="475">
        <v>9939</v>
      </c>
      <c r="J104" s="475">
        <v>9858</v>
      </c>
      <c r="K104" s="475">
        <v>9871</v>
      </c>
      <c r="L104" s="475">
        <v>9998</v>
      </c>
      <c r="M104" s="475">
        <v>8867</v>
      </c>
      <c r="N104" s="475">
        <v>9760</v>
      </c>
      <c r="O104" s="475">
        <v>2123</v>
      </c>
    </row>
    <row r="105" spans="1:15" x14ac:dyDescent="0.45">
      <c r="A105" s="475" t="s">
        <v>1090</v>
      </c>
      <c r="B105" s="475" t="s">
        <v>556</v>
      </c>
      <c r="C105" s="475" t="s">
        <v>289</v>
      </c>
      <c r="D105" s="475" t="s">
        <v>289</v>
      </c>
      <c r="E105" s="475" t="s">
        <v>418</v>
      </c>
      <c r="F105" s="475" t="s">
        <v>1016</v>
      </c>
      <c r="G105" s="475">
        <v>2</v>
      </c>
      <c r="H105" s="475">
        <v>1491415</v>
      </c>
      <c r="I105" s="475">
        <v>1559820</v>
      </c>
      <c r="J105" s="475">
        <v>1727510</v>
      </c>
      <c r="K105" s="475">
        <v>1874055</v>
      </c>
      <c r="L105" s="475">
        <v>2018321</v>
      </c>
      <c r="M105" s="475">
        <v>2023914</v>
      </c>
      <c r="N105" s="475">
        <v>2347826</v>
      </c>
      <c r="O105" s="475">
        <v>2332317</v>
      </c>
    </row>
    <row r="106" spans="1:15" x14ac:dyDescent="0.45">
      <c r="A106" s="475" t="s">
        <v>1090</v>
      </c>
      <c r="B106" s="475" t="s">
        <v>556</v>
      </c>
      <c r="C106" s="475" t="s">
        <v>385</v>
      </c>
      <c r="D106" s="475" t="s">
        <v>187</v>
      </c>
      <c r="E106" s="475" t="s">
        <v>419</v>
      </c>
      <c r="F106" s="475" t="s">
        <v>1017</v>
      </c>
      <c r="G106" s="475">
        <v>3</v>
      </c>
      <c r="H106" s="475">
        <v>4644</v>
      </c>
      <c r="I106" s="475">
        <v>4631</v>
      </c>
      <c r="J106" s="475">
        <v>4780</v>
      </c>
      <c r="K106" s="475">
        <v>4943</v>
      </c>
      <c r="L106" s="475">
        <v>5116</v>
      </c>
      <c r="M106" s="475">
        <v>4825</v>
      </c>
      <c r="N106" s="475">
        <v>5501</v>
      </c>
      <c r="O106" s="475">
        <v>5315</v>
      </c>
    </row>
    <row r="107" spans="1:15" x14ac:dyDescent="0.45">
      <c r="A107" s="475" t="s">
        <v>1090</v>
      </c>
      <c r="B107" s="475" t="s">
        <v>556</v>
      </c>
      <c r="C107" s="475" t="s">
        <v>385</v>
      </c>
      <c r="D107" s="475" t="s">
        <v>188</v>
      </c>
      <c r="E107" s="475" t="s">
        <v>419</v>
      </c>
      <c r="F107" s="475" t="s">
        <v>1017</v>
      </c>
      <c r="G107" s="475">
        <v>3</v>
      </c>
      <c r="H107" s="475">
        <v>6646</v>
      </c>
      <c r="I107" s="475">
        <v>6599</v>
      </c>
      <c r="J107" s="475">
        <v>6461</v>
      </c>
      <c r="K107" s="475">
        <v>6488</v>
      </c>
      <c r="L107" s="475">
        <v>6404</v>
      </c>
      <c r="M107" s="475">
        <v>5812</v>
      </c>
      <c r="N107" s="475">
        <v>6323</v>
      </c>
      <c r="O107" s="475">
        <v>5960</v>
      </c>
    </row>
    <row r="108" spans="1:15" x14ac:dyDescent="0.45">
      <c r="A108" s="475" t="s">
        <v>1090</v>
      </c>
      <c r="B108" s="475" t="s">
        <v>556</v>
      </c>
      <c r="C108" s="475" t="s">
        <v>385</v>
      </c>
      <c r="D108" s="475" t="s">
        <v>289</v>
      </c>
      <c r="E108" s="475" t="s">
        <v>419</v>
      </c>
      <c r="F108" s="475" t="s">
        <v>1017</v>
      </c>
      <c r="G108" s="475">
        <v>3</v>
      </c>
      <c r="H108" s="475">
        <v>5542</v>
      </c>
      <c r="I108" s="475">
        <v>5614</v>
      </c>
      <c r="J108" s="475">
        <v>5642</v>
      </c>
      <c r="K108" s="475">
        <v>5807</v>
      </c>
      <c r="L108" s="475">
        <v>5795</v>
      </c>
      <c r="M108" s="475">
        <v>5335</v>
      </c>
      <c r="N108" s="475">
        <v>5912</v>
      </c>
      <c r="O108" s="475">
        <v>5633</v>
      </c>
    </row>
    <row r="109" spans="1:15" x14ac:dyDescent="0.45">
      <c r="A109" s="475" t="s">
        <v>1090</v>
      </c>
      <c r="B109" s="475" t="s">
        <v>556</v>
      </c>
      <c r="C109" s="475" t="s">
        <v>388</v>
      </c>
      <c r="D109" s="475" t="s">
        <v>187</v>
      </c>
      <c r="E109" s="475" t="s">
        <v>419</v>
      </c>
      <c r="F109" s="475" t="s">
        <v>1017</v>
      </c>
      <c r="G109" s="475">
        <v>3</v>
      </c>
      <c r="H109" s="475">
        <v>14329</v>
      </c>
      <c r="I109" s="475">
        <v>15563</v>
      </c>
      <c r="J109" s="475">
        <v>18083</v>
      </c>
      <c r="K109" s="475">
        <v>20223</v>
      </c>
      <c r="L109" s="475">
        <v>21765</v>
      </c>
      <c r="M109" s="475">
        <v>22850</v>
      </c>
      <c r="N109" s="475">
        <v>28042</v>
      </c>
      <c r="O109" s="475">
        <v>27489</v>
      </c>
    </row>
    <row r="110" spans="1:15" x14ac:dyDescent="0.45">
      <c r="A110" s="475" t="s">
        <v>1090</v>
      </c>
      <c r="B110" s="475" t="s">
        <v>556</v>
      </c>
      <c r="C110" s="475" t="s">
        <v>388</v>
      </c>
      <c r="D110" s="475" t="s">
        <v>188</v>
      </c>
      <c r="E110" s="475" t="s">
        <v>419</v>
      </c>
      <c r="F110" s="475" t="s">
        <v>1017</v>
      </c>
      <c r="G110" s="475">
        <v>3</v>
      </c>
      <c r="H110" s="475">
        <v>15513</v>
      </c>
      <c r="I110" s="475">
        <v>16945</v>
      </c>
      <c r="J110" s="475">
        <v>21225</v>
      </c>
      <c r="K110" s="475">
        <v>23973</v>
      </c>
      <c r="L110" s="475">
        <v>25520</v>
      </c>
      <c r="M110" s="475">
        <v>27182</v>
      </c>
      <c r="N110" s="475">
        <v>33392</v>
      </c>
      <c r="O110" s="475">
        <v>32856</v>
      </c>
    </row>
    <row r="111" spans="1:15" x14ac:dyDescent="0.45">
      <c r="A111" s="475" t="s">
        <v>1090</v>
      </c>
      <c r="B111" s="475" t="s">
        <v>556</v>
      </c>
      <c r="C111" s="475" t="s">
        <v>388</v>
      </c>
      <c r="D111" s="475" t="s">
        <v>289</v>
      </c>
      <c r="E111" s="475" t="s">
        <v>419</v>
      </c>
      <c r="F111" s="475" t="s">
        <v>1017</v>
      </c>
      <c r="G111" s="475">
        <v>3</v>
      </c>
      <c r="H111" s="475">
        <v>14778</v>
      </c>
      <c r="I111" s="475">
        <v>16226</v>
      </c>
      <c r="J111" s="475">
        <v>19700</v>
      </c>
      <c r="K111" s="475">
        <v>22190</v>
      </c>
      <c r="L111" s="475">
        <v>23749</v>
      </c>
      <c r="M111" s="475">
        <v>25096</v>
      </c>
      <c r="N111" s="475">
        <v>30766</v>
      </c>
      <c r="O111" s="475">
        <v>30198</v>
      </c>
    </row>
    <row r="112" spans="1:15" x14ac:dyDescent="0.45">
      <c r="A112" s="475" t="s">
        <v>1090</v>
      </c>
      <c r="B112" s="475" t="s">
        <v>556</v>
      </c>
      <c r="C112" s="475" t="s">
        <v>389</v>
      </c>
      <c r="D112" s="475" t="s">
        <v>187</v>
      </c>
      <c r="E112" s="475" t="s">
        <v>419</v>
      </c>
      <c r="F112" s="475" t="s">
        <v>1017</v>
      </c>
      <c r="G112" s="475">
        <v>3</v>
      </c>
      <c r="H112" s="475">
        <v>31022</v>
      </c>
      <c r="I112" s="475">
        <v>33413</v>
      </c>
      <c r="J112" s="475">
        <v>36956</v>
      </c>
      <c r="K112" s="475">
        <v>41572</v>
      </c>
      <c r="L112" s="475">
        <v>46075</v>
      </c>
      <c r="M112" s="475">
        <v>54765</v>
      </c>
      <c r="N112" s="475">
        <v>66623</v>
      </c>
      <c r="O112" s="475">
        <v>64618</v>
      </c>
    </row>
    <row r="113" spans="1:15" x14ac:dyDescent="0.45">
      <c r="A113" s="475" t="s">
        <v>1090</v>
      </c>
      <c r="B113" s="475" t="s">
        <v>556</v>
      </c>
      <c r="C113" s="475" t="s">
        <v>389</v>
      </c>
      <c r="D113" s="475" t="s">
        <v>188</v>
      </c>
      <c r="E113" s="475" t="s">
        <v>419</v>
      </c>
      <c r="F113" s="475" t="s">
        <v>1017</v>
      </c>
      <c r="G113" s="475">
        <v>3</v>
      </c>
      <c r="H113" s="475">
        <v>37224</v>
      </c>
      <c r="I113" s="475">
        <v>40341</v>
      </c>
      <c r="J113" s="475">
        <v>44754</v>
      </c>
      <c r="K113" s="475">
        <v>51217</v>
      </c>
      <c r="L113" s="475">
        <v>56792</v>
      </c>
      <c r="M113" s="475">
        <v>67179</v>
      </c>
      <c r="N113" s="475">
        <v>84837</v>
      </c>
      <c r="O113" s="475">
        <v>83290</v>
      </c>
    </row>
    <row r="114" spans="1:15" x14ac:dyDescent="0.45">
      <c r="A114" s="475" t="s">
        <v>1090</v>
      </c>
      <c r="B114" s="475" t="s">
        <v>556</v>
      </c>
      <c r="C114" s="475" t="s">
        <v>389</v>
      </c>
      <c r="D114" s="475" t="s">
        <v>289</v>
      </c>
      <c r="E114" s="475" t="s">
        <v>419</v>
      </c>
      <c r="F114" s="475" t="s">
        <v>1017</v>
      </c>
      <c r="G114" s="475">
        <v>3</v>
      </c>
      <c r="H114" s="475">
        <v>34184</v>
      </c>
      <c r="I114" s="475">
        <v>37089</v>
      </c>
      <c r="J114" s="475">
        <v>41086</v>
      </c>
      <c r="K114" s="475">
        <v>46695</v>
      </c>
      <c r="L114" s="475">
        <v>51740</v>
      </c>
      <c r="M114" s="475">
        <v>61247</v>
      </c>
      <c r="N114" s="475">
        <v>76050</v>
      </c>
      <c r="O114" s="475">
        <v>74197</v>
      </c>
    </row>
    <row r="115" spans="1:15" x14ac:dyDescent="0.45">
      <c r="A115" s="475" t="s">
        <v>1090</v>
      </c>
      <c r="B115" s="475" t="s">
        <v>556</v>
      </c>
      <c r="C115" s="475" t="s">
        <v>390</v>
      </c>
      <c r="D115" s="475" t="s">
        <v>187</v>
      </c>
      <c r="E115" s="475" t="s">
        <v>419</v>
      </c>
      <c r="F115" s="475" t="s">
        <v>1017</v>
      </c>
      <c r="G115" s="475">
        <v>3</v>
      </c>
      <c r="H115" s="475">
        <v>44789</v>
      </c>
      <c r="I115" s="475">
        <v>47687</v>
      </c>
      <c r="J115" s="475">
        <v>55312</v>
      </c>
      <c r="K115" s="475">
        <v>61269</v>
      </c>
      <c r="L115" s="475">
        <v>67243</v>
      </c>
      <c r="M115" s="475">
        <v>80449</v>
      </c>
      <c r="N115" s="475">
        <v>97071</v>
      </c>
      <c r="O115" s="475">
        <v>95329</v>
      </c>
    </row>
    <row r="116" spans="1:15" x14ac:dyDescent="0.45">
      <c r="A116" s="475" t="s">
        <v>1090</v>
      </c>
      <c r="B116" s="475" t="s">
        <v>556</v>
      </c>
      <c r="C116" s="475" t="s">
        <v>390</v>
      </c>
      <c r="D116" s="475" t="s">
        <v>188</v>
      </c>
      <c r="E116" s="475" t="s">
        <v>419</v>
      </c>
      <c r="F116" s="475" t="s">
        <v>1017</v>
      </c>
      <c r="G116" s="475">
        <v>3</v>
      </c>
      <c r="H116" s="475">
        <v>58265</v>
      </c>
      <c r="I116" s="475">
        <v>61541</v>
      </c>
      <c r="J116" s="475">
        <v>69636</v>
      </c>
      <c r="K116" s="475">
        <v>77551</v>
      </c>
      <c r="L116" s="475">
        <v>84722</v>
      </c>
      <c r="M116" s="475">
        <v>102138</v>
      </c>
      <c r="N116" s="475">
        <v>127182</v>
      </c>
      <c r="O116" s="475">
        <v>125155</v>
      </c>
    </row>
    <row r="117" spans="1:15" x14ac:dyDescent="0.45">
      <c r="A117" s="475" t="s">
        <v>1090</v>
      </c>
      <c r="B117" s="475" t="s">
        <v>556</v>
      </c>
      <c r="C117" s="475" t="s">
        <v>390</v>
      </c>
      <c r="D117" s="475" t="s">
        <v>289</v>
      </c>
      <c r="E117" s="475" t="s">
        <v>419</v>
      </c>
      <c r="F117" s="475" t="s">
        <v>1017</v>
      </c>
      <c r="G117" s="475">
        <v>3</v>
      </c>
      <c r="H117" s="475">
        <v>51861</v>
      </c>
      <c r="I117" s="475">
        <v>55088</v>
      </c>
      <c r="J117" s="475">
        <v>62922</v>
      </c>
      <c r="K117" s="475">
        <v>69913</v>
      </c>
      <c r="L117" s="475">
        <v>76493</v>
      </c>
      <c r="M117" s="475">
        <v>91745</v>
      </c>
      <c r="N117" s="475">
        <v>112659</v>
      </c>
      <c r="O117" s="475">
        <v>110630</v>
      </c>
    </row>
    <row r="118" spans="1:15" x14ac:dyDescent="0.45">
      <c r="A118" s="475" t="s">
        <v>1090</v>
      </c>
      <c r="B118" s="475" t="s">
        <v>556</v>
      </c>
      <c r="C118" s="475" t="s">
        <v>391</v>
      </c>
      <c r="D118" s="475" t="s">
        <v>187</v>
      </c>
      <c r="E118" s="475" t="s">
        <v>419</v>
      </c>
      <c r="F118" s="475" t="s">
        <v>1017</v>
      </c>
      <c r="G118" s="475">
        <v>3</v>
      </c>
      <c r="H118" s="475">
        <v>61964</v>
      </c>
      <c r="I118" s="475">
        <v>65834</v>
      </c>
      <c r="J118" s="475">
        <v>73737</v>
      </c>
      <c r="K118" s="475">
        <v>80492</v>
      </c>
      <c r="L118" s="475">
        <v>87634</v>
      </c>
      <c r="M118" s="475">
        <v>101560</v>
      </c>
      <c r="N118" s="475">
        <v>121108</v>
      </c>
      <c r="O118" s="475">
        <v>119205</v>
      </c>
    </row>
    <row r="119" spans="1:15" x14ac:dyDescent="0.45">
      <c r="A119" s="475" t="s">
        <v>1090</v>
      </c>
      <c r="B119" s="475" t="s">
        <v>556</v>
      </c>
      <c r="C119" s="475" t="s">
        <v>391</v>
      </c>
      <c r="D119" s="475" t="s">
        <v>188</v>
      </c>
      <c r="E119" s="475" t="s">
        <v>419</v>
      </c>
      <c r="F119" s="475" t="s">
        <v>1017</v>
      </c>
      <c r="G119" s="475">
        <v>3</v>
      </c>
      <c r="H119" s="475">
        <v>83875</v>
      </c>
      <c r="I119" s="475">
        <v>87827</v>
      </c>
      <c r="J119" s="475">
        <v>94695</v>
      </c>
      <c r="K119" s="475">
        <v>102941</v>
      </c>
      <c r="L119" s="475">
        <v>111115</v>
      </c>
      <c r="M119" s="475">
        <v>130066</v>
      </c>
      <c r="N119" s="475">
        <v>160187</v>
      </c>
      <c r="O119" s="475">
        <v>158860</v>
      </c>
    </row>
    <row r="120" spans="1:15" x14ac:dyDescent="0.45">
      <c r="A120" s="475" t="s">
        <v>1090</v>
      </c>
      <c r="B120" s="475" t="s">
        <v>556</v>
      </c>
      <c r="C120" s="475" t="s">
        <v>391</v>
      </c>
      <c r="D120" s="475" t="s">
        <v>289</v>
      </c>
      <c r="E120" s="475" t="s">
        <v>419</v>
      </c>
      <c r="F120" s="475" t="s">
        <v>1017</v>
      </c>
      <c r="G120" s="475">
        <v>3</v>
      </c>
      <c r="H120" s="475">
        <v>73580</v>
      </c>
      <c r="I120" s="475">
        <v>77675</v>
      </c>
      <c r="J120" s="475">
        <v>84960</v>
      </c>
      <c r="K120" s="475">
        <v>92481</v>
      </c>
      <c r="L120" s="475">
        <v>100123</v>
      </c>
      <c r="M120" s="475">
        <v>116438</v>
      </c>
      <c r="N120" s="475">
        <v>141356</v>
      </c>
      <c r="O120" s="475">
        <v>139482</v>
      </c>
    </row>
    <row r="121" spans="1:15" x14ac:dyDescent="0.45">
      <c r="A121" s="475" t="s">
        <v>1090</v>
      </c>
      <c r="B121" s="475" t="s">
        <v>556</v>
      </c>
      <c r="C121" s="475" t="s">
        <v>392</v>
      </c>
      <c r="D121" s="475" t="s">
        <v>187</v>
      </c>
      <c r="E121" s="475" t="s">
        <v>419</v>
      </c>
      <c r="F121" s="475" t="s">
        <v>1017</v>
      </c>
      <c r="G121" s="475">
        <v>3</v>
      </c>
      <c r="H121" s="475">
        <v>87351</v>
      </c>
      <c r="I121" s="475">
        <v>91688</v>
      </c>
      <c r="J121" s="475">
        <v>102094</v>
      </c>
      <c r="K121" s="475">
        <v>110106</v>
      </c>
      <c r="L121" s="475">
        <v>118408</v>
      </c>
      <c r="M121" s="475">
        <v>132915</v>
      </c>
      <c r="N121" s="475">
        <v>156150</v>
      </c>
      <c r="O121" s="475">
        <v>152508</v>
      </c>
    </row>
    <row r="122" spans="1:15" x14ac:dyDescent="0.45">
      <c r="A122" s="475" t="s">
        <v>1090</v>
      </c>
      <c r="B122" s="475" t="s">
        <v>556</v>
      </c>
      <c r="C122" s="475" t="s">
        <v>392</v>
      </c>
      <c r="D122" s="475" t="s">
        <v>188</v>
      </c>
      <c r="E122" s="475" t="s">
        <v>419</v>
      </c>
      <c r="F122" s="475" t="s">
        <v>1017</v>
      </c>
      <c r="G122" s="475">
        <v>3</v>
      </c>
      <c r="H122" s="475">
        <v>113914</v>
      </c>
      <c r="I122" s="475">
        <v>118496</v>
      </c>
      <c r="J122" s="475">
        <v>129541</v>
      </c>
      <c r="K122" s="475">
        <v>139632</v>
      </c>
      <c r="L122" s="475">
        <v>148970</v>
      </c>
      <c r="M122" s="475">
        <v>168813</v>
      </c>
      <c r="N122" s="475">
        <v>201375</v>
      </c>
      <c r="O122" s="475">
        <v>200440</v>
      </c>
    </row>
    <row r="123" spans="1:15" x14ac:dyDescent="0.45">
      <c r="A123" s="475" t="s">
        <v>1090</v>
      </c>
      <c r="B123" s="475" t="s">
        <v>556</v>
      </c>
      <c r="C123" s="475" t="s">
        <v>392</v>
      </c>
      <c r="D123" s="475" t="s">
        <v>289</v>
      </c>
      <c r="E123" s="475" t="s">
        <v>419</v>
      </c>
      <c r="F123" s="475" t="s">
        <v>1017</v>
      </c>
      <c r="G123" s="475">
        <v>3</v>
      </c>
      <c r="H123" s="475">
        <v>101478</v>
      </c>
      <c r="I123" s="475">
        <v>106218</v>
      </c>
      <c r="J123" s="475">
        <v>116899</v>
      </c>
      <c r="K123" s="475">
        <v>126044</v>
      </c>
      <c r="L123" s="475">
        <v>134853</v>
      </c>
      <c r="M123" s="475">
        <v>151906</v>
      </c>
      <c r="N123" s="475">
        <v>179891</v>
      </c>
      <c r="O123" s="475">
        <v>177182</v>
      </c>
    </row>
    <row r="124" spans="1:15" x14ac:dyDescent="0.45">
      <c r="A124" s="475" t="s">
        <v>1090</v>
      </c>
      <c r="B124" s="475" t="s">
        <v>556</v>
      </c>
      <c r="C124" s="475" t="s">
        <v>393</v>
      </c>
      <c r="D124" s="475" t="s">
        <v>187</v>
      </c>
      <c r="E124" s="475" t="s">
        <v>419</v>
      </c>
      <c r="F124" s="475" t="s">
        <v>1017</v>
      </c>
      <c r="G124" s="475">
        <v>3</v>
      </c>
      <c r="H124" s="475">
        <v>119816</v>
      </c>
      <c r="I124" s="475">
        <v>123792</v>
      </c>
      <c r="J124" s="475">
        <v>138331</v>
      </c>
      <c r="K124" s="475">
        <v>147362</v>
      </c>
      <c r="L124" s="475">
        <v>154896</v>
      </c>
      <c r="M124" s="475">
        <v>165986</v>
      </c>
      <c r="N124" s="475">
        <v>193150</v>
      </c>
      <c r="O124" s="475">
        <v>185264</v>
      </c>
    </row>
    <row r="125" spans="1:15" x14ac:dyDescent="0.45">
      <c r="A125" s="475" t="s">
        <v>1090</v>
      </c>
      <c r="B125" s="475" t="s">
        <v>556</v>
      </c>
      <c r="C125" s="475" t="s">
        <v>393</v>
      </c>
      <c r="D125" s="475" t="s">
        <v>188</v>
      </c>
      <c r="E125" s="475" t="s">
        <v>419</v>
      </c>
      <c r="F125" s="475" t="s">
        <v>1017</v>
      </c>
      <c r="G125" s="475">
        <v>3</v>
      </c>
      <c r="H125" s="475">
        <v>145085</v>
      </c>
      <c r="I125" s="475">
        <v>148154</v>
      </c>
      <c r="J125" s="475">
        <v>160031</v>
      </c>
      <c r="K125" s="475">
        <v>170618</v>
      </c>
      <c r="L125" s="475">
        <v>180944</v>
      </c>
      <c r="M125" s="475">
        <v>198482</v>
      </c>
      <c r="N125" s="475">
        <v>234174</v>
      </c>
      <c r="O125" s="475">
        <v>231254</v>
      </c>
    </row>
    <row r="126" spans="1:15" x14ac:dyDescent="0.45">
      <c r="A126" s="475" t="s">
        <v>1090</v>
      </c>
      <c r="B126" s="475" t="s">
        <v>556</v>
      </c>
      <c r="C126" s="475" t="s">
        <v>393</v>
      </c>
      <c r="D126" s="475" t="s">
        <v>289</v>
      </c>
      <c r="E126" s="475" t="s">
        <v>419</v>
      </c>
      <c r="F126" s="475" t="s">
        <v>1017</v>
      </c>
      <c r="G126" s="475">
        <v>3</v>
      </c>
      <c r="H126" s="475">
        <v>133364</v>
      </c>
      <c r="I126" s="475">
        <v>137159</v>
      </c>
      <c r="J126" s="475">
        <v>150126</v>
      </c>
      <c r="K126" s="475">
        <v>159970</v>
      </c>
      <c r="L126" s="475">
        <v>168988</v>
      </c>
      <c r="M126" s="475">
        <v>183313</v>
      </c>
      <c r="N126" s="475">
        <v>214851</v>
      </c>
      <c r="O126" s="475">
        <v>209082</v>
      </c>
    </row>
    <row r="127" spans="1:15" x14ac:dyDescent="0.45">
      <c r="A127" s="475" t="s">
        <v>1090</v>
      </c>
      <c r="B127" s="475" t="s">
        <v>556</v>
      </c>
      <c r="C127" s="475" t="s">
        <v>394</v>
      </c>
      <c r="D127" s="475" t="s">
        <v>187</v>
      </c>
      <c r="E127" s="475" t="s">
        <v>419</v>
      </c>
      <c r="F127" s="475" t="s">
        <v>1017</v>
      </c>
      <c r="G127" s="475">
        <v>3</v>
      </c>
      <c r="H127" s="475">
        <v>150206</v>
      </c>
      <c r="I127" s="475">
        <v>153181</v>
      </c>
      <c r="J127" s="475">
        <v>173418</v>
      </c>
      <c r="K127" s="475">
        <v>183412</v>
      </c>
      <c r="L127" s="475">
        <v>194621</v>
      </c>
      <c r="M127" s="475">
        <v>198163</v>
      </c>
      <c r="N127" s="475">
        <v>229155</v>
      </c>
      <c r="O127" s="475">
        <v>219233</v>
      </c>
    </row>
    <row r="128" spans="1:15" x14ac:dyDescent="0.45">
      <c r="A128" s="475" t="s">
        <v>1090</v>
      </c>
      <c r="B128" s="475" t="s">
        <v>556</v>
      </c>
      <c r="C128" s="475" t="s">
        <v>394</v>
      </c>
      <c r="D128" s="475" t="s">
        <v>188</v>
      </c>
      <c r="E128" s="475" t="s">
        <v>419</v>
      </c>
      <c r="F128" s="475" t="s">
        <v>1017</v>
      </c>
      <c r="G128" s="475">
        <v>3</v>
      </c>
      <c r="H128" s="475">
        <v>167555</v>
      </c>
      <c r="I128" s="475">
        <v>170585</v>
      </c>
      <c r="J128" s="475">
        <v>196502</v>
      </c>
      <c r="K128" s="475">
        <v>208564</v>
      </c>
      <c r="L128" s="475">
        <v>219388</v>
      </c>
      <c r="M128" s="475">
        <v>222337</v>
      </c>
      <c r="N128" s="475">
        <v>257340</v>
      </c>
      <c r="O128" s="475">
        <v>251378</v>
      </c>
    </row>
    <row r="129" spans="1:15" x14ac:dyDescent="0.45">
      <c r="A129" s="475" t="s">
        <v>1090</v>
      </c>
      <c r="B129" s="475" t="s">
        <v>556</v>
      </c>
      <c r="C129" s="475" t="s">
        <v>394</v>
      </c>
      <c r="D129" s="475" t="s">
        <v>289</v>
      </c>
      <c r="E129" s="475" t="s">
        <v>419</v>
      </c>
      <c r="F129" s="475" t="s">
        <v>1017</v>
      </c>
      <c r="G129" s="475">
        <v>3</v>
      </c>
      <c r="H129" s="475">
        <v>159152</v>
      </c>
      <c r="I129" s="475">
        <v>162536</v>
      </c>
      <c r="J129" s="475">
        <v>186040</v>
      </c>
      <c r="K129" s="475">
        <v>197066</v>
      </c>
      <c r="L129" s="475">
        <v>207958</v>
      </c>
      <c r="M129" s="475">
        <v>211043</v>
      </c>
      <c r="N129" s="475">
        <v>244028</v>
      </c>
      <c r="O129" s="475">
        <v>235881</v>
      </c>
    </row>
    <row r="130" spans="1:15" x14ac:dyDescent="0.45">
      <c r="A130" s="475" t="s">
        <v>1090</v>
      </c>
      <c r="B130" s="475" t="s">
        <v>556</v>
      </c>
      <c r="C130" s="475" t="s">
        <v>395</v>
      </c>
      <c r="D130" s="475" t="s">
        <v>187</v>
      </c>
      <c r="E130" s="475" t="s">
        <v>419</v>
      </c>
      <c r="F130" s="475" t="s">
        <v>1017</v>
      </c>
      <c r="G130" s="475">
        <v>3</v>
      </c>
      <c r="H130" s="475">
        <v>166101</v>
      </c>
      <c r="I130" s="475">
        <v>165783</v>
      </c>
      <c r="J130" s="475">
        <v>178682</v>
      </c>
      <c r="K130" s="475">
        <v>189111</v>
      </c>
      <c r="L130" s="475">
        <v>199890</v>
      </c>
      <c r="M130" s="475">
        <v>199097</v>
      </c>
      <c r="N130" s="475">
        <v>231734</v>
      </c>
      <c r="O130" s="475">
        <v>220897</v>
      </c>
    </row>
    <row r="131" spans="1:15" x14ac:dyDescent="0.45">
      <c r="A131" s="475" t="s">
        <v>1090</v>
      </c>
      <c r="B131" s="475" t="s">
        <v>556</v>
      </c>
      <c r="C131" s="475" t="s">
        <v>395</v>
      </c>
      <c r="D131" s="475" t="s">
        <v>188</v>
      </c>
      <c r="E131" s="475" t="s">
        <v>419</v>
      </c>
      <c r="F131" s="475" t="s">
        <v>1017</v>
      </c>
      <c r="G131" s="475">
        <v>3</v>
      </c>
      <c r="H131" s="475">
        <v>188224</v>
      </c>
      <c r="I131" s="475">
        <v>190556</v>
      </c>
      <c r="J131" s="475">
        <v>211805</v>
      </c>
      <c r="K131" s="475">
        <v>223426</v>
      </c>
      <c r="L131" s="475">
        <v>234041</v>
      </c>
      <c r="M131" s="475">
        <v>235651</v>
      </c>
      <c r="N131" s="475">
        <v>271256</v>
      </c>
      <c r="O131" s="475">
        <v>266292</v>
      </c>
    </row>
    <row r="132" spans="1:15" x14ac:dyDescent="0.45">
      <c r="A132" s="475" t="s">
        <v>1090</v>
      </c>
      <c r="B132" s="475" t="s">
        <v>556</v>
      </c>
      <c r="C132" s="475" t="s">
        <v>395</v>
      </c>
      <c r="D132" s="475" t="s">
        <v>289</v>
      </c>
      <c r="E132" s="475" t="s">
        <v>419</v>
      </c>
      <c r="F132" s="475" t="s">
        <v>1017</v>
      </c>
      <c r="G132" s="475">
        <v>3</v>
      </c>
      <c r="H132" s="475">
        <v>178079</v>
      </c>
      <c r="I132" s="475">
        <v>179576</v>
      </c>
      <c r="J132" s="475">
        <v>196963</v>
      </c>
      <c r="K132" s="475">
        <v>207991</v>
      </c>
      <c r="L132" s="475">
        <v>218563</v>
      </c>
      <c r="M132" s="475">
        <v>218894</v>
      </c>
      <c r="N132" s="475">
        <v>252862</v>
      </c>
      <c r="O132" s="475">
        <v>244674</v>
      </c>
    </row>
    <row r="133" spans="1:15" x14ac:dyDescent="0.45">
      <c r="A133" s="475" t="s">
        <v>1090</v>
      </c>
      <c r="B133" s="475" t="s">
        <v>556</v>
      </c>
      <c r="C133" s="475" t="s">
        <v>396</v>
      </c>
      <c r="D133" s="475" t="s">
        <v>187</v>
      </c>
      <c r="E133" s="475" t="s">
        <v>419</v>
      </c>
      <c r="F133" s="475" t="s">
        <v>1017</v>
      </c>
      <c r="G133" s="475">
        <v>3</v>
      </c>
      <c r="H133" s="475">
        <v>147059</v>
      </c>
      <c r="I133" s="475">
        <v>149289</v>
      </c>
      <c r="J133" s="475">
        <v>155823</v>
      </c>
      <c r="K133" s="475">
        <v>164205</v>
      </c>
      <c r="L133" s="475">
        <v>172175</v>
      </c>
      <c r="M133" s="475">
        <v>174037</v>
      </c>
      <c r="N133" s="475">
        <v>200914</v>
      </c>
      <c r="O133" s="475">
        <v>197862</v>
      </c>
    </row>
    <row r="134" spans="1:15" x14ac:dyDescent="0.45">
      <c r="A134" s="475" t="s">
        <v>1090</v>
      </c>
      <c r="B134" s="475" t="s">
        <v>556</v>
      </c>
      <c r="C134" s="475" t="s">
        <v>396</v>
      </c>
      <c r="D134" s="475" t="s">
        <v>188</v>
      </c>
      <c r="E134" s="475" t="s">
        <v>419</v>
      </c>
      <c r="F134" s="475" t="s">
        <v>1017</v>
      </c>
      <c r="G134" s="475">
        <v>3</v>
      </c>
      <c r="H134" s="475">
        <v>168078</v>
      </c>
      <c r="I134" s="475">
        <v>169304</v>
      </c>
      <c r="J134" s="475">
        <v>177236</v>
      </c>
      <c r="K134" s="475">
        <v>190430</v>
      </c>
      <c r="L134" s="475">
        <v>202044</v>
      </c>
      <c r="M134" s="475">
        <v>207212</v>
      </c>
      <c r="N134" s="475">
        <v>239441</v>
      </c>
      <c r="O134" s="475">
        <v>243306</v>
      </c>
    </row>
    <row r="135" spans="1:15" x14ac:dyDescent="0.45">
      <c r="A135" s="475" t="s">
        <v>1090</v>
      </c>
      <c r="B135" s="475" t="s">
        <v>556</v>
      </c>
      <c r="C135" s="475" t="s">
        <v>396</v>
      </c>
      <c r="D135" s="475" t="s">
        <v>289</v>
      </c>
      <c r="E135" s="475" t="s">
        <v>419</v>
      </c>
      <c r="F135" s="475" t="s">
        <v>1017</v>
      </c>
      <c r="G135" s="475">
        <v>3</v>
      </c>
      <c r="H135" s="475">
        <v>159261</v>
      </c>
      <c r="I135" s="475">
        <v>160895</v>
      </c>
      <c r="J135" s="475">
        <v>168091</v>
      </c>
      <c r="K135" s="475">
        <v>178995</v>
      </c>
      <c r="L135" s="475">
        <v>188792</v>
      </c>
      <c r="M135" s="475">
        <v>192181</v>
      </c>
      <c r="N135" s="475">
        <v>221634</v>
      </c>
      <c r="O135" s="475">
        <v>221897</v>
      </c>
    </row>
    <row r="136" spans="1:15" x14ac:dyDescent="0.45">
      <c r="A136" s="475" t="s">
        <v>1090</v>
      </c>
      <c r="B136" s="475" t="s">
        <v>556</v>
      </c>
      <c r="C136" s="475" t="s">
        <v>397</v>
      </c>
      <c r="D136" s="475" t="s">
        <v>187</v>
      </c>
      <c r="E136" s="475" t="s">
        <v>419</v>
      </c>
      <c r="F136" s="475" t="s">
        <v>1017</v>
      </c>
      <c r="G136" s="475">
        <v>3</v>
      </c>
      <c r="H136" s="475">
        <v>136198</v>
      </c>
      <c r="I136" s="475">
        <v>133620</v>
      </c>
      <c r="J136" s="475">
        <v>87656</v>
      </c>
      <c r="K136" s="475">
        <v>97618</v>
      </c>
      <c r="L136" s="475">
        <v>99017</v>
      </c>
      <c r="M136" s="475">
        <v>103107</v>
      </c>
      <c r="N136" s="475">
        <v>113567</v>
      </c>
      <c r="O136" s="475">
        <v>118319</v>
      </c>
    </row>
    <row r="137" spans="1:15" x14ac:dyDescent="0.45">
      <c r="A137" s="475" t="s">
        <v>1090</v>
      </c>
      <c r="B137" s="475" t="s">
        <v>556</v>
      </c>
      <c r="C137" s="475" t="s">
        <v>397</v>
      </c>
      <c r="D137" s="475" t="s">
        <v>188</v>
      </c>
      <c r="E137" s="475" t="s">
        <v>419</v>
      </c>
      <c r="F137" s="475" t="s">
        <v>1017</v>
      </c>
      <c r="G137" s="475">
        <v>3</v>
      </c>
      <c r="H137" s="475">
        <v>246352</v>
      </c>
      <c r="I137" s="475">
        <v>241450</v>
      </c>
      <c r="J137" s="475">
        <v>113939</v>
      </c>
      <c r="K137" s="475">
        <v>116905</v>
      </c>
      <c r="L137" s="475">
        <v>116826</v>
      </c>
      <c r="M137" s="475">
        <v>118134</v>
      </c>
      <c r="N137" s="475">
        <v>134318</v>
      </c>
      <c r="O137" s="475">
        <v>142792</v>
      </c>
    </row>
    <row r="138" spans="1:15" x14ac:dyDescent="0.45">
      <c r="A138" s="475" t="s">
        <v>1090</v>
      </c>
      <c r="B138" s="475" t="s">
        <v>556</v>
      </c>
      <c r="C138" s="475" t="s">
        <v>397</v>
      </c>
      <c r="D138" s="475" t="s">
        <v>289</v>
      </c>
      <c r="E138" s="475" t="s">
        <v>419</v>
      </c>
      <c r="F138" s="475" t="s">
        <v>1017</v>
      </c>
      <c r="G138" s="475">
        <v>3</v>
      </c>
      <c r="H138" s="475">
        <v>190114</v>
      </c>
      <c r="I138" s="475">
        <v>185162</v>
      </c>
      <c r="J138" s="475">
        <v>100362</v>
      </c>
      <c r="K138" s="475">
        <v>107348</v>
      </c>
      <c r="L138" s="475">
        <v>108090</v>
      </c>
      <c r="M138" s="475">
        <v>110602</v>
      </c>
      <c r="N138" s="475">
        <v>123795</v>
      </c>
      <c r="O138" s="475">
        <v>130529</v>
      </c>
    </row>
    <row r="139" spans="1:15" x14ac:dyDescent="0.45">
      <c r="A139" s="475" t="s">
        <v>1090</v>
      </c>
      <c r="B139" s="475" t="s">
        <v>556</v>
      </c>
      <c r="C139" s="475" t="s">
        <v>289</v>
      </c>
      <c r="D139" s="475" t="s">
        <v>187</v>
      </c>
      <c r="E139" s="475" t="s">
        <v>419</v>
      </c>
      <c r="F139" s="475" t="s">
        <v>1017</v>
      </c>
      <c r="G139" s="475">
        <v>3</v>
      </c>
      <c r="H139" s="475">
        <v>45473</v>
      </c>
      <c r="I139" s="475">
        <v>49164</v>
      </c>
      <c r="J139" s="475">
        <v>56015</v>
      </c>
      <c r="K139" s="475">
        <v>62372</v>
      </c>
      <c r="L139" s="475">
        <v>68258</v>
      </c>
      <c r="M139" s="475">
        <v>77479</v>
      </c>
      <c r="N139" s="475">
        <v>93786</v>
      </c>
      <c r="O139" s="475">
        <v>92458</v>
      </c>
    </row>
    <row r="140" spans="1:15" x14ac:dyDescent="0.45">
      <c r="A140" s="475" t="s">
        <v>1090</v>
      </c>
      <c r="B140" s="475" t="s">
        <v>556</v>
      </c>
      <c r="C140" s="475" t="s">
        <v>289</v>
      </c>
      <c r="D140" s="475" t="s">
        <v>188</v>
      </c>
      <c r="E140" s="475" t="s">
        <v>419</v>
      </c>
      <c r="F140" s="475" t="s">
        <v>1017</v>
      </c>
      <c r="G140" s="475">
        <v>3</v>
      </c>
      <c r="H140" s="475">
        <v>57495</v>
      </c>
      <c r="I140" s="475">
        <v>61578</v>
      </c>
      <c r="J140" s="475">
        <v>69247</v>
      </c>
      <c r="K140" s="475">
        <v>77017</v>
      </c>
      <c r="L140" s="475">
        <v>83641</v>
      </c>
      <c r="M140" s="475">
        <v>95257</v>
      </c>
      <c r="N140" s="475">
        <v>117394</v>
      </c>
      <c r="O140" s="475">
        <v>116402</v>
      </c>
    </row>
    <row r="141" spans="1:15" x14ac:dyDescent="0.45">
      <c r="A141" s="475" t="s">
        <v>1090</v>
      </c>
      <c r="B141" s="475" t="s">
        <v>556</v>
      </c>
      <c r="C141" s="475" t="s">
        <v>289</v>
      </c>
      <c r="D141" s="475" t="s">
        <v>289</v>
      </c>
      <c r="E141" s="475" t="s">
        <v>419</v>
      </c>
      <c r="F141" s="475" t="s">
        <v>1017</v>
      </c>
      <c r="G141" s="475">
        <v>3</v>
      </c>
      <c r="H141" s="475">
        <v>51563</v>
      </c>
      <c r="I141" s="475">
        <v>55843</v>
      </c>
      <c r="J141" s="475">
        <v>63146</v>
      </c>
      <c r="K141" s="475">
        <v>70296</v>
      </c>
      <c r="L141" s="475">
        <v>76567</v>
      </c>
      <c r="M141" s="475">
        <v>86903</v>
      </c>
      <c r="N141" s="475">
        <v>106134</v>
      </c>
      <c r="O141" s="475">
        <v>104710</v>
      </c>
    </row>
    <row r="142" spans="1:15" x14ac:dyDescent="0.45">
      <c r="A142" s="475" t="s">
        <v>1018</v>
      </c>
      <c r="B142" s="475" t="s">
        <v>1099</v>
      </c>
      <c r="C142" s="475" t="s">
        <v>385</v>
      </c>
      <c r="D142" s="475" t="s">
        <v>187</v>
      </c>
      <c r="E142" s="475" t="s">
        <v>386</v>
      </c>
      <c r="F142" s="475" t="s">
        <v>1015</v>
      </c>
      <c r="G142" s="475">
        <v>1</v>
      </c>
      <c r="H142" s="475">
        <v>1438</v>
      </c>
      <c r="I142" s="475">
        <v>1376</v>
      </c>
      <c r="J142" s="475">
        <v>1368</v>
      </c>
      <c r="K142" s="475">
        <v>1367</v>
      </c>
      <c r="L142" s="475">
        <v>1367</v>
      </c>
      <c r="M142" s="475">
        <v>1285</v>
      </c>
      <c r="N142" s="475">
        <v>1232</v>
      </c>
      <c r="O142" s="475">
        <v>1282</v>
      </c>
    </row>
    <row r="143" spans="1:15" x14ac:dyDescent="0.45">
      <c r="A143" s="475" t="s">
        <v>1018</v>
      </c>
      <c r="B143" s="475" t="s">
        <v>1099</v>
      </c>
      <c r="C143" s="475" t="s">
        <v>385</v>
      </c>
      <c r="D143" s="475" t="s">
        <v>188</v>
      </c>
      <c r="E143" s="475" t="s">
        <v>386</v>
      </c>
      <c r="F143" s="475" t="s">
        <v>1015</v>
      </c>
      <c r="G143" s="475">
        <v>1</v>
      </c>
      <c r="H143" s="475">
        <v>1561</v>
      </c>
      <c r="I143" s="475">
        <v>1514</v>
      </c>
      <c r="J143" s="475">
        <v>1507</v>
      </c>
      <c r="K143" s="475">
        <v>1522</v>
      </c>
      <c r="L143" s="475">
        <v>1520</v>
      </c>
      <c r="M143" s="475">
        <v>1411</v>
      </c>
      <c r="N143" s="475">
        <v>1316</v>
      </c>
      <c r="O143" s="475">
        <v>1375</v>
      </c>
    </row>
    <row r="144" spans="1:15" x14ac:dyDescent="0.45">
      <c r="A144" s="475" t="s">
        <v>1018</v>
      </c>
      <c r="B144" s="475" t="s">
        <v>1099</v>
      </c>
      <c r="C144" s="475" t="s">
        <v>385</v>
      </c>
      <c r="D144" s="475" t="s">
        <v>387</v>
      </c>
      <c r="E144" s="475" t="s">
        <v>386</v>
      </c>
      <c r="F144" s="475" t="s">
        <v>1015</v>
      </c>
      <c r="G144" s="475">
        <v>1</v>
      </c>
      <c r="H144" s="475">
        <v>108</v>
      </c>
      <c r="I144" s="475">
        <v>36</v>
      </c>
      <c r="J144" s="475">
        <v>20</v>
      </c>
      <c r="K144" s="475">
        <v>11</v>
      </c>
      <c r="L144" s="475">
        <v>8</v>
      </c>
      <c r="M144" s="475">
        <v>10</v>
      </c>
      <c r="N144" s="475">
        <v>12</v>
      </c>
      <c r="O144" s="475">
        <v>14</v>
      </c>
    </row>
    <row r="145" spans="1:15" x14ac:dyDescent="0.45">
      <c r="A145" s="475" t="s">
        <v>1018</v>
      </c>
      <c r="B145" s="475" t="s">
        <v>1099</v>
      </c>
      <c r="C145" s="475" t="s">
        <v>385</v>
      </c>
      <c r="D145" s="475" t="s">
        <v>289</v>
      </c>
      <c r="E145" s="475" t="s">
        <v>386</v>
      </c>
      <c r="F145" s="475" t="s">
        <v>1015</v>
      </c>
      <c r="G145" s="475">
        <v>1</v>
      </c>
      <c r="H145" s="475">
        <v>3107</v>
      </c>
      <c r="I145" s="475">
        <v>2927</v>
      </c>
      <c r="J145" s="475">
        <v>2895</v>
      </c>
      <c r="K145" s="475">
        <v>2899</v>
      </c>
      <c r="L145" s="475">
        <v>2894</v>
      </c>
      <c r="M145" s="475">
        <v>2706</v>
      </c>
      <c r="N145" s="475">
        <v>2560</v>
      </c>
      <c r="O145" s="475">
        <v>2672</v>
      </c>
    </row>
    <row r="146" spans="1:15" x14ac:dyDescent="0.45">
      <c r="A146" s="475" t="s">
        <v>1018</v>
      </c>
      <c r="B146" s="475" t="s">
        <v>1099</v>
      </c>
      <c r="C146" s="475" t="s">
        <v>388</v>
      </c>
      <c r="D146" s="475" t="s">
        <v>187</v>
      </c>
      <c r="E146" s="475" t="s">
        <v>386</v>
      </c>
      <c r="F146" s="475" t="s">
        <v>1015</v>
      </c>
      <c r="G146" s="475">
        <v>1</v>
      </c>
      <c r="H146" s="475">
        <v>3224</v>
      </c>
      <c r="I146" s="475">
        <v>3065</v>
      </c>
      <c r="J146" s="475">
        <v>2941</v>
      </c>
      <c r="K146" s="475">
        <v>2787</v>
      </c>
      <c r="L146" s="475">
        <v>2723</v>
      </c>
      <c r="M146" s="475">
        <v>2412</v>
      </c>
      <c r="N146" s="475">
        <v>2197</v>
      </c>
      <c r="O146" s="475">
        <v>2162</v>
      </c>
    </row>
    <row r="147" spans="1:15" x14ac:dyDescent="0.45">
      <c r="A147" s="475" t="s">
        <v>1018</v>
      </c>
      <c r="B147" s="475" t="s">
        <v>1099</v>
      </c>
      <c r="C147" s="475" t="s">
        <v>388</v>
      </c>
      <c r="D147" s="475" t="s">
        <v>188</v>
      </c>
      <c r="E147" s="475" t="s">
        <v>386</v>
      </c>
      <c r="F147" s="475" t="s">
        <v>1015</v>
      </c>
      <c r="G147" s="475">
        <v>1</v>
      </c>
      <c r="H147" s="475">
        <v>3804</v>
      </c>
      <c r="I147" s="475">
        <v>3587</v>
      </c>
      <c r="J147" s="475">
        <v>3414</v>
      </c>
      <c r="K147" s="475">
        <v>3219</v>
      </c>
      <c r="L147" s="475">
        <v>3152</v>
      </c>
      <c r="M147" s="475">
        <v>2737</v>
      </c>
      <c r="N147" s="475">
        <v>2423</v>
      </c>
      <c r="O147" s="475">
        <v>2360</v>
      </c>
    </row>
    <row r="148" spans="1:15" x14ac:dyDescent="0.45">
      <c r="A148" s="475" t="s">
        <v>1018</v>
      </c>
      <c r="B148" s="475" t="s">
        <v>1099</v>
      </c>
      <c r="C148" s="475" t="s">
        <v>388</v>
      </c>
      <c r="D148" s="475" t="s">
        <v>387</v>
      </c>
      <c r="E148" s="475" t="s">
        <v>386</v>
      </c>
      <c r="F148" s="475" t="s">
        <v>1015</v>
      </c>
      <c r="G148" s="475">
        <v>1</v>
      </c>
      <c r="H148" s="475">
        <v>139</v>
      </c>
      <c r="I148" s="475">
        <v>53</v>
      </c>
      <c r="J148" s="475">
        <v>36</v>
      </c>
      <c r="K148" s="475">
        <v>21</v>
      </c>
      <c r="L148" s="475">
        <v>16</v>
      </c>
      <c r="M148" s="475">
        <v>19</v>
      </c>
      <c r="N148" s="475">
        <v>20</v>
      </c>
      <c r="O148" s="475">
        <v>22</v>
      </c>
    </row>
    <row r="149" spans="1:15" x14ac:dyDescent="0.45">
      <c r="A149" s="475" t="s">
        <v>1018</v>
      </c>
      <c r="B149" s="475" t="s">
        <v>1099</v>
      </c>
      <c r="C149" s="475" t="s">
        <v>388</v>
      </c>
      <c r="D149" s="475" t="s">
        <v>289</v>
      </c>
      <c r="E149" s="475" t="s">
        <v>386</v>
      </c>
      <c r="F149" s="475" t="s">
        <v>1015</v>
      </c>
      <c r="G149" s="475">
        <v>1</v>
      </c>
      <c r="H149" s="475">
        <v>7167</v>
      </c>
      <c r="I149" s="475">
        <v>6705</v>
      </c>
      <c r="J149" s="475">
        <v>6392</v>
      </c>
      <c r="K149" s="475">
        <v>6026</v>
      </c>
      <c r="L149" s="475">
        <v>5891</v>
      </c>
      <c r="M149" s="475">
        <v>5168</v>
      </c>
      <c r="N149" s="475">
        <v>4640</v>
      </c>
      <c r="O149" s="475">
        <v>4544</v>
      </c>
    </row>
    <row r="150" spans="1:15" x14ac:dyDescent="0.45">
      <c r="A150" s="475" t="s">
        <v>1018</v>
      </c>
      <c r="B150" s="475" t="s">
        <v>1099</v>
      </c>
      <c r="C150" s="475" t="s">
        <v>389</v>
      </c>
      <c r="D150" s="475" t="s">
        <v>187</v>
      </c>
      <c r="E150" s="475" t="s">
        <v>386</v>
      </c>
      <c r="F150" s="475" t="s">
        <v>1015</v>
      </c>
      <c r="G150" s="475">
        <v>1</v>
      </c>
      <c r="H150" s="475">
        <v>3135</v>
      </c>
      <c r="I150" s="475">
        <v>2994</v>
      </c>
      <c r="J150" s="475">
        <v>2887</v>
      </c>
      <c r="K150" s="475">
        <v>2757</v>
      </c>
      <c r="L150" s="475">
        <v>2689</v>
      </c>
      <c r="M150" s="475">
        <v>2242</v>
      </c>
      <c r="N150" s="475">
        <v>2153</v>
      </c>
      <c r="O150" s="475">
        <v>2182</v>
      </c>
    </row>
    <row r="151" spans="1:15" x14ac:dyDescent="0.45">
      <c r="A151" s="475" t="s">
        <v>1018</v>
      </c>
      <c r="B151" s="475" t="s">
        <v>1099</v>
      </c>
      <c r="C151" s="475" t="s">
        <v>389</v>
      </c>
      <c r="D151" s="475" t="s">
        <v>188</v>
      </c>
      <c r="E151" s="475" t="s">
        <v>386</v>
      </c>
      <c r="F151" s="475" t="s">
        <v>1015</v>
      </c>
      <c r="G151" s="475">
        <v>1</v>
      </c>
      <c r="H151" s="475">
        <v>3766</v>
      </c>
      <c r="I151" s="475">
        <v>3552</v>
      </c>
      <c r="J151" s="475">
        <v>3382</v>
      </c>
      <c r="K151" s="475">
        <v>3192</v>
      </c>
      <c r="L151" s="475">
        <v>3073</v>
      </c>
      <c r="M151" s="475">
        <v>2518</v>
      </c>
      <c r="N151" s="475">
        <v>2370</v>
      </c>
      <c r="O151" s="475">
        <v>2366</v>
      </c>
    </row>
    <row r="152" spans="1:15" x14ac:dyDescent="0.45">
      <c r="A152" s="475" t="s">
        <v>1018</v>
      </c>
      <c r="B152" s="475" t="s">
        <v>1099</v>
      </c>
      <c r="C152" s="475" t="s">
        <v>389</v>
      </c>
      <c r="D152" s="475" t="s">
        <v>387</v>
      </c>
      <c r="E152" s="475" t="s">
        <v>386</v>
      </c>
      <c r="F152" s="475" t="s">
        <v>1015</v>
      </c>
      <c r="G152" s="475">
        <v>1</v>
      </c>
      <c r="H152" s="475">
        <v>66</v>
      </c>
      <c r="I152" s="475">
        <v>22</v>
      </c>
      <c r="J152" s="475">
        <v>17</v>
      </c>
      <c r="K152" s="475">
        <v>10</v>
      </c>
      <c r="L152" s="475">
        <v>9</v>
      </c>
      <c r="M152" s="475">
        <v>10</v>
      </c>
      <c r="N152" s="475">
        <v>10</v>
      </c>
      <c r="O152" s="475">
        <v>12</v>
      </c>
    </row>
    <row r="153" spans="1:15" x14ac:dyDescent="0.45">
      <c r="A153" s="475" t="s">
        <v>1018</v>
      </c>
      <c r="B153" s="475" t="s">
        <v>1099</v>
      </c>
      <c r="C153" s="475" t="s">
        <v>389</v>
      </c>
      <c r="D153" s="475" t="s">
        <v>289</v>
      </c>
      <c r="E153" s="475" t="s">
        <v>386</v>
      </c>
      <c r="F153" s="475" t="s">
        <v>1015</v>
      </c>
      <c r="G153" s="475">
        <v>1</v>
      </c>
      <c r="H153" s="475">
        <v>6966</v>
      </c>
      <c r="I153" s="475">
        <v>6569</v>
      </c>
      <c r="J153" s="475">
        <v>6286</v>
      </c>
      <c r="K153" s="475">
        <v>5960</v>
      </c>
      <c r="L153" s="475">
        <v>5771</v>
      </c>
      <c r="M153" s="475">
        <v>4770</v>
      </c>
      <c r="N153" s="475">
        <v>4533</v>
      </c>
      <c r="O153" s="475">
        <v>4560</v>
      </c>
    </row>
    <row r="154" spans="1:15" x14ac:dyDescent="0.45">
      <c r="A154" s="475" t="s">
        <v>1018</v>
      </c>
      <c r="B154" s="475" t="s">
        <v>1099</v>
      </c>
      <c r="C154" s="475" t="s">
        <v>390</v>
      </c>
      <c r="D154" s="475" t="s">
        <v>187</v>
      </c>
      <c r="E154" s="475" t="s">
        <v>386</v>
      </c>
      <c r="F154" s="475" t="s">
        <v>1015</v>
      </c>
      <c r="G154" s="475">
        <v>1</v>
      </c>
      <c r="H154" s="475">
        <v>1369</v>
      </c>
      <c r="I154" s="475">
        <v>1386</v>
      </c>
      <c r="J154" s="475">
        <v>1396</v>
      </c>
      <c r="K154" s="475">
        <v>1372</v>
      </c>
      <c r="L154" s="475">
        <v>1340</v>
      </c>
      <c r="M154" s="475">
        <v>1109</v>
      </c>
      <c r="N154" s="475">
        <v>1038</v>
      </c>
      <c r="O154" s="475">
        <v>1014</v>
      </c>
    </row>
    <row r="155" spans="1:15" x14ac:dyDescent="0.45">
      <c r="A155" s="475" t="s">
        <v>1018</v>
      </c>
      <c r="B155" s="475" t="s">
        <v>1099</v>
      </c>
      <c r="C155" s="475" t="s">
        <v>390</v>
      </c>
      <c r="D155" s="475" t="s">
        <v>188</v>
      </c>
      <c r="E155" s="475" t="s">
        <v>386</v>
      </c>
      <c r="F155" s="475" t="s">
        <v>1015</v>
      </c>
      <c r="G155" s="475">
        <v>1</v>
      </c>
      <c r="H155" s="475">
        <v>1640</v>
      </c>
      <c r="I155" s="475">
        <v>1628</v>
      </c>
      <c r="J155" s="475">
        <v>1618</v>
      </c>
      <c r="K155" s="475">
        <v>1571</v>
      </c>
      <c r="L155" s="475">
        <v>1524</v>
      </c>
      <c r="M155" s="475">
        <v>1223</v>
      </c>
      <c r="N155" s="475">
        <v>1131</v>
      </c>
      <c r="O155" s="475">
        <v>1087</v>
      </c>
    </row>
    <row r="156" spans="1:15" x14ac:dyDescent="0.45">
      <c r="A156" s="475" t="s">
        <v>1018</v>
      </c>
      <c r="B156" s="475" t="s">
        <v>1099</v>
      </c>
      <c r="C156" s="475" t="s">
        <v>390</v>
      </c>
      <c r="D156" s="475" t="s">
        <v>387</v>
      </c>
      <c r="E156" s="475" t="s">
        <v>386</v>
      </c>
      <c r="F156" s="475" t="s">
        <v>1015</v>
      </c>
      <c r="G156" s="475">
        <v>1</v>
      </c>
      <c r="H156" s="475">
        <v>22</v>
      </c>
      <c r="I156" s="475">
        <v>7</v>
      </c>
      <c r="J156" s="475">
        <v>5</v>
      </c>
      <c r="K156" s="475">
        <v>3</v>
      </c>
      <c r="L156" s="475">
        <v>3</v>
      </c>
      <c r="M156" s="475">
        <v>3</v>
      </c>
      <c r="N156" s="475">
        <v>3</v>
      </c>
      <c r="O156" s="475">
        <v>3</v>
      </c>
    </row>
    <row r="157" spans="1:15" x14ac:dyDescent="0.45">
      <c r="A157" s="475" t="s">
        <v>1018</v>
      </c>
      <c r="B157" s="475" t="s">
        <v>1099</v>
      </c>
      <c r="C157" s="475" t="s">
        <v>390</v>
      </c>
      <c r="D157" s="475" t="s">
        <v>289</v>
      </c>
      <c r="E157" s="475" t="s">
        <v>386</v>
      </c>
      <c r="F157" s="475" t="s">
        <v>1015</v>
      </c>
      <c r="G157" s="475">
        <v>1</v>
      </c>
      <c r="H157" s="475">
        <v>3031</v>
      </c>
      <c r="I157" s="475">
        <v>3021</v>
      </c>
      <c r="J157" s="475">
        <v>3019</v>
      </c>
      <c r="K157" s="475">
        <v>2945</v>
      </c>
      <c r="L157" s="475">
        <v>2867</v>
      </c>
      <c r="M157" s="475">
        <v>2334</v>
      </c>
      <c r="N157" s="475">
        <v>2172</v>
      </c>
      <c r="O157" s="475">
        <v>2105</v>
      </c>
    </row>
    <row r="158" spans="1:15" x14ac:dyDescent="0.45">
      <c r="A158" s="475" t="s">
        <v>1018</v>
      </c>
      <c r="B158" s="475" t="s">
        <v>1099</v>
      </c>
      <c r="C158" s="475" t="s">
        <v>391</v>
      </c>
      <c r="D158" s="475" t="s">
        <v>187</v>
      </c>
      <c r="E158" s="475" t="s">
        <v>386</v>
      </c>
      <c r="F158" s="475" t="s">
        <v>1015</v>
      </c>
      <c r="G158" s="475">
        <v>1</v>
      </c>
      <c r="H158" s="475">
        <v>1232</v>
      </c>
      <c r="I158" s="475">
        <v>1206</v>
      </c>
      <c r="J158" s="475">
        <v>1181</v>
      </c>
      <c r="K158" s="475">
        <v>1148</v>
      </c>
      <c r="L158" s="475">
        <v>1137</v>
      </c>
      <c r="M158" s="475">
        <v>998</v>
      </c>
      <c r="N158" s="475">
        <v>991</v>
      </c>
      <c r="O158" s="475">
        <v>1018</v>
      </c>
    </row>
    <row r="159" spans="1:15" x14ac:dyDescent="0.45">
      <c r="A159" s="475" t="s">
        <v>1018</v>
      </c>
      <c r="B159" s="475" t="s">
        <v>1099</v>
      </c>
      <c r="C159" s="475" t="s">
        <v>391</v>
      </c>
      <c r="D159" s="475" t="s">
        <v>188</v>
      </c>
      <c r="E159" s="475" t="s">
        <v>386</v>
      </c>
      <c r="F159" s="475" t="s">
        <v>1015</v>
      </c>
      <c r="G159" s="475">
        <v>1</v>
      </c>
      <c r="H159" s="475">
        <v>1479</v>
      </c>
      <c r="I159" s="475">
        <v>1432</v>
      </c>
      <c r="J159" s="475">
        <v>1385</v>
      </c>
      <c r="K159" s="475">
        <v>1329</v>
      </c>
      <c r="L159" s="475">
        <v>1304</v>
      </c>
      <c r="M159" s="475">
        <v>1102</v>
      </c>
      <c r="N159" s="475">
        <v>1079</v>
      </c>
      <c r="O159" s="475">
        <v>1080</v>
      </c>
    </row>
    <row r="160" spans="1:15" x14ac:dyDescent="0.45">
      <c r="A160" s="475" t="s">
        <v>1018</v>
      </c>
      <c r="B160" s="475" t="s">
        <v>1099</v>
      </c>
      <c r="C160" s="475" t="s">
        <v>391</v>
      </c>
      <c r="D160" s="475" t="s">
        <v>387</v>
      </c>
      <c r="E160" s="475" t="s">
        <v>386</v>
      </c>
      <c r="F160" s="475" t="s">
        <v>1015</v>
      </c>
      <c r="G160" s="475">
        <v>1</v>
      </c>
      <c r="H160" s="475">
        <v>17</v>
      </c>
      <c r="I160" s="475">
        <v>5</v>
      </c>
      <c r="J160" s="475">
        <v>3</v>
      </c>
      <c r="K160" s="475">
        <v>2</v>
      </c>
      <c r="L160" s="475">
        <v>2</v>
      </c>
      <c r="M160" s="475">
        <v>2</v>
      </c>
      <c r="N160" s="475">
        <v>2</v>
      </c>
      <c r="O160" s="475">
        <v>3</v>
      </c>
    </row>
    <row r="161" spans="1:15" x14ac:dyDescent="0.45">
      <c r="A161" s="475" t="s">
        <v>1018</v>
      </c>
      <c r="B161" s="475" t="s">
        <v>1099</v>
      </c>
      <c r="C161" s="475" t="s">
        <v>391</v>
      </c>
      <c r="D161" s="475" t="s">
        <v>289</v>
      </c>
      <c r="E161" s="475" t="s">
        <v>386</v>
      </c>
      <c r="F161" s="475" t="s">
        <v>1015</v>
      </c>
      <c r="G161" s="475">
        <v>1</v>
      </c>
      <c r="H161" s="475">
        <v>2728</v>
      </c>
      <c r="I161" s="475">
        <v>2643</v>
      </c>
      <c r="J161" s="475">
        <v>2569</v>
      </c>
      <c r="K161" s="475">
        <v>2479</v>
      </c>
      <c r="L161" s="475">
        <v>2443</v>
      </c>
      <c r="M161" s="475">
        <v>2103</v>
      </c>
      <c r="N161" s="475">
        <v>2072</v>
      </c>
      <c r="O161" s="475">
        <v>2100</v>
      </c>
    </row>
    <row r="162" spans="1:15" x14ac:dyDescent="0.45">
      <c r="A162" s="475" t="s">
        <v>1018</v>
      </c>
      <c r="B162" s="475" t="s">
        <v>1099</v>
      </c>
      <c r="C162" s="475" t="s">
        <v>392</v>
      </c>
      <c r="D162" s="475" t="s">
        <v>187</v>
      </c>
      <c r="E162" s="475" t="s">
        <v>386</v>
      </c>
      <c r="F162" s="475" t="s">
        <v>1015</v>
      </c>
      <c r="G162" s="475">
        <v>1</v>
      </c>
      <c r="H162" s="475">
        <v>999</v>
      </c>
      <c r="I162" s="475">
        <v>1019</v>
      </c>
      <c r="J162" s="475">
        <v>1030</v>
      </c>
      <c r="K162" s="475">
        <v>1029</v>
      </c>
      <c r="L162" s="475">
        <v>1023</v>
      </c>
      <c r="M162" s="475">
        <v>915</v>
      </c>
      <c r="N162" s="475">
        <v>880</v>
      </c>
      <c r="O162" s="475">
        <v>884</v>
      </c>
    </row>
    <row r="163" spans="1:15" x14ac:dyDescent="0.45">
      <c r="A163" s="475" t="s">
        <v>1018</v>
      </c>
      <c r="B163" s="475" t="s">
        <v>1099</v>
      </c>
      <c r="C163" s="475" t="s">
        <v>392</v>
      </c>
      <c r="D163" s="475" t="s">
        <v>188</v>
      </c>
      <c r="E163" s="475" t="s">
        <v>386</v>
      </c>
      <c r="F163" s="475" t="s">
        <v>1015</v>
      </c>
      <c r="G163" s="475">
        <v>1</v>
      </c>
      <c r="H163" s="475">
        <v>1218</v>
      </c>
      <c r="I163" s="475">
        <v>1228</v>
      </c>
      <c r="J163" s="475">
        <v>1225</v>
      </c>
      <c r="K163" s="475">
        <v>1217</v>
      </c>
      <c r="L163" s="475">
        <v>1201</v>
      </c>
      <c r="M163" s="475">
        <v>1038</v>
      </c>
      <c r="N163" s="475">
        <v>983</v>
      </c>
      <c r="O163" s="475">
        <v>948</v>
      </c>
    </row>
    <row r="164" spans="1:15" x14ac:dyDescent="0.45">
      <c r="A164" s="475" t="s">
        <v>1018</v>
      </c>
      <c r="B164" s="475" t="s">
        <v>1099</v>
      </c>
      <c r="C164" s="475" t="s">
        <v>392</v>
      </c>
      <c r="D164" s="475" t="s">
        <v>387</v>
      </c>
      <c r="E164" s="475" t="s">
        <v>386</v>
      </c>
      <c r="F164" s="475" t="s">
        <v>1015</v>
      </c>
      <c r="G164" s="475">
        <v>1</v>
      </c>
      <c r="H164" s="475">
        <v>13</v>
      </c>
      <c r="I164" s="475">
        <v>3</v>
      </c>
      <c r="J164" s="475">
        <v>2</v>
      </c>
      <c r="K164" s="475">
        <v>1</v>
      </c>
      <c r="L164" s="475">
        <v>1</v>
      </c>
      <c r="M164" s="475">
        <v>2</v>
      </c>
      <c r="N164" s="475">
        <v>2</v>
      </c>
      <c r="O164" s="475">
        <v>2</v>
      </c>
    </row>
    <row r="165" spans="1:15" x14ac:dyDescent="0.45">
      <c r="A165" s="475" t="s">
        <v>1018</v>
      </c>
      <c r="B165" s="475" t="s">
        <v>1099</v>
      </c>
      <c r="C165" s="475" t="s">
        <v>392</v>
      </c>
      <c r="D165" s="475" t="s">
        <v>289</v>
      </c>
      <c r="E165" s="475" t="s">
        <v>386</v>
      </c>
      <c r="F165" s="475" t="s">
        <v>1015</v>
      </c>
      <c r="G165" s="475">
        <v>1</v>
      </c>
      <c r="H165" s="475">
        <v>2230</v>
      </c>
      <c r="I165" s="475">
        <v>2251</v>
      </c>
      <c r="J165" s="475">
        <v>2257</v>
      </c>
      <c r="K165" s="475">
        <v>2247</v>
      </c>
      <c r="L165" s="475">
        <v>2225</v>
      </c>
      <c r="M165" s="475">
        <v>1954</v>
      </c>
      <c r="N165" s="475">
        <v>1865</v>
      </c>
      <c r="O165" s="475">
        <v>1834</v>
      </c>
    </row>
    <row r="166" spans="1:15" x14ac:dyDescent="0.45">
      <c r="A166" s="475" t="s">
        <v>1018</v>
      </c>
      <c r="B166" s="475" t="s">
        <v>1099</v>
      </c>
      <c r="C166" s="475" t="s">
        <v>393</v>
      </c>
      <c r="D166" s="475" t="s">
        <v>187</v>
      </c>
      <c r="E166" s="475" t="s">
        <v>386</v>
      </c>
      <c r="F166" s="475" t="s">
        <v>1015</v>
      </c>
      <c r="G166" s="475">
        <v>1</v>
      </c>
      <c r="H166" s="475">
        <v>745</v>
      </c>
      <c r="I166" s="475">
        <v>768</v>
      </c>
      <c r="J166" s="475">
        <v>785</v>
      </c>
      <c r="K166" s="475">
        <v>799</v>
      </c>
      <c r="L166" s="475">
        <v>815</v>
      </c>
      <c r="M166" s="475">
        <v>773</v>
      </c>
      <c r="N166" s="475">
        <v>766</v>
      </c>
      <c r="O166" s="475">
        <v>802</v>
      </c>
    </row>
    <row r="167" spans="1:15" x14ac:dyDescent="0.45">
      <c r="A167" s="475" t="s">
        <v>1018</v>
      </c>
      <c r="B167" s="475" t="s">
        <v>1099</v>
      </c>
      <c r="C167" s="475" t="s">
        <v>393</v>
      </c>
      <c r="D167" s="475" t="s">
        <v>188</v>
      </c>
      <c r="E167" s="475" t="s">
        <v>386</v>
      </c>
      <c r="F167" s="475" t="s">
        <v>1015</v>
      </c>
      <c r="G167" s="475">
        <v>1</v>
      </c>
      <c r="H167" s="475">
        <v>937</v>
      </c>
      <c r="I167" s="475">
        <v>952</v>
      </c>
      <c r="J167" s="475">
        <v>954</v>
      </c>
      <c r="K167" s="475">
        <v>957</v>
      </c>
      <c r="L167" s="475">
        <v>969</v>
      </c>
      <c r="M167" s="475">
        <v>893</v>
      </c>
      <c r="N167" s="475">
        <v>870</v>
      </c>
      <c r="O167" s="475">
        <v>871</v>
      </c>
    </row>
    <row r="168" spans="1:15" x14ac:dyDescent="0.45">
      <c r="A168" s="475" t="s">
        <v>1018</v>
      </c>
      <c r="B168" s="475" t="s">
        <v>1099</v>
      </c>
      <c r="C168" s="475" t="s">
        <v>393</v>
      </c>
      <c r="D168" s="475" t="s">
        <v>387</v>
      </c>
      <c r="E168" s="475" t="s">
        <v>386</v>
      </c>
      <c r="F168" s="475" t="s">
        <v>1015</v>
      </c>
      <c r="G168" s="475">
        <v>1</v>
      </c>
      <c r="H168" s="475">
        <v>8</v>
      </c>
      <c r="I168" s="475">
        <v>2</v>
      </c>
      <c r="J168" s="475">
        <v>2</v>
      </c>
      <c r="K168" s="475">
        <v>1</v>
      </c>
      <c r="L168" s="475">
        <v>1</v>
      </c>
      <c r="M168" s="475">
        <v>1</v>
      </c>
      <c r="N168" s="475">
        <v>1</v>
      </c>
      <c r="O168" s="475">
        <v>1</v>
      </c>
    </row>
    <row r="169" spans="1:15" x14ac:dyDescent="0.45">
      <c r="A169" s="475" t="s">
        <v>1018</v>
      </c>
      <c r="B169" s="475" t="s">
        <v>1099</v>
      </c>
      <c r="C169" s="475" t="s">
        <v>393</v>
      </c>
      <c r="D169" s="475" t="s">
        <v>289</v>
      </c>
      <c r="E169" s="475" t="s">
        <v>386</v>
      </c>
      <c r="F169" s="475" t="s">
        <v>1015</v>
      </c>
      <c r="G169" s="475">
        <v>1</v>
      </c>
      <c r="H169" s="475">
        <v>1690</v>
      </c>
      <c r="I169" s="475">
        <v>1722</v>
      </c>
      <c r="J169" s="475">
        <v>1741</v>
      </c>
      <c r="K169" s="475">
        <v>1756</v>
      </c>
      <c r="L169" s="475">
        <v>1784</v>
      </c>
      <c r="M169" s="475">
        <v>1668</v>
      </c>
      <c r="N169" s="475">
        <v>1638</v>
      </c>
      <c r="O169" s="475">
        <v>1674</v>
      </c>
    </row>
    <row r="170" spans="1:15" x14ac:dyDescent="0.45">
      <c r="A170" s="475" t="s">
        <v>1018</v>
      </c>
      <c r="B170" s="475" t="s">
        <v>1099</v>
      </c>
      <c r="C170" s="475" t="s">
        <v>394</v>
      </c>
      <c r="D170" s="475" t="s">
        <v>187</v>
      </c>
      <c r="E170" s="475" t="s">
        <v>386</v>
      </c>
      <c r="F170" s="475" t="s">
        <v>1015</v>
      </c>
      <c r="G170" s="475">
        <v>1</v>
      </c>
      <c r="H170" s="475">
        <v>441</v>
      </c>
      <c r="I170" s="475">
        <v>461</v>
      </c>
      <c r="J170" s="475">
        <v>470</v>
      </c>
      <c r="K170" s="475">
        <v>497</v>
      </c>
      <c r="L170" s="475">
        <v>520</v>
      </c>
      <c r="M170" s="475">
        <v>533</v>
      </c>
      <c r="N170" s="475">
        <v>540</v>
      </c>
      <c r="O170" s="475">
        <v>581</v>
      </c>
    </row>
    <row r="171" spans="1:15" x14ac:dyDescent="0.45">
      <c r="A171" s="475" t="s">
        <v>1018</v>
      </c>
      <c r="B171" s="475" t="s">
        <v>1099</v>
      </c>
      <c r="C171" s="475" t="s">
        <v>394</v>
      </c>
      <c r="D171" s="475" t="s">
        <v>188</v>
      </c>
      <c r="E171" s="475" t="s">
        <v>386</v>
      </c>
      <c r="F171" s="475" t="s">
        <v>1015</v>
      </c>
      <c r="G171" s="475">
        <v>1</v>
      </c>
      <c r="H171" s="475">
        <v>556</v>
      </c>
      <c r="I171" s="475">
        <v>575</v>
      </c>
      <c r="J171" s="475">
        <v>578</v>
      </c>
      <c r="K171" s="475">
        <v>597</v>
      </c>
      <c r="L171" s="475">
        <v>613</v>
      </c>
      <c r="M171" s="475">
        <v>616</v>
      </c>
      <c r="N171" s="475">
        <v>611</v>
      </c>
      <c r="O171" s="475">
        <v>633</v>
      </c>
    </row>
    <row r="172" spans="1:15" x14ac:dyDescent="0.45">
      <c r="A172" s="475" t="s">
        <v>1018</v>
      </c>
      <c r="B172" s="475" t="s">
        <v>1099</v>
      </c>
      <c r="C172" s="475" t="s">
        <v>394</v>
      </c>
      <c r="D172" s="475" t="s">
        <v>387</v>
      </c>
      <c r="E172" s="475" t="s">
        <v>386</v>
      </c>
      <c r="F172" s="475" t="s">
        <v>1015</v>
      </c>
      <c r="G172" s="475">
        <v>1</v>
      </c>
      <c r="H172" s="475">
        <v>5</v>
      </c>
      <c r="I172" s="475">
        <v>2</v>
      </c>
      <c r="J172" s="475">
        <v>1</v>
      </c>
      <c r="K172" s="475">
        <v>0</v>
      </c>
      <c r="L172" s="475">
        <v>0</v>
      </c>
      <c r="M172" s="475">
        <v>1</v>
      </c>
      <c r="N172" s="475">
        <v>1</v>
      </c>
      <c r="O172" s="475">
        <v>1</v>
      </c>
    </row>
    <row r="173" spans="1:15" x14ac:dyDescent="0.45">
      <c r="A173" s="475" t="s">
        <v>1018</v>
      </c>
      <c r="B173" s="475" t="s">
        <v>1099</v>
      </c>
      <c r="C173" s="475" t="s">
        <v>394</v>
      </c>
      <c r="D173" s="475" t="s">
        <v>289</v>
      </c>
      <c r="E173" s="475" t="s">
        <v>386</v>
      </c>
      <c r="F173" s="475" t="s">
        <v>1015</v>
      </c>
      <c r="G173" s="475">
        <v>1</v>
      </c>
      <c r="H173" s="475">
        <v>1002</v>
      </c>
      <c r="I173" s="475">
        <v>1038</v>
      </c>
      <c r="J173" s="475">
        <v>1048</v>
      </c>
      <c r="K173" s="475">
        <v>1095</v>
      </c>
      <c r="L173" s="475">
        <v>1133</v>
      </c>
      <c r="M173" s="475">
        <v>1149</v>
      </c>
      <c r="N173" s="475">
        <v>1151</v>
      </c>
      <c r="O173" s="475">
        <v>1215</v>
      </c>
    </row>
    <row r="174" spans="1:15" x14ac:dyDescent="0.45">
      <c r="A174" s="475" t="s">
        <v>1018</v>
      </c>
      <c r="B174" s="475" t="s">
        <v>1099</v>
      </c>
      <c r="C174" s="475" t="s">
        <v>395</v>
      </c>
      <c r="D174" s="475" t="s">
        <v>187</v>
      </c>
      <c r="E174" s="475" t="s">
        <v>386</v>
      </c>
      <c r="F174" s="475" t="s">
        <v>1015</v>
      </c>
      <c r="G174" s="475">
        <v>1</v>
      </c>
      <c r="H174" s="475">
        <v>210</v>
      </c>
      <c r="I174" s="475">
        <v>228</v>
      </c>
      <c r="J174" s="475">
        <v>257</v>
      </c>
      <c r="K174" s="475">
        <v>283</v>
      </c>
      <c r="L174" s="475">
        <v>305</v>
      </c>
      <c r="M174" s="475">
        <v>328</v>
      </c>
      <c r="N174" s="475">
        <v>340</v>
      </c>
      <c r="O174" s="475">
        <v>366</v>
      </c>
    </row>
    <row r="175" spans="1:15" x14ac:dyDescent="0.45">
      <c r="A175" s="475" t="s">
        <v>1018</v>
      </c>
      <c r="B175" s="475" t="s">
        <v>1099</v>
      </c>
      <c r="C175" s="475" t="s">
        <v>395</v>
      </c>
      <c r="D175" s="475" t="s">
        <v>188</v>
      </c>
      <c r="E175" s="475" t="s">
        <v>386</v>
      </c>
      <c r="F175" s="475" t="s">
        <v>1015</v>
      </c>
      <c r="G175" s="475">
        <v>1</v>
      </c>
      <c r="H175" s="475">
        <v>275</v>
      </c>
      <c r="I175" s="475">
        <v>291</v>
      </c>
      <c r="J175" s="475">
        <v>320</v>
      </c>
      <c r="K175" s="475">
        <v>349</v>
      </c>
      <c r="L175" s="475">
        <v>371</v>
      </c>
      <c r="M175" s="475">
        <v>391</v>
      </c>
      <c r="N175" s="475">
        <v>394</v>
      </c>
      <c r="O175" s="475">
        <v>405</v>
      </c>
    </row>
    <row r="176" spans="1:15" x14ac:dyDescent="0.45">
      <c r="A176" s="475" t="s">
        <v>1018</v>
      </c>
      <c r="B176" s="475" t="s">
        <v>1099</v>
      </c>
      <c r="C176" s="475" t="s">
        <v>395</v>
      </c>
      <c r="D176" s="475" t="s">
        <v>387</v>
      </c>
      <c r="E176" s="475" t="s">
        <v>386</v>
      </c>
      <c r="F176" s="475" t="s">
        <v>1015</v>
      </c>
      <c r="G176" s="475">
        <v>1</v>
      </c>
      <c r="H176" s="475">
        <v>2</v>
      </c>
      <c r="I176" s="475">
        <v>0</v>
      </c>
      <c r="J176" s="475">
        <v>0</v>
      </c>
      <c r="K176" s="475">
        <v>0</v>
      </c>
      <c r="L176" s="475">
        <v>0</v>
      </c>
      <c r="M176" s="475">
        <v>0</v>
      </c>
      <c r="N176" s="475">
        <v>0</v>
      </c>
      <c r="O176" s="475">
        <v>0</v>
      </c>
    </row>
    <row r="177" spans="1:15" x14ac:dyDescent="0.45">
      <c r="A177" s="475" t="s">
        <v>1018</v>
      </c>
      <c r="B177" s="475" t="s">
        <v>1099</v>
      </c>
      <c r="C177" s="475" t="s">
        <v>395</v>
      </c>
      <c r="D177" s="475" t="s">
        <v>289</v>
      </c>
      <c r="E177" s="475" t="s">
        <v>386</v>
      </c>
      <c r="F177" s="475" t="s">
        <v>1015</v>
      </c>
      <c r="G177" s="475">
        <v>1</v>
      </c>
      <c r="H177" s="475">
        <v>486</v>
      </c>
      <c r="I177" s="475">
        <v>520</v>
      </c>
      <c r="J177" s="475">
        <v>577</v>
      </c>
      <c r="K177" s="475">
        <v>633</v>
      </c>
      <c r="L177" s="475">
        <v>676</v>
      </c>
      <c r="M177" s="475">
        <v>720</v>
      </c>
      <c r="N177" s="475">
        <v>734</v>
      </c>
      <c r="O177" s="475">
        <v>770</v>
      </c>
    </row>
    <row r="178" spans="1:15" x14ac:dyDescent="0.45">
      <c r="A178" s="475" t="s">
        <v>1018</v>
      </c>
      <c r="B178" s="475" t="s">
        <v>1099</v>
      </c>
      <c r="C178" s="475" t="s">
        <v>396</v>
      </c>
      <c r="D178" s="475" t="s">
        <v>187</v>
      </c>
      <c r="E178" s="475" t="s">
        <v>386</v>
      </c>
      <c r="F178" s="475" t="s">
        <v>1015</v>
      </c>
      <c r="G178" s="475">
        <v>1</v>
      </c>
      <c r="H178" s="475">
        <v>131</v>
      </c>
      <c r="I178" s="475">
        <v>149</v>
      </c>
      <c r="J178" s="475">
        <v>169</v>
      </c>
      <c r="K178" s="475">
        <v>193</v>
      </c>
      <c r="L178" s="475">
        <v>220</v>
      </c>
      <c r="M178" s="475">
        <v>248</v>
      </c>
      <c r="N178" s="475">
        <v>270</v>
      </c>
      <c r="O178" s="475">
        <v>313</v>
      </c>
    </row>
    <row r="179" spans="1:15" x14ac:dyDescent="0.45">
      <c r="A179" s="475" t="s">
        <v>1018</v>
      </c>
      <c r="B179" s="475" t="s">
        <v>1099</v>
      </c>
      <c r="C179" s="475" t="s">
        <v>396</v>
      </c>
      <c r="D179" s="475" t="s">
        <v>188</v>
      </c>
      <c r="E179" s="475" t="s">
        <v>386</v>
      </c>
      <c r="F179" s="475" t="s">
        <v>1015</v>
      </c>
      <c r="G179" s="475">
        <v>1</v>
      </c>
      <c r="H179" s="475">
        <v>191</v>
      </c>
      <c r="I179" s="475">
        <v>209</v>
      </c>
      <c r="J179" s="475">
        <v>229</v>
      </c>
      <c r="K179" s="475">
        <v>250</v>
      </c>
      <c r="L179" s="475">
        <v>276</v>
      </c>
      <c r="M179" s="475">
        <v>300</v>
      </c>
      <c r="N179" s="475">
        <v>316</v>
      </c>
      <c r="O179" s="475">
        <v>352</v>
      </c>
    </row>
    <row r="180" spans="1:15" x14ac:dyDescent="0.45">
      <c r="A180" s="475" t="s">
        <v>1018</v>
      </c>
      <c r="B180" s="475" t="s">
        <v>1099</v>
      </c>
      <c r="C180" s="475" t="s">
        <v>396</v>
      </c>
      <c r="D180" s="475" t="s">
        <v>387</v>
      </c>
      <c r="E180" s="475" t="s">
        <v>386</v>
      </c>
      <c r="F180" s="475" t="s">
        <v>1015</v>
      </c>
      <c r="G180" s="475">
        <v>1</v>
      </c>
      <c r="H180" s="475">
        <v>1</v>
      </c>
      <c r="I180" s="475">
        <v>0</v>
      </c>
      <c r="J180" s="475">
        <v>0</v>
      </c>
      <c r="K180" s="475">
        <v>0</v>
      </c>
      <c r="L180" s="475">
        <v>0</v>
      </c>
      <c r="M180" s="475">
        <v>0</v>
      </c>
      <c r="N180" s="475">
        <v>0</v>
      </c>
      <c r="O180" s="475">
        <v>0</v>
      </c>
    </row>
    <row r="181" spans="1:15" x14ac:dyDescent="0.45">
      <c r="A181" s="475" t="s">
        <v>1018</v>
      </c>
      <c r="B181" s="475" t="s">
        <v>1099</v>
      </c>
      <c r="C181" s="475" t="s">
        <v>396</v>
      </c>
      <c r="D181" s="475" t="s">
        <v>289</v>
      </c>
      <c r="E181" s="475" t="s">
        <v>386</v>
      </c>
      <c r="F181" s="475" t="s">
        <v>1015</v>
      </c>
      <c r="G181" s="475">
        <v>1</v>
      </c>
      <c r="H181" s="475">
        <v>323</v>
      </c>
      <c r="I181" s="475">
        <v>358</v>
      </c>
      <c r="J181" s="475">
        <v>398</v>
      </c>
      <c r="K181" s="475">
        <v>443</v>
      </c>
      <c r="L181" s="475">
        <v>496</v>
      </c>
      <c r="M181" s="475">
        <v>548</v>
      </c>
      <c r="N181" s="475">
        <v>586</v>
      </c>
      <c r="O181" s="475">
        <v>665</v>
      </c>
    </row>
    <row r="182" spans="1:15" x14ac:dyDescent="0.45">
      <c r="A182" s="475" t="s">
        <v>1018</v>
      </c>
      <c r="B182" s="475" t="s">
        <v>1099</v>
      </c>
      <c r="C182" s="475" t="s">
        <v>397</v>
      </c>
      <c r="D182" s="475" t="s">
        <v>187</v>
      </c>
      <c r="E182" s="475" t="s">
        <v>386</v>
      </c>
      <c r="F182" s="475" t="s">
        <v>1015</v>
      </c>
      <c r="G182" s="475">
        <v>1</v>
      </c>
      <c r="H182" s="475">
        <v>40</v>
      </c>
      <c r="I182" s="475">
        <v>43</v>
      </c>
      <c r="J182" s="475">
        <v>45</v>
      </c>
      <c r="K182" s="475">
        <v>47</v>
      </c>
      <c r="L182" s="475">
        <v>51</v>
      </c>
      <c r="M182" s="475">
        <v>55</v>
      </c>
      <c r="N182" s="475">
        <v>60</v>
      </c>
      <c r="O182" s="475">
        <v>66</v>
      </c>
    </row>
    <row r="183" spans="1:15" x14ac:dyDescent="0.45">
      <c r="A183" s="475" t="s">
        <v>1018</v>
      </c>
      <c r="B183" s="475" t="s">
        <v>1099</v>
      </c>
      <c r="C183" s="475" t="s">
        <v>397</v>
      </c>
      <c r="D183" s="475" t="s">
        <v>188</v>
      </c>
      <c r="E183" s="475" t="s">
        <v>386</v>
      </c>
      <c r="F183" s="475" t="s">
        <v>1015</v>
      </c>
      <c r="G183" s="475">
        <v>1</v>
      </c>
      <c r="H183" s="475">
        <v>39</v>
      </c>
      <c r="I183" s="475">
        <v>40</v>
      </c>
      <c r="J183" s="475">
        <v>43</v>
      </c>
      <c r="K183" s="475">
        <v>48</v>
      </c>
      <c r="L183" s="475">
        <v>53</v>
      </c>
      <c r="M183" s="475">
        <v>58</v>
      </c>
      <c r="N183" s="475">
        <v>61</v>
      </c>
      <c r="O183" s="475">
        <v>66</v>
      </c>
    </row>
    <row r="184" spans="1:15" x14ac:dyDescent="0.45">
      <c r="A184" s="475" t="s">
        <v>1018</v>
      </c>
      <c r="B184" s="475" t="s">
        <v>1099</v>
      </c>
      <c r="C184" s="475" t="s">
        <v>397</v>
      </c>
      <c r="D184" s="475" t="s">
        <v>387</v>
      </c>
      <c r="E184" s="475" t="s">
        <v>386</v>
      </c>
      <c r="F184" s="475" t="s">
        <v>1015</v>
      </c>
      <c r="G184" s="475">
        <v>1</v>
      </c>
      <c r="H184" s="475">
        <v>0</v>
      </c>
      <c r="I184" s="475">
        <v>0</v>
      </c>
      <c r="J184" s="475">
        <v>0</v>
      </c>
      <c r="K184" s="475">
        <v>0</v>
      </c>
      <c r="L184" s="475">
        <v>0</v>
      </c>
      <c r="M184" s="475">
        <v>0</v>
      </c>
      <c r="N184" s="475">
        <v>0</v>
      </c>
      <c r="O184" s="475">
        <v>0</v>
      </c>
    </row>
    <row r="185" spans="1:15" x14ac:dyDescent="0.45">
      <c r="A185" s="475" t="s">
        <v>1018</v>
      </c>
      <c r="B185" s="475" t="s">
        <v>1099</v>
      </c>
      <c r="C185" s="475" t="s">
        <v>397</v>
      </c>
      <c r="D185" s="475" t="s">
        <v>289</v>
      </c>
      <c r="E185" s="475" t="s">
        <v>386</v>
      </c>
      <c r="F185" s="475" t="s">
        <v>1015</v>
      </c>
      <c r="G185" s="475">
        <v>1</v>
      </c>
      <c r="H185" s="475">
        <v>80</v>
      </c>
      <c r="I185" s="475">
        <v>83</v>
      </c>
      <c r="J185" s="475">
        <v>88</v>
      </c>
      <c r="K185" s="475">
        <v>94</v>
      </c>
      <c r="L185" s="475">
        <v>104</v>
      </c>
      <c r="M185" s="475">
        <v>113</v>
      </c>
      <c r="N185" s="475">
        <v>121</v>
      </c>
      <c r="O185" s="475">
        <v>132</v>
      </c>
    </row>
    <row r="186" spans="1:15" x14ac:dyDescent="0.45">
      <c r="A186" s="475" t="s">
        <v>1018</v>
      </c>
      <c r="B186" s="475" t="s">
        <v>1099</v>
      </c>
      <c r="C186" s="475" t="s">
        <v>398</v>
      </c>
      <c r="D186" s="475" t="s">
        <v>187</v>
      </c>
      <c r="E186" s="475" t="s">
        <v>386</v>
      </c>
      <c r="F186" s="475" t="s">
        <v>1015</v>
      </c>
      <c r="G186" s="475">
        <v>1</v>
      </c>
      <c r="H186" s="475">
        <v>14</v>
      </c>
      <c r="I186" s="475">
        <v>8</v>
      </c>
      <c r="J186" s="475">
        <v>6</v>
      </c>
      <c r="K186" s="475">
        <v>5</v>
      </c>
      <c r="L186" s="475">
        <v>4</v>
      </c>
      <c r="M186" s="475">
        <v>1</v>
      </c>
      <c r="N186" s="475">
        <v>1</v>
      </c>
      <c r="O186" s="475">
        <v>0</v>
      </c>
    </row>
    <row r="187" spans="1:15" x14ac:dyDescent="0.45">
      <c r="A187" s="475" t="s">
        <v>1018</v>
      </c>
      <c r="B187" s="475" t="s">
        <v>1099</v>
      </c>
      <c r="C187" s="475" t="s">
        <v>398</v>
      </c>
      <c r="D187" s="475" t="s">
        <v>188</v>
      </c>
      <c r="E187" s="475" t="s">
        <v>386</v>
      </c>
      <c r="F187" s="475" t="s">
        <v>1015</v>
      </c>
      <c r="G187" s="475">
        <v>1</v>
      </c>
      <c r="H187" s="475">
        <v>25</v>
      </c>
      <c r="I187" s="475">
        <v>17</v>
      </c>
      <c r="J187" s="475">
        <v>10</v>
      </c>
      <c r="K187" s="475">
        <v>8</v>
      </c>
      <c r="L187" s="475">
        <v>7</v>
      </c>
      <c r="M187" s="475">
        <v>1</v>
      </c>
      <c r="N187" s="475">
        <v>1</v>
      </c>
      <c r="O187" s="475">
        <v>1</v>
      </c>
    </row>
    <row r="188" spans="1:15" x14ac:dyDescent="0.45">
      <c r="A188" s="475" t="s">
        <v>1018</v>
      </c>
      <c r="B188" s="475" t="s">
        <v>1099</v>
      </c>
      <c r="C188" s="475" t="s">
        <v>398</v>
      </c>
      <c r="D188" s="475" t="s">
        <v>387</v>
      </c>
      <c r="E188" s="475" t="s">
        <v>386</v>
      </c>
      <c r="F188" s="475" t="s">
        <v>1015</v>
      </c>
      <c r="G188" s="475">
        <v>1</v>
      </c>
      <c r="H188" s="475">
        <v>76</v>
      </c>
      <c r="I188" s="475">
        <v>70</v>
      </c>
      <c r="J188" s="475">
        <v>71</v>
      </c>
      <c r="K188" s="475">
        <v>69</v>
      </c>
      <c r="L188" s="475">
        <v>66</v>
      </c>
      <c r="M188" s="475">
        <v>54</v>
      </c>
      <c r="N188" s="475">
        <v>49</v>
      </c>
      <c r="O188" s="475">
        <v>2</v>
      </c>
    </row>
    <row r="189" spans="1:15" x14ac:dyDescent="0.45">
      <c r="A189" s="475" t="s">
        <v>1018</v>
      </c>
      <c r="B189" s="475" t="s">
        <v>1099</v>
      </c>
      <c r="C189" s="475" t="s">
        <v>398</v>
      </c>
      <c r="D189" s="475" t="s">
        <v>289</v>
      </c>
      <c r="E189" s="475" t="s">
        <v>386</v>
      </c>
      <c r="F189" s="475" t="s">
        <v>1015</v>
      </c>
      <c r="G189" s="475">
        <v>1</v>
      </c>
      <c r="H189" s="475">
        <v>115</v>
      </c>
      <c r="I189" s="475">
        <v>96</v>
      </c>
      <c r="J189" s="475">
        <v>87</v>
      </c>
      <c r="K189" s="475">
        <v>82</v>
      </c>
      <c r="L189" s="475">
        <v>76</v>
      </c>
      <c r="M189" s="475">
        <v>57</v>
      </c>
      <c r="N189" s="475">
        <v>50</v>
      </c>
      <c r="O189" s="475">
        <v>3</v>
      </c>
    </row>
    <row r="190" spans="1:15" x14ac:dyDescent="0.45">
      <c r="A190" s="475" t="s">
        <v>1018</v>
      </c>
      <c r="B190" s="475" t="s">
        <v>1099</v>
      </c>
      <c r="C190" s="475" t="s">
        <v>289</v>
      </c>
      <c r="D190" s="475" t="s">
        <v>187</v>
      </c>
      <c r="E190" s="475" t="s">
        <v>386</v>
      </c>
      <c r="F190" s="475" t="s">
        <v>1015</v>
      </c>
      <c r="G190" s="475">
        <v>1</v>
      </c>
      <c r="H190" s="475">
        <v>12977</v>
      </c>
      <c r="I190" s="475">
        <v>12705</v>
      </c>
      <c r="J190" s="475">
        <v>12535</v>
      </c>
      <c r="K190" s="475">
        <v>12282</v>
      </c>
      <c r="L190" s="475">
        <v>12193</v>
      </c>
      <c r="M190" s="475">
        <v>10899</v>
      </c>
      <c r="N190" s="475">
        <v>10468</v>
      </c>
      <c r="O190" s="475">
        <v>10671</v>
      </c>
    </row>
    <row r="191" spans="1:15" x14ac:dyDescent="0.45">
      <c r="A191" s="475" t="s">
        <v>1018</v>
      </c>
      <c r="B191" s="475" t="s">
        <v>1099</v>
      </c>
      <c r="C191" s="475" t="s">
        <v>289</v>
      </c>
      <c r="D191" s="475" t="s">
        <v>188</v>
      </c>
      <c r="E191" s="475" t="s">
        <v>386</v>
      </c>
      <c r="F191" s="475" t="s">
        <v>1015</v>
      </c>
      <c r="G191" s="475">
        <v>1</v>
      </c>
      <c r="H191" s="475">
        <v>15491</v>
      </c>
      <c r="I191" s="475">
        <v>15025</v>
      </c>
      <c r="J191" s="475">
        <v>14665</v>
      </c>
      <c r="K191" s="475">
        <v>14258</v>
      </c>
      <c r="L191" s="475">
        <v>14061</v>
      </c>
      <c r="M191" s="475">
        <v>12289</v>
      </c>
      <c r="N191" s="475">
        <v>11554</v>
      </c>
      <c r="O191" s="475">
        <v>11543</v>
      </c>
    </row>
    <row r="192" spans="1:15" x14ac:dyDescent="0.45">
      <c r="A192" s="475" t="s">
        <v>1018</v>
      </c>
      <c r="B192" s="475" t="s">
        <v>1099</v>
      </c>
      <c r="C192" s="475" t="s">
        <v>289</v>
      </c>
      <c r="D192" s="475" t="s">
        <v>387</v>
      </c>
      <c r="E192" s="475" t="s">
        <v>386</v>
      </c>
      <c r="F192" s="475" t="s">
        <v>1015</v>
      </c>
      <c r="G192" s="475">
        <v>1</v>
      </c>
      <c r="H192" s="475">
        <v>456</v>
      </c>
      <c r="I192" s="475">
        <v>202</v>
      </c>
      <c r="J192" s="475">
        <v>158</v>
      </c>
      <c r="K192" s="475">
        <v>119</v>
      </c>
      <c r="L192" s="475">
        <v>106</v>
      </c>
      <c r="M192" s="475">
        <v>101</v>
      </c>
      <c r="N192" s="475">
        <v>100</v>
      </c>
      <c r="O192" s="475">
        <v>61</v>
      </c>
    </row>
    <row r="193" spans="1:15" x14ac:dyDescent="0.45">
      <c r="A193" s="475" t="s">
        <v>1018</v>
      </c>
      <c r="B193" s="475" t="s">
        <v>1099</v>
      </c>
      <c r="C193" s="475" t="s">
        <v>289</v>
      </c>
      <c r="D193" s="475" t="s">
        <v>289</v>
      </c>
      <c r="E193" s="475" t="s">
        <v>386</v>
      </c>
      <c r="F193" s="475" t="s">
        <v>1015</v>
      </c>
      <c r="G193" s="475">
        <v>1</v>
      </c>
      <c r="H193" s="475">
        <v>28924</v>
      </c>
      <c r="I193" s="475">
        <v>27932</v>
      </c>
      <c r="J193" s="475">
        <v>27358</v>
      </c>
      <c r="K193" s="475">
        <v>26660</v>
      </c>
      <c r="L193" s="475">
        <v>26360</v>
      </c>
      <c r="M193" s="475">
        <v>23289</v>
      </c>
      <c r="N193" s="475">
        <v>22121</v>
      </c>
      <c r="O193" s="475">
        <v>22274</v>
      </c>
    </row>
    <row r="194" spans="1:15" x14ac:dyDescent="0.45">
      <c r="A194" s="475" t="s">
        <v>1018</v>
      </c>
      <c r="B194" s="475" t="s">
        <v>1099</v>
      </c>
      <c r="C194" s="475" t="s">
        <v>385</v>
      </c>
      <c r="D194" s="475" t="s">
        <v>187</v>
      </c>
      <c r="E194" s="475" t="s">
        <v>418</v>
      </c>
      <c r="F194" s="475" t="s">
        <v>1016</v>
      </c>
      <c r="G194" s="475">
        <v>2</v>
      </c>
      <c r="H194" s="475">
        <v>6679</v>
      </c>
      <c r="I194" s="475">
        <v>6373</v>
      </c>
      <c r="J194" s="475">
        <v>6540</v>
      </c>
      <c r="K194" s="475">
        <v>6757</v>
      </c>
      <c r="L194" s="475">
        <v>6995</v>
      </c>
      <c r="M194" s="475">
        <v>6198</v>
      </c>
      <c r="N194" s="475">
        <v>6775</v>
      </c>
      <c r="O194" s="475">
        <v>6815</v>
      </c>
    </row>
    <row r="195" spans="1:15" x14ac:dyDescent="0.45">
      <c r="A195" s="475" t="s">
        <v>1018</v>
      </c>
      <c r="B195" s="475" t="s">
        <v>1099</v>
      </c>
      <c r="C195" s="475" t="s">
        <v>385</v>
      </c>
      <c r="D195" s="475" t="s">
        <v>188</v>
      </c>
      <c r="E195" s="475" t="s">
        <v>418</v>
      </c>
      <c r="F195" s="475" t="s">
        <v>1016</v>
      </c>
      <c r="G195" s="475">
        <v>2</v>
      </c>
      <c r="H195" s="475">
        <v>10376</v>
      </c>
      <c r="I195" s="475">
        <v>9993</v>
      </c>
      <c r="J195" s="475">
        <v>9734</v>
      </c>
      <c r="K195" s="475">
        <v>9872</v>
      </c>
      <c r="L195" s="475">
        <v>9731</v>
      </c>
      <c r="M195" s="475">
        <v>8202</v>
      </c>
      <c r="N195" s="475">
        <v>8321</v>
      </c>
      <c r="O195" s="475">
        <v>8197</v>
      </c>
    </row>
    <row r="196" spans="1:15" x14ac:dyDescent="0.45">
      <c r="A196" s="475" t="s">
        <v>1018</v>
      </c>
      <c r="B196" s="475" t="s">
        <v>1099</v>
      </c>
      <c r="C196" s="475" t="s">
        <v>385</v>
      </c>
      <c r="D196" s="475" t="s">
        <v>387</v>
      </c>
      <c r="E196" s="475" t="s">
        <v>418</v>
      </c>
      <c r="F196" s="475" t="s">
        <v>1016</v>
      </c>
      <c r="G196" s="475">
        <v>2</v>
      </c>
      <c r="H196" s="475">
        <v>164</v>
      </c>
      <c r="I196" s="475">
        <v>65</v>
      </c>
      <c r="J196" s="475">
        <v>58</v>
      </c>
      <c r="K196" s="475">
        <v>208</v>
      </c>
      <c r="L196" s="475">
        <v>47</v>
      </c>
      <c r="M196" s="475">
        <v>36</v>
      </c>
      <c r="N196" s="475">
        <v>37</v>
      </c>
      <c r="O196" s="475">
        <v>37</v>
      </c>
    </row>
    <row r="197" spans="1:15" x14ac:dyDescent="0.45">
      <c r="A197" s="475" t="s">
        <v>1018</v>
      </c>
      <c r="B197" s="475" t="s">
        <v>1099</v>
      </c>
      <c r="C197" s="475" t="s">
        <v>385</v>
      </c>
      <c r="D197" s="475" t="s">
        <v>289</v>
      </c>
      <c r="E197" s="475" t="s">
        <v>418</v>
      </c>
      <c r="F197" s="475" t="s">
        <v>1016</v>
      </c>
      <c r="G197" s="475">
        <v>2</v>
      </c>
      <c r="H197" s="475">
        <v>17219</v>
      </c>
      <c r="I197" s="475">
        <v>16430</v>
      </c>
      <c r="J197" s="475">
        <v>16332</v>
      </c>
      <c r="K197" s="475">
        <v>16836</v>
      </c>
      <c r="L197" s="475">
        <v>16772</v>
      </c>
      <c r="M197" s="475">
        <v>14436</v>
      </c>
      <c r="N197" s="475">
        <v>15133</v>
      </c>
      <c r="O197" s="475">
        <v>15049</v>
      </c>
    </row>
    <row r="198" spans="1:15" x14ac:dyDescent="0.45">
      <c r="A198" s="475" t="s">
        <v>1018</v>
      </c>
      <c r="B198" s="475" t="s">
        <v>1099</v>
      </c>
      <c r="C198" s="475" t="s">
        <v>388</v>
      </c>
      <c r="D198" s="475" t="s">
        <v>187</v>
      </c>
      <c r="E198" s="475" t="s">
        <v>418</v>
      </c>
      <c r="F198" s="475" t="s">
        <v>1016</v>
      </c>
      <c r="G198" s="475">
        <v>2</v>
      </c>
      <c r="H198" s="475">
        <v>46197</v>
      </c>
      <c r="I198" s="475">
        <v>47706</v>
      </c>
      <c r="J198" s="475">
        <v>53190</v>
      </c>
      <c r="K198" s="475">
        <v>56352</v>
      </c>
      <c r="L198" s="475">
        <v>59260</v>
      </c>
      <c r="M198" s="475">
        <v>55114</v>
      </c>
      <c r="N198" s="475">
        <v>61598</v>
      </c>
      <c r="O198" s="475">
        <v>59430</v>
      </c>
    </row>
    <row r="199" spans="1:15" x14ac:dyDescent="0.45">
      <c r="A199" s="475" t="s">
        <v>1018</v>
      </c>
      <c r="B199" s="475" t="s">
        <v>1099</v>
      </c>
      <c r="C199" s="475" t="s">
        <v>388</v>
      </c>
      <c r="D199" s="475" t="s">
        <v>188</v>
      </c>
      <c r="E199" s="475" t="s">
        <v>418</v>
      </c>
      <c r="F199" s="475" t="s">
        <v>1016</v>
      </c>
      <c r="G199" s="475">
        <v>2</v>
      </c>
      <c r="H199" s="475">
        <v>59007</v>
      </c>
      <c r="I199" s="475">
        <v>60780</v>
      </c>
      <c r="J199" s="475">
        <v>72472</v>
      </c>
      <c r="K199" s="475">
        <v>77160</v>
      </c>
      <c r="L199" s="475">
        <v>80433</v>
      </c>
      <c r="M199" s="475">
        <v>74409</v>
      </c>
      <c r="N199" s="475">
        <v>80924</v>
      </c>
      <c r="O199" s="475">
        <v>77550</v>
      </c>
    </row>
    <row r="200" spans="1:15" x14ac:dyDescent="0.45">
      <c r="A200" s="475" t="s">
        <v>1018</v>
      </c>
      <c r="B200" s="475" t="s">
        <v>1099</v>
      </c>
      <c r="C200" s="475" t="s">
        <v>388</v>
      </c>
      <c r="D200" s="475" t="s">
        <v>387</v>
      </c>
      <c r="E200" s="475" t="s">
        <v>418</v>
      </c>
      <c r="F200" s="475" t="s">
        <v>1016</v>
      </c>
      <c r="G200" s="475">
        <v>2</v>
      </c>
      <c r="H200" s="475">
        <v>707</v>
      </c>
      <c r="I200" s="475">
        <v>309</v>
      </c>
      <c r="J200" s="475">
        <v>258</v>
      </c>
      <c r="K200" s="475">
        <v>204</v>
      </c>
      <c r="L200" s="475">
        <v>213</v>
      </c>
      <c r="M200" s="475">
        <v>185</v>
      </c>
      <c r="N200" s="475">
        <v>222</v>
      </c>
      <c r="O200" s="475">
        <v>250</v>
      </c>
    </row>
    <row r="201" spans="1:15" x14ac:dyDescent="0.45">
      <c r="A201" s="475" t="s">
        <v>1018</v>
      </c>
      <c r="B201" s="475" t="s">
        <v>1099</v>
      </c>
      <c r="C201" s="475" t="s">
        <v>388</v>
      </c>
      <c r="D201" s="475" t="s">
        <v>289</v>
      </c>
      <c r="E201" s="475" t="s">
        <v>418</v>
      </c>
      <c r="F201" s="475" t="s">
        <v>1016</v>
      </c>
      <c r="G201" s="475">
        <v>2</v>
      </c>
      <c r="H201" s="475">
        <v>105911</v>
      </c>
      <c r="I201" s="475">
        <v>108795</v>
      </c>
      <c r="J201" s="475">
        <v>125920</v>
      </c>
      <c r="K201" s="475">
        <v>133716</v>
      </c>
      <c r="L201" s="475">
        <v>139907</v>
      </c>
      <c r="M201" s="475">
        <v>129708</v>
      </c>
      <c r="N201" s="475">
        <v>142744</v>
      </c>
      <c r="O201" s="475">
        <v>137230</v>
      </c>
    </row>
    <row r="202" spans="1:15" x14ac:dyDescent="0.45">
      <c r="A202" s="475" t="s">
        <v>1018</v>
      </c>
      <c r="B202" s="475" t="s">
        <v>1099</v>
      </c>
      <c r="C202" s="475" t="s">
        <v>389</v>
      </c>
      <c r="D202" s="475" t="s">
        <v>187</v>
      </c>
      <c r="E202" s="475" t="s">
        <v>418</v>
      </c>
      <c r="F202" s="475" t="s">
        <v>1016</v>
      </c>
      <c r="G202" s="475">
        <v>2</v>
      </c>
      <c r="H202" s="475">
        <v>97252</v>
      </c>
      <c r="I202" s="475">
        <v>100044</v>
      </c>
      <c r="J202" s="475">
        <v>106684</v>
      </c>
      <c r="K202" s="475">
        <v>114619</v>
      </c>
      <c r="L202" s="475">
        <v>123878</v>
      </c>
      <c r="M202" s="475">
        <v>122774</v>
      </c>
      <c r="N202" s="475">
        <v>143436</v>
      </c>
      <c r="O202" s="475">
        <v>141023</v>
      </c>
    </row>
    <row r="203" spans="1:15" x14ac:dyDescent="0.45">
      <c r="A203" s="475" t="s">
        <v>1018</v>
      </c>
      <c r="B203" s="475" t="s">
        <v>1099</v>
      </c>
      <c r="C203" s="475" t="s">
        <v>389</v>
      </c>
      <c r="D203" s="475" t="s">
        <v>188</v>
      </c>
      <c r="E203" s="475" t="s">
        <v>418</v>
      </c>
      <c r="F203" s="475" t="s">
        <v>1016</v>
      </c>
      <c r="G203" s="475">
        <v>2</v>
      </c>
      <c r="H203" s="475">
        <v>140185</v>
      </c>
      <c r="I203" s="475">
        <v>143289</v>
      </c>
      <c r="J203" s="475">
        <v>151379</v>
      </c>
      <c r="K203" s="475">
        <v>163501</v>
      </c>
      <c r="L203" s="475">
        <v>174507</v>
      </c>
      <c r="M203" s="475">
        <v>169168</v>
      </c>
      <c r="N203" s="475">
        <v>201025</v>
      </c>
      <c r="O203" s="475">
        <v>197028</v>
      </c>
    </row>
    <row r="204" spans="1:15" x14ac:dyDescent="0.45">
      <c r="A204" s="475" t="s">
        <v>1018</v>
      </c>
      <c r="B204" s="475" t="s">
        <v>1099</v>
      </c>
      <c r="C204" s="475" t="s">
        <v>389</v>
      </c>
      <c r="D204" s="475" t="s">
        <v>387</v>
      </c>
      <c r="E204" s="475" t="s">
        <v>418</v>
      </c>
      <c r="F204" s="475" t="s">
        <v>1016</v>
      </c>
      <c r="G204" s="475">
        <v>2</v>
      </c>
      <c r="H204" s="475">
        <v>701</v>
      </c>
      <c r="I204" s="475">
        <v>291</v>
      </c>
      <c r="J204" s="475">
        <v>207</v>
      </c>
      <c r="K204" s="475">
        <v>166</v>
      </c>
      <c r="L204" s="475">
        <v>188</v>
      </c>
      <c r="M204" s="475">
        <v>200</v>
      </c>
      <c r="N204" s="475">
        <v>254</v>
      </c>
      <c r="O204" s="475">
        <v>296</v>
      </c>
    </row>
    <row r="205" spans="1:15" x14ac:dyDescent="0.45">
      <c r="A205" s="475" t="s">
        <v>1018</v>
      </c>
      <c r="B205" s="475" t="s">
        <v>1099</v>
      </c>
      <c r="C205" s="475" t="s">
        <v>389</v>
      </c>
      <c r="D205" s="475" t="s">
        <v>289</v>
      </c>
      <c r="E205" s="475" t="s">
        <v>418</v>
      </c>
      <c r="F205" s="475" t="s">
        <v>1016</v>
      </c>
      <c r="G205" s="475">
        <v>2</v>
      </c>
      <c r="H205" s="475">
        <v>238139</v>
      </c>
      <c r="I205" s="475">
        <v>243625</v>
      </c>
      <c r="J205" s="475">
        <v>258270</v>
      </c>
      <c r="K205" s="475">
        <v>278286</v>
      </c>
      <c r="L205" s="475">
        <v>298573</v>
      </c>
      <c r="M205" s="475">
        <v>292142</v>
      </c>
      <c r="N205" s="475">
        <v>344714</v>
      </c>
      <c r="O205" s="475">
        <v>338346</v>
      </c>
    </row>
    <row r="206" spans="1:15" x14ac:dyDescent="0.45">
      <c r="A206" s="475" t="s">
        <v>1018</v>
      </c>
      <c r="B206" s="475" t="s">
        <v>1099</v>
      </c>
      <c r="C206" s="475" t="s">
        <v>390</v>
      </c>
      <c r="D206" s="475" t="s">
        <v>187</v>
      </c>
      <c r="E206" s="475" t="s">
        <v>418</v>
      </c>
      <c r="F206" s="475" t="s">
        <v>1016</v>
      </c>
      <c r="G206" s="475">
        <v>2</v>
      </c>
      <c r="H206" s="475">
        <v>61303</v>
      </c>
      <c r="I206" s="475">
        <v>66103</v>
      </c>
      <c r="J206" s="475">
        <v>77216</v>
      </c>
      <c r="K206" s="475">
        <v>84031</v>
      </c>
      <c r="L206" s="475">
        <v>90135</v>
      </c>
      <c r="M206" s="475">
        <v>89222</v>
      </c>
      <c r="N206" s="475">
        <v>100777</v>
      </c>
      <c r="O206" s="475">
        <v>96643</v>
      </c>
    </row>
    <row r="207" spans="1:15" x14ac:dyDescent="0.45">
      <c r="A207" s="475" t="s">
        <v>1018</v>
      </c>
      <c r="B207" s="475" t="s">
        <v>1099</v>
      </c>
      <c r="C207" s="475" t="s">
        <v>390</v>
      </c>
      <c r="D207" s="475" t="s">
        <v>188</v>
      </c>
      <c r="E207" s="475" t="s">
        <v>418</v>
      </c>
      <c r="F207" s="475" t="s">
        <v>1016</v>
      </c>
      <c r="G207" s="475">
        <v>2</v>
      </c>
      <c r="H207" s="475">
        <v>95549</v>
      </c>
      <c r="I207" s="475">
        <v>100217</v>
      </c>
      <c r="J207" s="475">
        <v>112695</v>
      </c>
      <c r="K207" s="475">
        <v>121834</v>
      </c>
      <c r="L207" s="475">
        <v>129078</v>
      </c>
      <c r="M207" s="475">
        <v>124867</v>
      </c>
      <c r="N207" s="475">
        <v>143802</v>
      </c>
      <c r="O207" s="475">
        <v>136085</v>
      </c>
    </row>
    <row r="208" spans="1:15" x14ac:dyDescent="0.45">
      <c r="A208" s="475" t="s">
        <v>1018</v>
      </c>
      <c r="B208" s="475" t="s">
        <v>1099</v>
      </c>
      <c r="C208" s="475" t="s">
        <v>390</v>
      </c>
      <c r="D208" s="475" t="s">
        <v>387</v>
      </c>
      <c r="E208" s="475" t="s">
        <v>418</v>
      </c>
      <c r="F208" s="475" t="s">
        <v>1016</v>
      </c>
      <c r="G208" s="475">
        <v>2</v>
      </c>
      <c r="H208" s="475">
        <v>336</v>
      </c>
      <c r="I208" s="475">
        <v>122</v>
      </c>
      <c r="J208" s="475">
        <v>70</v>
      </c>
      <c r="K208" s="475">
        <v>56</v>
      </c>
      <c r="L208" s="475">
        <v>55</v>
      </c>
      <c r="M208" s="475">
        <v>65</v>
      </c>
      <c r="N208" s="475">
        <v>86</v>
      </c>
      <c r="O208" s="475">
        <v>97</v>
      </c>
    </row>
    <row r="209" spans="1:15" x14ac:dyDescent="0.45">
      <c r="A209" s="475" t="s">
        <v>1018</v>
      </c>
      <c r="B209" s="475" t="s">
        <v>1099</v>
      </c>
      <c r="C209" s="475" t="s">
        <v>390</v>
      </c>
      <c r="D209" s="475" t="s">
        <v>289</v>
      </c>
      <c r="E209" s="475" t="s">
        <v>418</v>
      </c>
      <c r="F209" s="475" t="s">
        <v>1016</v>
      </c>
      <c r="G209" s="475">
        <v>2</v>
      </c>
      <c r="H209" s="475">
        <v>157188</v>
      </c>
      <c r="I209" s="475">
        <v>166442</v>
      </c>
      <c r="J209" s="475">
        <v>189981</v>
      </c>
      <c r="K209" s="475">
        <v>205921</v>
      </c>
      <c r="L209" s="475">
        <v>219268</v>
      </c>
      <c r="M209" s="475">
        <v>214153</v>
      </c>
      <c r="N209" s="475">
        <v>244664</v>
      </c>
      <c r="O209" s="475">
        <v>232824</v>
      </c>
    </row>
    <row r="210" spans="1:15" x14ac:dyDescent="0.45">
      <c r="A210" s="475" t="s">
        <v>1018</v>
      </c>
      <c r="B210" s="475" t="s">
        <v>1099</v>
      </c>
      <c r="C210" s="475" t="s">
        <v>391</v>
      </c>
      <c r="D210" s="475" t="s">
        <v>187</v>
      </c>
      <c r="E210" s="475" t="s">
        <v>418</v>
      </c>
      <c r="F210" s="475" t="s">
        <v>1016</v>
      </c>
      <c r="G210" s="475">
        <v>2</v>
      </c>
      <c r="H210" s="475">
        <v>76322</v>
      </c>
      <c r="I210" s="475">
        <v>79420</v>
      </c>
      <c r="J210" s="475">
        <v>87054</v>
      </c>
      <c r="K210" s="475">
        <v>92397</v>
      </c>
      <c r="L210" s="475">
        <v>99643</v>
      </c>
      <c r="M210" s="475">
        <v>101396</v>
      </c>
      <c r="N210" s="475">
        <v>120060</v>
      </c>
      <c r="O210" s="475">
        <v>121324</v>
      </c>
    </row>
    <row r="211" spans="1:15" x14ac:dyDescent="0.45">
      <c r="A211" s="475" t="s">
        <v>1018</v>
      </c>
      <c r="B211" s="475" t="s">
        <v>1099</v>
      </c>
      <c r="C211" s="475" t="s">
        <v>391</v>
      </c>
      <c r="D211" s="475" t="s">
        <v>188</v>
      </c>
      <c r="E211" s="475" t="s">
        <v>418</v>
      </c>
      <c r="F211" s="475" t="s">
        <v>1016</v>
      </c>
      <c r="G211" s="475">
        <v>2</v>
      </c>
      <c r="H211" s="475">
        <v>124068</v>
      </c>
      <c r="I211" s="475">
        <v>125733</v>
      </c>
      <c r="J211" s="475">
        <v>131136</v>
      </c>
      <c r="K211" s="475">
        <v>136801</v>
      </c>
      <c r="L211" s="475">
        <v>144896</v>
      </c>
      <c r="M211" s="475">
        <v>143396</v>
      </c>
      <c r="N211" s="475">
        <v>172807</v>
      </c>
      <c r="O211" s="475">
        <v>171522</v>
      </c>
    </row>
    <row r="212" spans="1:15" x14ac:dyDescent="0.45">
      <c r="A212" s="475" t="s">
        <v>1018</v>
      </c>
      <c r="B212" s="475" t="s">
        <v>1099</v>
      </c>
      <c r="C212" s="475" t="s">
        <v>391</v>
      </c>
      <c r="D212" s="475" t="s">
        <v>387</v>
      </c>
      <c r="E212" s="475" t="s">
        <v>418</v>
      </c>
      <c r="F212" s="475" t="s">
        <v>1016</v>
      </c>
      <c r="G212" s="475">
        <v>2</v>
      </c>
      <c r="H212" s="475">
        <v>338</v>
      </c>
      <c r="I212" s="475">
        <v>130</v>
      </c>
      <c r="J212" s="475">
        <v>62</v>
      </c>
      <c r="K212" s="475">
        <v>51</v>
      </c>
      <c r="L212" s="475">
        <v>48</v>
      </c>
      <c r="M212" s="475">
        <v>51</v>
      </c>
      <c r="N212" s="475">
        <v>70</v>
      </c>
      <c r="O212" s="475">
        <v>82</v>
      </c>
    </row>
    <row r="213" spans="1:15" x14ac:dyDescent="0.45">
      <c r="A213" s="475" t="s">
        <v>1018</v>
      </c>
      <c r="B213" s="475" t="s">
        <v>1099</v>
      </c>
      <c r="C213" s="475" t="s">
        <v>391</v>
      </c>
      <c r="D213" s="475" t="s">
        <v>289</v>
      </c>
      <c r="E213" s="475" t="s">
        <v>418</v>
      </c>
      <c r="F213" s="475" t="s">
        <v>1016</v>
      </c>
      <c r="G213" s="475">
        <v>2</v>
      </c>
      <c r="H213" s="475">
        <v>200729</v>
      </c>
      <c r="I213" s="475">
        <v>205283</v>
      </c>
      <c r="J213" s="475">
        <v>218251</v>
      </c>
      <c r="K213" s="475">
        <v>229249</v>
      </c>
      <c r="L213" s="475">
        <v>244587</v>
      </c>
      <c r="M213" s="475">
        <v>244843</v>
      </c>
      <c r="N213" s="475">
        <v>292937</v>
      </c>
      <c r="O213" s="475">
        <v>292928</v>
      </c>
    </row>
    <row r="214" spans="1:15" x14ac:dyDescent="0.45">
      <c r="A214" s="475" t="s">
        <v>1018</v>
      </c>
      <c r="B214" s="475" t="s">
        <v>1099</v>
      </c>
      <c r="C214" s="475" t="s">
        <v>392</v>
      </c>
      <c r="D214" s="475" t="s">
        <v>187</v>
      </c>
      <c r="E214" s="475" t="s">
        <v>418</v>
      </c>
      <c r="F214" s="475" t="s">
        <v>1016</v>
      </c>
      <c r="G214" s="475">
        <v>2</v>
      </c>
      <c r="H214" s="475">
        <v>87293</v>
      </c>
      <c r="I214" s="475">
        <v>93450</v>
      </c>
      <c r="J214" s="475">
        <v>105164</v>
      </c>
      <c r="K214" s="475">
        <v>113247</v>
      </c>
      <c r="L214" s="475">
        <v>121120</v>
      </c>
      <c r="M214" s="475">
        <v>121608</v>
      </c>
      <c r="N214" s="475">
        <v>137446</v>
      </c>
      <c r="O214" s="475">
        <v>134822</v>
      </c>
    </row>
    <row r="215" spans="1:15" x14ac:dyDescent="0.45">
      <c r="A215" s="475" t="s">
        <v>1018</v>
      </c>
      <c r="B215" s="475" t="s">
        <v>1099</v>
      </c>
      <c r="C215" s="475" t="s">
        <v>392</v>
      </c>
      <c r="D215" s="475" t="s">
        <v>188</v>
      </c>
      <c r="E215" s="475" t="s">
        <v>418</v>
      </c>
      <c r="F215" s="475" t="s">
        <v>1016</v>
      </c>
      <c r="G215" s="475">
        <v>2</v>
      </c>
      <c r="H215" s="475">
        <v>138738</v>
      </c>
      <c r="I215" s="475">
        <v>145499</v>
      </c>
      <c r="J215" s="475">
        <v>158640</v>
      </c>
      <c r="K215" s="475">
        <v>169888</v>
      </c>
      <c r="L215" s="475">
        <v>178903</v>
      </c>
      <c r="M215" s="475">
        <v>175224</v>
      </c>
      <c r="N215" s="475">
        <v>197948</v>
      </c>
      <c r="O215" s="475">
        <v>190030</v>
      </c>
    </row>
    <row r="216" spans="1:15" x14ac:dyDescent="0.45">
      <c r="A216" s="475" t="s">
        <v>1018</v>
      </c>
      <c r="B216" s="475" t="s">
        <v>1099</v>
      </c>
      <c r="C216" s="475" t="s">
        <v>392</v>
      </c>
      <c r="D216" s="475" t="s">
        <v>387</v>
      </c>
      <c r="E216" s="475" t="s">
        <v>418</v>
      </c>
      <c r="F216" s="475" t="s">
        <v>1016</v>
      </c>
      <c r="G216" s="475">
        <v>2</v>
      </c>
      <c r="H216" s="475">
        <v>263</v>
      </c>
      <c r="I216" s="475">
        <v>103</v>
      </c>
      <c r="J216" s="475">
        <v>55</v>
      </c>
      <c r="K216" s="475">
        <v>47</v>
      </c>
      <c r="L216" s="475">
        <v>49</v>
      </c>
      <c r="M216" s="475">
        <v>55</v>
      </c>
      <c r="N216" s="475">
        <v>76</v>
      </c>
      <c r="O216" s="475">
        <v>87</v>
      </c>
    </row>
    <row r="217" spans="1:15" x14ac:dyDescent="0.45">
      <c r="A217" s="475" t="s">
        <v>1018</v>
      </c>
      <c r="B217" s="475" t="s">
        <v>1099</v>
      </c>
      <c r="C217" s="475" t="s">
        <v>392</v>
      </c>
      <c r="D217" s="475" t="s">
        <v>289</v>
      </c>
      <c r="E217" s="475" t="s">
        <v>418</v>
      </c>
      <c r="F217" s="475" t="s">
        <v>1016</v>
      </c>
      <c r="G217" s="475">
        <v>2</v>
      </c>
      <c r="H217" s="475">
        <v>226293</v>
      </c>
      <c r="I217" s="475">
        <v>239052</v>
      </c>
      <c r="J217" s="475">
        <v>263859</v>
      </c>
      <c r="K217" s="475">
        <v>283182</v>
      </c>
      <c r="L217" s="475">
        <v>300071</v>
      </c>
      <c r="M217" s="475">
        <v>296886</v>
      </c>
      <c r="N217" s="475">
        <v>335470</v>
      </c>
      <c r="O217" s="475">
        <v>324938</v>
      </c>
    </row>
    <row r="218" spans="1:15" x14ac:dyDescent="0.45">
      <c r="A218" s="475" t="s">
        <v>1018</v>
      </c>
      <c r="B218" s="475" t="s">
        <v>1099</v>
      </c>
      <c r="C218" s="475" t="s">
        <v>393</v>
      </c>
      <c r="D218" s="475" t="s">
        <v>187</v>
      </c>
      <c r="E218" s="475" t="s">
        <v>418</v>
      </c>
      <c r="F218" s="475" t="s">
        <v>1016</v>
      </c>
      <c r="G218" s="475">
        <v>2</v>
      </c>
      <c r="H218" s="475">
        <v>89240</v>
      </c>
      <c r="I218" s="475">
        <v>95044</v>
      </c>
      <c r="J218" s="475">
        <v>108645</v>
      </c>
      <c r="K218" s="475">
        <v>117671</v>
      </c>
      <c r="L218" s="475">
        <v>126167</v>
      </c>
      <c r="M218" s="475">
        <v>128346</v>
      </c>
      <c r="N218" s="475">
        <v>148049</v>
      </c>
      <c r="O218" s="475">
        <v>148618</v>
      </c>
    </row>
    <row r="219" spans="1:15" x14ac:dyDescent="0.45">
      <c r="A219" s="475" t="s">
        <v>1018</v>
      </c>
      <c r="B219" s="475" t="s">
        <v>1099</v>
      </c>
      <c r="C219" s="475" t="s">
        <v>393</v>
      </c>
      <c r="D219" s="475" t="s">
        <v>188</v>
      </c>
      <c r="E219" s="475" t="s">
        <v>418</v>
      </c>
      <c r="F219" s="475" t="s">
        <v>1016</v>
      </c>
      <c r="G219" s="475">
        <v>2</v>
      </c>
      <c r="H219" s="475">
        <v>135997</v>
      </c>
      <c r="I219" s="475">
        <v>141094</v>
      </c>
      <c r="J219" s="475">
        <v>152720</v>
      </c>
      <c r="K219" s="475">
        <v>163237</v>
      </c>
      <c r="L219" s="475">
        <v>175311</v>
      </c>
      <c r="M219" s="475">
        <v>177305</v>
      </c>
      <c r="N219" s="475">
        <v>203752</v>
      </c>
      <c r="O219" s="475">
        <v>201373</v>
      </c>
    </row>
    <row r="220" spans="1:15" x14ac:dyDescent="0.45">
      <c r="A220" s="475" t="s">
        <v>1018</v>
      </c>
      <c r="B220" s="475" t="s">
        <v>1099</v>
      </c>
      <c r="C220" s="475" t="s">
        <v>393</v>
      </c>
      <c r="D220" s="475" t="s">
        <v>387</v>
      </c>
      <c r="E220" s="475" t="s">
        <v>418</v>
      </c>
      <c r="F220" s="475" t="s">
        <v>1016</v>
      </c>
      <c r="G220" s="475">
        <v>2</v>
      </c>
      <c r="H220" s="475">
        <v>160</v>
      </c>
      <c r="I220" s="475">
        <v>67</v>
      </c>
      <c r="J220" s="475">
        <v>38</v>
      </c>
      <c r="K220" s="475">
        <v>38</v>
      </c>
      <c r="L220" s="475">
        <v>44</v>
      </c>
      <c r="M220" s="475">
        <v>46</v>
      </c>
      <c r="N220" s="475">
        <v>58</v>
      </c>
      <c r="O220" s="475">
        <v>65</v>
      </c>
    </row>
    <row r="221" spans="1:15" x14ac:dyDescent="0.45">
      <c r="A221" s="475" t="s">
        <v>1018</v>
      </c>
      <c r="B221" s="475" t="s">
        <v>1099</v>
      </c>
      <c r="C221" s="475" t="s">
        <v>393</v>
      </c>
      <c r="D221" s="475" t="s">
        <v>289</v>
      </c>
      <c r="E221" s="475" t="s">
        <v>418</v>
      </c>
      <c r="F221" s="475" t="s">
        <v>1016</v>
      </c>
      <c r="G221" s="475">
        <v>2</v>
      </c>
      <c r="H221" s="475">
        <v>225397</v>
      </c>
      <c r="I221" s="475">
        <v>236204</v>
      </c>
      <c r="J221" s="475">
        <v>261403</v>
      </c>
      <c r="K221" s="475">
        <v>280947</v>
      </c>
      <c r="L221" s="475">
        <v>301522</v>
      </c>
      <c r="M221" s="475">
        <v>305696</v>
      </c>
      <c r="N221" s="475">
        <v>351858</v>
      </c>
      <c r="O221" s="475">
        <v>350055</v>
      </c>
    </row>
    <row r="222" spans="1:15" x14ac:dyDescent="0.45">
      <c r="A222" s="475" t="s">
        <v>1018</v>
      </c>
      <c r="B222" s="475" t="s">
        <v>1099</v>
      </c>
      <c r="C222" s="475" t="s">
        <v>394</v>
      </c>
      <c r="D222" s="475" t="s">
        <v>187</v>
      </c>
      <c r="E222" s="475" t="s">
        <v>418</v>
      </c>
      <c r="F222" s="475" t="s">
        <v>1016</v>
      </c>
      <c r="G222" s="475">
        <v>2</v>
      </c>
      <c r="H222" s="475">
        <v>66240</v>
      </c>
      <c r="I222" s="475">
        <v>70607</v>
      </c>
      <c r="J222" s="475">
        <v>81427</v>
      </c>
      <c r="K222" s="475">
        <v>91166</v>
      </c>
      <c r="L222" s="475">
        <v>101122</v>
      </c>
      <c r="M222" s="475">
        <v>105561</v>
      </c>
      <c r="N222" s="475">
        <v>123684</v>
      </c>
      <c r="O222" s="475">
        <v>127450</v>
      </c>
    </row>
    <row r="223" spans="1:15" x14ac:dyDescent="0.45">
      <c r="A223" s="475" t="s">
        <v>1018</v>
      </c>
      <c r="B223" s="475" t="s">
        <v>1099</v>
      </c>
      <c r="C223" s="475" t="s">
        <v>394</v>
      </c>
      <c r="D223" s="475" t="s">
        <v>188</v>
      </c>
      <c r="E223" s="475" t="s">
        <v>418</v>
      </c>
      <c r="F223" s="475" t="s">
        <v>1016</v>
      </c>
      <c r="G223" s="475">
        <v>2</v>
      </c>
      <c r="H223" s="475">
        <v>93141</v>
      </c>
      <c r="I223" s="475">
        <v>98129</v>
      </c>
      <c r="J223" s="475">
        <v>113510</v>
      </c>
      <c r="K223" s="475">
        <v>124591</v>
      </c>
      <c r="L223" s="475">
        <v>134431</v>
      </c>
      <c r="M223" s="475">
        <v>136909</v>
      </c>
      <c r="N223" s="475">
        <v>157187</v>
      </c>
      <c r="O223" s="475">
        <v>159011</v>
      </c>
    </row>
    <row r="224" spans="1:15" x14ac:dyDescent="0.45">
      <c r="A224" s="475" t="s">
        <v>1018</v>
      </c>
      <c r="B224" s="475" t="s">
        <v>1099</v>
      </c>
      <c r="C224" s="475" t="s">
        <v>394</v>
      </c>
      <c r="D224" s="475" t="s">
        <v>387</v>
      </c>
      <c r="E224" s="475" t="s">
        <v>418</v>
      </c>
      <c r="F224" s="475" t="s">
        <v>1016</v>
      </c>
      <c r="G224" s="475">
        <v>2</v>
      </c>
      <c r="H224" s="475">
        <v>51</v>
      </c>
      <c r="I224" s="475">
        <v>36</v>
      </c>
      <c r="J224" s="475">
        <v>20</v>
      </c>
      <c r="K224" s="475">
        <v>17</v>
      </c>
      <c r="L224" s="475">
        <v>24</v>
      </c>
      <c r="M224" s="475">
        <v>22</v>
      </c>
      <c r="N224" s="475">
        <v>35</v>
      </c>
      <c r="O224" s="475">
        <v>40</v>
      </c>
    </row>
    <row r="225" spans="1:15" x14ac:dyDescent="0.45">
      <c r="A225" s="475" t="s">
        <v>1018</v>
      </c>
      <c r="B225" s="475" t="s">
        <v>1099</v>
      </c>
      <c r="C225" s="475" t="s">
        <v>394</v>
      </c>
      <c r="D225" s="475" t="s">
        <v>289</v>
      </c>
      <c r="E225" s="475" t="s">
        <v>418</v>
      </c>
      <c r="F225" s="475" t="s">
        <v>1016</v>
      </c>
      <c r="G225" s="475">
        <v>2</v>
      </c>
      <c r="H225" s="475">
        <v>159432</v>
      </c>
      <c r="I225" s="475">
        <v>168772</v>
      </c>
      <c r="J225" s="475">
        <v>194958</v>
      </c>
      <c r="K225" s="475">
        <v>215773</v>
      </c>
      <c r="L225" s="475">
        <v>235576</v>
      </c>
      <c r="M225" s="475">
        <v>242492</v>
      </c>
      <c r="N225" s="475">
        <v>280907</v>
      </c>
      <c r="O225" s="475">
        <v>286500</v>
      </c>
    </row>
    <row r="226" spans="1:15" x14ac:dyDescent="0.45">
      <c r="A226" s="475" t="s">
        <v>1018</v>
      </c>
      <c r="B226" s="475" t="s">
        <v>1099</v>
      </c>
      <c r="C226" s="475" t="s">
        <v>395</v>
      </c>
      <c r="D226" s="475" t="s">
        <v>187</v>
      </c>
      <c r="E226" s="475" t="s">
        <v>418</v>
      </c>
      <c r="F226" s="475" t="s">
        <v>1016</v>
      </c>
      <c r="G226" s="475">
        <v>2</v>
      </c>
      <c r="H226" s="475">
        <v>34836</v>
      </c>
      <c r="I226" s="475">
        <v>37816</v>
      </c>
      <c r="J226" s="475">
        <v>45889</v>
      </c>
      <c r="K226" s="475">
        <v>53607</v>
      </c>
      <c r="L226" s="475">
        <v>61043</v>
      </c>
      <c r="M226" s="475">
        <v>65365</v>
      </c>
      <c r="N226" s="475">
        <v>78780</v>
      </c>
      <c r="O226" s="475">
        <v>80741</v>
      </c>
    </row>
    <row r="227" spans="1:15" x14ac:dyDescent="0.45">
      <c r="A227" s="475" t="s">
        <v>1018</v>
      </c>
      <c r="B227" s="475" t="s">
        <v>1099</v>
      </c>
      <c r="C227" s="475" t="s">
        <v>395</v>
      </c>
      <c r="D227" s="475" t="s">
        <v>188</v>
      </c>
      <c r="E227" s="475" t="s">
        <v>418</v>
      </c>
      <c r="F227" s="475" t="s">
        <v>1016</v>
      </c>
      <c r="G227" s="475">
        <v>2</v>
      </c>
      <c r="H227" s="475">
        <v>51683</v>
      </c>
      <c r="I227" s="475">
        <v>55531</v>
      </c>
      <c r="J227" s="475">
        <v>67722</v>
      </c>
      <c r="K227" s="475">
        <v>78053</v>
      </c>
      <c r="L227" s="475">
        <v>86783</v>
      </c>
      <c r="M227" s="475">
        <v>92168</v>
      </c>
      <c r="N227" s="475">
        <v>106752</v>
      </c>
      <c r="O227" s="475">
        <v>107732</v>
      </c>
    </row>
    <row r="228" spans="1:15" x14ac:dyDescent="0.45">
      <c r="A228" s="475" t="s">
        <v>1018</v>
      </c>
      <c r="B228" s="475" t="s">
        <v>1099</v>
      </c>
      <c r="C228" s="475" t="s">
        <v>395</v>
      </c>
      <c r="D228" s="475" t="s">
        <v>387</v>
      </c>
      <c r="E228" s="475" t="s">
        <v>418</v>
      </c>
      <c r="F228" s="475" t="s">
        <v>1016</v>
      </c>
      <c r="G228" s="475">
        <v>2</v>
      </c>
      <c r="H228" s="475">
        <v>10</v>
      </c>
      <c r="I228" s="475">
        <v>10</v>
      </c>
      <c r="J228" s="475">
        <v>8</v>
      </c>
      <c r="K228" s="475">
        <v>5</v>
      </c>
      <c r="L228" s="475">
        <v>11</v>
      </c>
      <c r="M228" s="475">
        <v>9</v>
      </c>
      <c r="N228" s="475">
        <v>13</v>
      </c>
      <c r="O228" s="475">
        <v>18</v>
      </c>
    </row>
    <row r="229" spans="1:15" x14ac:dyDescent="0.45">
      <c r="A229" s="475" t="s">
        <v>1018</v>
      </c>
      <c r="B229" s="475" t="s">
        <v>1099</v>
      </c>
      <c r="C229" s="475" t="s">
        <v>395</v>
      </c>
      <c r="D229" s="475" t="s">
        <v>289</v>
      </c>
      <c r="E229" s="475" t="s">
        <v>418</v>
      </c>
      <c r="F229" s="475" t="s">
        <v>1016</v>
      </c>
      <c r="G229" s="475">
        <v>2</v>
      </c>
      <c r="H229" s="475">
        <v>86530</v>
      </c>
      <c r="I229" s="475">
        <v>93358</v>
      </c>
      <c r="J229" s="475">
        <v>113618</v>
      </c>
      <c r="K229" s="475">
        <v>131665</v>
      </c>
      <c r="L229" s="475">
        <v>147837</v>
      </c>
      <c r="M229" s="475">
        <v>157541</v>
      </c>
      <c r="N229" s="475">
        <v>185546</v>
      </c>
      <c r="O229" s="475">
        <v>188491</v>
      </c>
    </row>
    <row r="230" spans="1:15" x14ac:dyDescent="0.45">
      <c r="A230" s="475" t="s">
        <v>1018</v>
      </c>
      <c r="B230" s="475" t="s">
        <v>1099</v>
      </c>
      <c r="C230" s="475" t="s">
        <v>396</v>
      </c>
      <c r="D230" s="475" t="s">
        <v>187</v>
      </c>
      <c r="E230" s="475" t="s">
        <v>418</v>
      </c>
      <c r="F230" s="475" t="s">
        <v>1016</v>
      </c>
      <c r="G230" s="475">
        <v>2</v>
      </c>
      <c r="H230" s="475">
        <v>19257</v>
      </c>
      <c r="I230" s="475">
        <v>22293</v>
      </c>
      <c r="J230" s="475">
        <v>26368</v>
      </c>
      <c r="K230" s="475">
        <v>31631</v>
      </c>
      <c r="L230" s="475">
        <v>37823</v>
      </c>
      <c r="M230" s="475">
        <v>43135</v>
      </c>
      <c r="N230" s="475">
        <v>54306</v>
      </c>
      <c r="O230" s="475">
        <v>61880</v>
      </c>
    </row>
    <row r="231" spans="1:15" x14ac:dyDescent="0.45">
      <c r="A231" s="475" t="s">
        <v>1018</v>
      </c>
      <c r="B231" s="475" t="s">
        <v>1099</v>
      </c>
      <c r="C231" s="475" t="s">
        <v>396</v>
      </c>
      <c r="D231" s="475" t="s">
        <v>188</v>
      </c>
      <c r="E231" s="475" t="s">
        <v>418</v>
      </c>
      <c r="F231" s="475" t="s">
        <v>1016</v>
      </c>
      <c r="G231" s="475">
        <v>2</v>
      </c>
      <c r="H231" s="475">
        <v>32174</v>
      </c>
      <c r="I231" s="475">
        <v>35350</v>
      </c>
      <c r="J231" s="475">
        <v>40560</v>
      </c>
      <c r="K231" s="475">
        <v>47593</v>
      </c>
      <c r="L231" s="475">
        <v>55749</v>
      </c>
      <c r="M231" s="475">
        <v>62151</v>
      </c>
      <c r="N231" s="475">
        <v>75573</v>
      </c>
      <c r="O231" s="475">
        <v>85653</v>
      </c>
    </row>
    <row r="232" spans="1:15" x14ac:dyDescent="0.45">
      <c r="A232" s="475" t="s">
        <v>1018</v>
      </c>
      <c r="B232" s="475" t="s">
        <v>1099</v>
      </c>
      <c r="C232" s="475" t="s">
        <v>396</v>
      </c>
      <c r="D232" s="475" t="s">
        <v>387</v>
      </c>
      <c r="E232" s="475" t="s">
        <v>418</v>
      </c>
      <c r="F232" s="475" t="s">
        <v>1016</v>
      </c>
      <c r="G232" s="475">
        <v>2</v>
      </c>
      <c r="H232" s="475">
        <v>9</v>
      </c>
      <c r="I232" s="475">
        <v>4</v>
      </c>
      <c r="J232" s="475">
        <v>4</v>
      </c>
      <c r="K232" s="475">
        <v>9</v>
      </c>
      <c r="L232" s="475">
        <v>13</v>
      </c>
      <c r="M232" s="475">
        <v>13</v>
      </c>
      <c r="N232" s="475">
        <v>10</v>
      </c>
      <c r="O232" s="475">
        <v>12</v>
      </c>
    </row>
    <row r="233" spans="1:15" x14ac:dyDescent="0.45">
      <c r="A233" s="475" t="s">
        <v>1018</v>
      </c>
      <c r="B233" s="475" t="s">
        <v>1099</v>
      </c>
      <c r="C233" s="475" t="s">
        <v>396</v>
      </c>
      <c r="D233" s="475" t="s">
        <v>289</v>
      </c>
      <c r="E233" s="475" t="s">
        <v>418</v>
      </c>
      <c r="F233" s="475" t="s">
        <v>1016</v>
      </c>
      <c r="G233" s="475">
        <v>2</v>
      </c>
      <c r="H233" s="475">
        <v>51440</v>
      </c>
      <c r="I233" s="475">
        <v>57648</v>
      </c>
      <c r="J233" s="475">
        <v>66932</v>
      </c>
      <c r="K233" s="475">
        <v>79234</v>
      </c>
      <c r="L233" s="475">
        <v>93585</v>
      </c>
      <c r="M233" s="475">
        <v>105299</v>
      </c>
      <c r="N233" s="475">
        <v>129889</v>
      </c>
      <c r="O233" s="475">
        <v>147544</v>
      </c>
    </row>
    <row r="234" spans="1:15" x14ac:dyDescent="0.45">
      <c r="A234" s="475" t="s">
        <v>1018</v>
      </c>
      <c r="B234" s="475" t="s">
        <v>1099</v>
      </c>
      <c r="C234" s="475" t="s">
        <v>397</v>
      </c>
      <c r="D234" s="475" t="s">
        <v>187</v>
      </c>
      <c r="E234" s="475" t="s">
        <v>418</v>
      </c>
      <c r="F234" s="475" t="s">
        <v>1016</v>
      </c>
      <c r="G234" s="475">
        <v>2</v>
      </c>
      <c r="H234" s="475">
        <v>5472</v>
      </c>
      <c r="I234" s="475">
        <v>5771</v>
      </c>
      <c r="J234" s="475">
        <v>3978</v>
      </c>
      <c r="K234" s="475">
        <v>4544</v>
      </c>
      <c r="L234" s="475">
        <v>5058</v>
      </c>
      <c r="M234" s="475">
        <v>5711</v>
      </c>
      <c r="N234" s="475">
        <v>6794</v>
      </c>
      <c r="O234" s="475">
        <v>7817</v>
      </c>
    </row>
    <row r="235" spans="1:15" x14ac:dyDescent="0.45">
      <c r="A235" s="475" t="s">
        <v>1018</v>
      </c>
      <c r="B235" s="475" t="s">
        <v>1099</v>
      </c>
      <c r="C235" s="475" t="s">
        <v>397</v>
      </c>
      <c r="D235" s="475" t="s">
        <v>188</v>
      </c>
      <c r="E235" s="475" t="s">
        <v>418</v>
      </c>
      <c r="F235" s="475" t="s">
        <v>1016</v>
      </c>
      <c r="G235" s="475">
        <v>2</v>
      </c>
      <c r="H235" s="475">
        <v>9715</v>
      </c>
      <c r="I235" s="475">
        <v>9595</v>
      </c>
      <c r="J235" s="475">
        <v>4885</v>
      </c>
      <c r="K235" s="475">
        <v>5592</v>
      </c>
      <c r="L235" s="475">
        <v>6232</v>
      </c>
      <c r="M235" s="475">
        <v>6800</v>
      </c>
      <c r="N235" s="475">
        <v>8238</v>
      </c>
      <c r="O235" s="475">
        <v>9429</v>
      </c>
    </row>
    <row r="236" spans="1:15" x14ac:dyDescent="0.45">
      <c r="A236" s="475" t="s">
        <v>1018</v>
      </c>
      <c r="B236" s="475" t="s">
        <v>1099</v>
      </c>
      <c r="C236" s="475" t="s">
        <v>397</v>
      </c>
      <c r="D236" s="475" t="s">
        <v>387</v>
      </c>
      <c r="E236" s="475" t="s">
        <v>418</v>
      </c>
      <c r="F236" s="475" t="s">
        <v>1016</v>
      </c>
      <c r="G236" s="475">
        <v>2</v>
      </c>
      <c r="H236" s="475">
        <v>1</v>
      </c>
      <c r="I236" s="475">
        <v>7</v>
      </c>
      <c r="J236" s="475">
        <v>0</v>
      </c>
      <c r="K236" s="475">
        <v>1</v>
      </c>
      <c r="L236" s="475">
        <v>3</v>
      </c>
      <c r="M236" s="475">
        <v>1</v>
      </c>
      <c r="N236" s="475">
        <v>2</v>
      </c>
      <c r="O236" s="475">
        <v>1</v>
      </c>
    </row>
    <row r="237" spans="1:15" x14ac:dyDescent="0.45">
      <c r="A237" s="475" t="s">
        <v>1018</v>
      </c>
      <c r="B237" s="475" t="s">
        <v>1099</v>
      </c>
      <c r="C237" s="475" t="s">
        <v>397</v>
      </c>
      <c r="D237" s="475" t="s">
        <v>289</v>
      </c>
      <c r="E237" s="475" t="s">
        <v>418</v>
      </c>
      <c r="F237" s="475" t="s">
        <v>1016</v>
      </c>
      <c r="G237" s="475">
        <v>2</v>
      </c>
      <c r="H237" s="475">
        <v>15188</v>
      </c>
      <c r="I237" s="475">
        <v>15373</v>
      </c>
      <c r="J237" s="475">
        <v>8863</v>
      </c>
      <c r="K237" s="475">
        <v>10137</v>
      </c>
      <c r="L237" s="475">
        <v>11293</v>
      </c>
      <c r="M237" s="475">
        <v>12512</v>
      </c>
      <c r="N237" s="475">
        <v>15034</v>
      </c>
      <c r="O237" s="475">
        <v>17247</v>
      </c>
    </row>
    <row r="238" spans="1:15" x14ac:dyDescent="0.45">
      <c r="A238" s="475" t="s">
        <v>1018</v>
      </c>
      <c r="B238" s="475" t="s">
        <v>1099</v>
      </c>
      <c r="C238" s="475" t="s">
        <v>398</v>
      </c>
      <c r="D238" s="475" t="s">
        <v>187</v>
      </c>
      <c r="E238" s="475" t="s">
        <v>418</v>
      </c>
      <c r="F238" s="475" t="s">
        <v>1016</v>
      </c>
      <c r="G238" s="475">
        <v>2</v>
      </c>
      <c r="H238" s="475">
        <v>20</v>
      </c>
      <c r="I238" s="475">
        <v>14</v>
      </c>
      <c r="J238" s="475">
        <v>15</v>
      </c>
      <c r="K238" s="475">
        <v>16</v>
      </c>
      <c r="L238" s="475">
        <v>12</v>
      </c>
      <c r="M238" s="475">
        <v>9</v>
      </c>
      <c r="N238" s="475">
        <v>21</v>
      </c>
      <c r="O238" s="475">
        <v>18</v>
      </c>
    </row>
    <row r="239" spans="1:15" x14ac:dyDescent="0.45">
      <c r="A239" s="475" t="s">
        <v>1018</v>
      </c>
      <c r="B239" s="475" t="s">
        <v>1099</v>
      </c>
      <c r="C239" s="475" t="s">
        <v>398</v>
      </c>
      <c r="D239" s="475" t="s">
        <v>188</v>
      </c>
      <c r="E239" s="475" t="s">
        <v>418</v>
      </c>
      <c r="F239" s="475" t="s">
        <v>1016</v>
      </c>
      <c r="G239" s="475">
        <v>2</v>
      </c>
      <c r="H239" s="475">
        <v>34</v>
      </c>
      <c r="I239" s="475">
        <v>27</v>
      </c>
      <c r="J239" s="475">
        <v>27</v>
      </c>
      <c r="K239" s="475">
        <v>24</v>
      </c>
      <c r="L239" s="475">
        <v>14</v>
      </c>
      <c r="M239" s="475">
        <v>10</v>
      </c>
      <c r="N239" s="475">
        <v>10</v>
      </c>
      <c r="O239" s="475">
        <v>7</v>
      </c>
    </row>
    <row r="240" spans="1:15" x14ac:dyDescent="0.45">
      <c r="A240" s="475" t="s">
        <v>1018</v>
      </c>
      <c r="B240" s="475" t="s">
        <v>1099</v>
      </c>
      <c r="C240" s="475" t="s">
        <v>398</v>
      </c>
      <c r="D240" s="475" t="s">
        <v>387</v>
      </c>
      <c r="E240" s="475" t="s">
        <v>418</v>
      </c>
      <c r="F240" s="475" t="s">
        <v>1016</v>
      </c>
      <c r="G240" s="475">
        <v>2</v>
      </c>
      <c r="H240" s="475">
        <v>7897</v>
      </c>
      <c r="I240" s="475">
        <v>8795</v>
      </c>
      <c r="J240" s="475">
        <v>9079</v>
      </c>
      <c r="K240" s="475">
        <v>9070</v>
      </c>
      <c r="L240" s="475">
        <v>9304</v>
      </c>
      <c r="M240" s="475">
        <v>8186</v>
      </c>
      <c r="N240" s="475">
        <v>8898</v>
      </c>
      <c r="O240" s="475">
        <v>1140</v>
      </c>
    </row>
    <row r="241" spans="1:15" x14ac:dyDescent="0.45">
      <c r="A241" s="475" t="s">
        <v>1018</v>
      </c>
      <c r="B241" s="475" t="s">
        <v>1099</v>
      </c>
      <c r="C241" s="475" t="s">
        <v>398</v>
      </c>
      <c r="D241" s="475" t="s">
        <v>289</v>
      </c>
      <c r="E241" s="475" t="s">
        <v>418</v>
      </c>
      <c r="F241" s="475" t="s">
        <v>1016</v>
      </c>
      <c r="G241" s="475">
        <v>2</v>
      </c>
      <c r="H241" s="475">
        <v>7950</v>
      </c>
      <c r="I241" s="475">
        <v>8837</v>
      </c>
      <c r="J241" s="475">
        <v>9121</v>
      </c>
      <c r="K241" s="475">
        <v>9110</v>
      </c>
      <c r="L241" s="475">
        <v>9330</v>
      </c>
      <c r="M241" s="475">
        <v>8205</v>
      </c>
      <c r="N241" s="475">
        <v>8929</v>
      </c>
      <c r="O241" s="475">
        <v>1165</v>
      </c>
    </row>
    <row r="242" spans="1:15" x14ac:dyDescent="0.45">
      <c r="A242" s="475" t="s">
        <v>1018</v>
      </c>
      <c r="B242" s="475" t="s">
        <v>1099</v>
      </c>
      <c r="C242" s="475" t="s">
        <v>289</v>
      </c>
      <c r="D242" s="475" t="s">
        <v>187</v>
      </c>
      <c r="E242" s="475" t="s">
        <v>418</v>
      </c>
      <c r="F242" s="475" t="s">
        <v>1016</v>
      </c>
      <c r="G242" s="475">
        <v>2</v>
      </c>
      <c r="H242" s="475">
        <v>590112</v>
      </c>
      <c r="I242" s="475">
        <v>624643</v>
      </c>
      <c r="J242" s="475">
        <v>702170</v>
      </c>
      <c r="K242" s="475">
        <v>766038</v>
      </c>
      <c r="L242" s="475">
        <v>832255</v>
      </c>
      <c r="M242" s="475">
        <v>844439</v>
      </c>
      <c r="N242" s="475">
        <v>981726</v>
      </c>
      <c r="O242" s="475">
        <v>986578</v>
      </c>
    </row>
    <row r="243" spans="1:15" x14ac:dyDescent="0.45">
      <c r="A243" s="475" t="s">
        <v>1018</v>
      </c>
      <c r="B243" s="475" t="s">
        <v>1099</v>
      </c>
      <c r="C243" s="475" t="s">
        <v>289</v>
      </c>
      <c r="D243" s="475" t="s">
        <v>188</v>
      </c>
      <c r="E243" s="475" t="s">
        <v>418</v>
      </c>
      <c r="F243" s="475" t="s">
        <v>1016</v>
      </c>
      <c r="G243" s="475">
        <v>2</v>
      </c>
      <c r="H243" s="475">
        <v>890667</v>
      </c>
      <c r="I243" s="475">
        <v>925237</v>
      </c>
      <c r="J243" s="475">
        <v>1015482</v>
      </c>
      <c r="K243" s="475">
        <v>1098147</v>
      </c>
      <c r="L243" s="475">
        <v>1176067</v>
      </c>
      <c r="M243" s="475">
        <v>1170608</v>
      </c>
      <c r="N243" s="475">
        <v>1356339</v>
      </c>
      <c r="O243" s="475">
        <v>1343616</v>
      </c>
    </row>
    <row r="244" spans="1:15" x14ac:dyDescent="0.45">
      <c r="A244" s="475" t="s">
        <v>1018</v>
      </c>
      <c r="B244" s="475" t="s">
        <v>1099</v>
      </c>
      <c r="C244" s="475" t="s">
        <v>289</v>
      </c>
      <c r="D244" s="475" t="s">
        <v>387</v>
      </c>
      <c r="E244" s="475" t="s">
        <v>418</v>
      </c>
      <c r="F244" s="475" t="s">
        <v>1016</v>
      </c>
      <c r="G244" s="475">
        <v>2</v>
      </c>
      <c r="H244" s="475">
        <v>10636</v>
      </c>
      <c r="I244" s="475">
        <v>9939</v>
      </c>
      <c r="J244" s="475">
        <v>9858</v>
      </c>
      <c r="K244" s="475">
        <v>9871</v>
      </c>
      <c r="L244" s="475">
        <v>9998</v>
      </c>
      <c r="M244" s="475">
        <v>8867</v>
      </c>
      <c r="N244" s="475">
        <v>9760</v>
      </c>
      <c r="O244" s="475">
        <v>2123</v>
      </c>
    </row>
    <row r="245" spans="1:15" x14ac:dyDescent="0.45">
      <c r="A245" s="475" t="s">
        <v>1018</v>
      </c>
      <c r="B245" s="475" t="s">
        <v>1099</v>
      </c>
      <c r="C245" s="475" t="s">
        <v>289</v>
      </c>
      <c r="D245" s="475" t="s">
        <v>289</v>
      </c>
      <c r="E245" s="475" t="s">
        <v>418</v>
      </c>
      <c r="F245" s="475" t="s">
        <v>1016</v>
      </c>
      <c r="G245" s="475">
        <v>2</v>
      </c>
      <c r="H245" s="475">
        <v>1491415</v>
      </c>
      <c r="I245" s="475">
        <v>1559820</v>
      </c>
      <c r="J245" s="475">
        <v>1727510</v>
      </c>
      <c r="K245" s="475">
        <v>1874055</v>
      </c>
      <c r="L245" s="475">
        <v>2018321</v>
      </c>
      <c r="M245" s="475">
        <v>2023914</v>
      </c>
      <c r="N245" s="475">
        <v>2347826</v>
      </c>
      <c r="O245" s="475">
        <v>2332317</v>
      </c>
    </row>
    <row r="246" spans="1:15" x14ac:dyDescent="0.45">
      <c r="A246" s="475" t="s">
        <v>1018</v>
      </c>
      <c r="B246" s="475" t="s">
        <v>1099</v>
      </c>
      <c r="C246" s="475" t="s">
        <v>385</v>
      </c>
      <c r="D246" s="475" t="s">
        <v>187</v>
      </c>
      <c r="E246" s="475" t="s">
        <v>419</v>
      </c>
      <c r="F246" s="475" t="s">
        <v>1017</v>
      </c>
      <c r="G246" s="475">
        <v>3</v>
      </c>
      <c r="H246" s="475">
        <v>4644</v>
      </c>
      <c r="I246" s="475">
        <v>4631</v>
      </c>
      <c r="J246" s="475">
        <v>4780</v>
      </c>
      <c r="K246" s="475">
        <v>4943</v>
      </c>
      <c r="L246" s="475">
        <v>5116</v>
      </c>
      <c r="M246" s="475">
        <v>4825</v>
      </c>
      <c r="N246" s="475">
        <v>5501</v>
      </c>
      <c r="O246" s="475">
        <v>5315</v>
      </c>
    </row>
    <row r="247" spans="1:15" x14ac:dyDescent="0.45">
      <c r="A247" s="475" t="s">
        <v>1018</v>
      </c>
      <c r="B247" s="475" t="s">
        <v>1099</v>
      </c>
      <c r="C247" s="475" t="s">
        <v>385</v>
      </c>
      <c r="D247" s="475" t="s">
        <v>188</v>
      </c>
      <c r="E247" s="475" t="s">
        <v>419</v>
      </c>
      <c r="F247" s="475" t="s">
        <v>1017</v>
      </c>
      <c r="G247" s="475">
        <v>3</v>
      </c>
      <c r="H247" s="475">
        <v>6646</v>
      </c>
      <c r="I247" s="475">
        <v>6599</v>
      </c>
      <c r="J247" s="475">
        <v>6461</v>
      </c>
      <c r="K247" s="475">
        <v>6488</v>
      </c>
      <c r="L247" s="475">
        <v>6404</v>
      </c>
      <c r="M247" s="475">
        <v>5812</v>
      </c>
      <c r="N247" s="475">
        <v>6323</v>
      </c>
      <c r="O247" s="475">
        <v>5960</v>
      </c>
    </row>
    <row r="248" spans="1:15" x14ac:dyDescent="0.45">
      <c r="A248" s="475" t="s">
        <v>1018</v>
      </c>
      <c r="B248" s="475" t="s">
        <v>1099</v>
      </c>
      <c r="C248" s="475" t="s">
        <v>385</v>
      </c>
      <c r="D248" s="475" t="s">
        <v>289</v>
      </c>
      <c r="E248" s="475" t="s">
        <v>419</v>
      </c>
      <c r="F248" s="475" t="s">
        <v>1017</v>
      </c>
      <c r="G248" s="475">
        <v>3</v>
      </c>
      <c r="H248" s="475">
        <v>5542</v>
      </c>
      <c r="I248" s="475">
        <v>5614</v>
      </c>
      <c r="J248" s="475">
        <v>5642</v>
      </c>
      <c r="K248" s="475">
        <v>5807</v>
      </c>
      <c r="L248" s="475">
        <v>5795</v>
      </c>
      <c r="M248" s="475">
        <v>5335</v>
      </c>
      <c r="N248" s="475">
        <v>5912</v>
      </c>
      <c r="O248" s="475">
        <v>5633</v>
      </c>
    </row>
    <row r="249" spans="1:15" x14ac:dyDescent="0.45">
      <c r="A249" s="475" t="s">
        <v>1018</v>
      </c>
      <c r="B249" s="475" t="s">
        <v>1099</v>
      </c>
      <c r="C249" s="475" t="s">
        <v>388</v>
      </c>
      <c r="D249" s="475" t="s">
        <v>187</v>
      </c>
      <c r="E249" s="475" t="s">
        <v>419</v>
      </c>
      <c r="F249" s="475" t="s">
        <v>1017</v>
      </c>
      <c r="G249" s="475">
        <v>3</v>
      </c>
      <c r="H249" s="475">
        <v>14329</v>
      </c>
      <c r="I249" s="475">
        <v>15563</v>
      </c>
      <c r="J249" s="475">
        <v>18083</v>
      </c>
      <c r="K249" s="475">
        <v>20223</v>
      </c>
      <c r="L249" s="475">
        <v>21765</v>
      </c>
      <c r="M249" s="475">
        <v>22850</v>
      </c>
      <c r="N249" s="475">
        <v>28042</v>
      </c>
      <c r="O249" s="475">
        <v>27489</v>
      </c>
    </row>
    <row r="250" spans="1:15" x14ac:dyDescent="0.45">
      <c r="A250" s="475" t="s">
        <v>1018</v>
      </c>
      <c r="B250" s="475" t="s">
        <v>1099</v>
      </c>
      <c r="C250" s="475" t="s">
        <v>388</v>
      </c>
      <c r="D250" s="475" t="s">
        <v>188</v>
      </c>
      <c r="E250" s="475" t="s">
        <v>419</v>
      </c>
      <c r="F250" s="475" t="s">
        <v>1017</v>
      </c>
      <c r="G250" s="475">
        <v>3</v>
      </c>
      <c r="H250" s="475">
        <v>15513</v>
      </c>
      <c r="I250" s="475">
        <v>16945</v>
      </c>
      <c r="J250" s="475">
        <v>21225</v>
      </c>
      <c r="K250" s="475">
        <v>23973</v>
      </c>
      <c r="L250" s="475">
        <v>25520</v>
      </c>
      <c r="M250" s="475">
        <v>27182</v>
      </c>
      <c r="N250" s="475">
        <v>33392</v>
      </c>
      <c r="O250" s="475">
        <v>32856</v>
      </c>
    </row>
    <row r="251" spans="1:15" x14ac:dyDescent="0.45">
      <c r="A251" s="475" t="s">
        <v>1018</v>
      </c>
      <c r="B251" s="475" t="s">
        <v>1099</v>
      </c>
      <c r="C251" s="475" t="s">
        <v>388</v>
      </c>
      <c r="D251" s="475" t="s">
        <v>289</v>
      </c>
      <c r="E251" s="475" t="s">
        <v>419</v>
      </c>
      <c r="F251" s="475" t="s">
        <v>1017</v>
      </c>
      <c r="G251" s="475">
        <v>3</v>
      </c>
      <c r="H251" s="475">
        <v>14778</v>
      </c>
      <c r="I251" s="475">
        <v>16226</v>
      </c>
      <c r="J251" s="475">
        <v>19700</v>
      </c>
      <c r="K251" s="475">
        <v>22190</v>
      </c>
      <c r="L251" s="475">
        <v>23749</v>
      </c>
      <c r="M251" s="475">
        <v>25096</v>
      </c>
      <c r="N251" s="475">
        <v>30766</v>
      </c>
      <c r="O251" s="475">
        <v>30198</v>
      </c>
    </row>
    <row r="252" spans="1:15" x14ac:dyDescent="0.45">
      <c r="A252" s="475" t="s">
        <v>1018</v>
      </c>
      <c r="B252" s="475" t="s">
        <v>1099</v>
      </c>
      <c r="C252" s="475" t="s">
        <v>389</v>
      </c>
      <c r="D252" s="475" t="s">
        <v>187</v>
      </c>
      <c r="E252" s="475" t="s">
        <v>419</v>
      </c>
      <c r="F252" s="475" t="s">
        <v>1017</v>
      </c>
      <c r="G252" s="475">
        <v>3</v>
      </c>
      <c r="H252" s="475">
        <v>31022</v>
      </c>
      <c r="I252" s="475">
        <v>33413</v>
      </c>
      <c r="J252" s="475">
        <v>36956</v>
      </c>
      <c r="K252" s="475">
        <v>41572</v>
      </c>
      <c r="L252" s="475">
        <v>46075</v>
      </c>
      <c r="M252" s="475">
        <v>54765</v>
      </c>
      <c r="N252" s="475">
        <v>66623</v>
      </c>
      <c r="O252" s="475">
        <v>64618</v>
      </c>
    </row>
    <row r="253" spans="1:15" x14ac:dyDescent="0.45">
      <c r="A253" s="475" t="s">
        <v>1018</v>
      </c>
      <c r="B253" s="475" t="s">
        <v>1099</v>
      </c>
      <c r="C253" s="475" t="s">
        <v>389</v>
      </c>
      <c r="D253" s="475" t="s">
        <v>188</v>
      </c>
      <c r="E253" s="475" t="s">
        <v>419</v>
      </c>
      <c r="F253" s="475" t="s">
        <v>1017</v>
      </c>
      <c r="G253" s="475">
        <v>3</v>
      </c>
      <c r="H253" s="475">
        <v>37224</v>
      </c>
      <c r="I253" s="475">
        <v>40341</v>
      </c>
      <c r="J253" s="475">
        <v>44754</v>
      </c>
      <c r="K253" s="475">
        <v>51217</v>
      </c>
      <c r="L253" s="475">
        <v>56792</v>
      </c>
      <c r="M253" s="475">
        <v>67179</v>
      </c>
      <c r="N253" s="475">
        <v>84837</v>
      </c>
      <c r="O253" s="475">
        <v>83290</v>
      </c>
    </row>
    <row r="254" spans="1:15" x14ac:dyDescent="0.45">
      <c r="A254" s="475" t="s">
        <v>1018</v>
      </c>
      <c r="B254" s="475" t="s">
        <v>1099</v>
      </c>
      <c r="C254" s="475" t="s">
        <v>389</v>
      </c>
      <c r="D254" s="475" t="s">
        <v>289</v>
      </c>
      <c r="E254" s="475" t="s">
        <v>419</v>
      </c>
      <c r="F254" s="475" t="s">
        <v>1017</v>
      </c>
      <c r="G254" s="475">
        <v>3</v>
      </c>
      <c r="H254" s="475">
        <v>34184</v>
      </c>
      <c r="I254" s="475">
        <v>37089</v>
      </c>
      <c r="J254" s="475">
        <v>41086</v>
      </c>
      <c r="K254" s="475">
        <v>46695</v>
      </c>
      <c r="L254" s="475">
        <v>51740</v>
      </c>
      <c r="M254" s="475">
        <v>61247</v>
      </c>
      <c r="N254" s="475">
        <v>76050</v>
      </c>
      <c r="O254" s="475">
        <v>74197</v>
      </c>
    </row>
    <row r="255" spans="1:15" x14ac:dyDescent="0.45">
      <c r="A255" s="475" t="s">
        <v>1018</v>
      </c>
      <c r="B255" s="475" t="s">
        <v>1099</v>
      </c>
      <c r="C255" s="475" t="s">
        <v>390</v>
      </c>
      <c r="D255" s="475" t="s">
        <v>187</v>
      </c>
      <c r="E255" s="475" t="s">
        <v>419</v>
      </c>
      <c r="F255" s="475" t="s">
        <v>1017</v>
      </c>
      <c r="G255" s="475">
        <v>3</v>
      </c>
      <c r="H255" s="475">
        <v>44789</v>
      </c>
      <c r="I255" s="475">
        <v>47687</v>
      </c>
      <c r="J255" s="475">
        <v>55312</v>
      </c>
      <c r="K255" s="475">
        <v>61269</v>
      </c>
      <c r="L255" s="475">
        <v>67243</v>
      </c>
      <c r="M255" s="475">
        <v>80449</v>
      </c>
      <c r="N255" s="475">
        <v>97071</v>
      </c>
      <c r="O255" s="475">
        <v>95329</v>
      </c>
    </row>
    <row r="256" spans="1:15" x14ac:dyDescent="0.45">
      <c r="A256" s="475" t="s">
        <v>1018</v>
      </c>
      <c r="B256" s="475" t="s">
        <v>1099</v>
      </c>
      <c r="C256" s="475" t="s">
        <v>390</v>
      </c>
      <c r="D256" s="475" t="s">
        <v>188</v>
      </c>
      <c r="E256" s="475" t="s">
        <v>419</v>
      </c>
      <c r="F256" s="475" t="s">
        <v>1017</v>
      </c>
      <c r="G256" s="475">
        <v>3</v>
      </c>
      <c r="H256" s="475">
        <v>58265</v>
      </c>
      <c r="I256" s="475">
        <v>61541</v>
      </c>
      <c r="J256" s="475">
        <v>69636</v>
      </c>
      <c r="K256" s="475">
        <v>77551</v>
      </c>
      <c r="L256" s="475">
        <v>84722</v>
      </c>
      <c r="M256" s="475">
        <v>102138</v>
      </c>
      <c r="N256" s="475">
        <v>127182</v>
      </c>
      <c r="O256" s="475">
        <v>125155</v>
      </c>
    </row>
    <row r="257" spans="1:15" x14ac:dyDescent="0.45">
      <c r="A257" s="475" t="s">
        <v>1018</v>
      </c>
      <c r="B257" s="475" t="s">
        <v>1099</v>
      </c>
      <c r="C257" s="475" t="s">
        <v>390</v>
      </c>
      <c r="D257" s="475" t="s">
        <v>289</v>
      </c>
      <c r="E257" s="475" t="s">
        <v>419</v>
      </c>
      <c r="F257" s="475" t="s">
        <v>1017</v>
      </c>
      <c r="G257" s="475">
        <v>3</v>
      </c>
      <c r="H257" s="475">
        <v>51861</v>
      </c>
      <c r="I257" s="475">
        <v>55088</v>
      </c>
      <c r="J257" s="475">
        <v>62922</v>
      </c>
      <c r="K257" s="475">
        <v>69913</v>
      </c>
      <c r="L257" s="475">
        <v>76493</v>
      </c>
      <c r="M257" s="475">
        <v>91745</v>
      </c>
      <c r="N257" s="475">
        <v>112659</v>
      </c>
      <c r="O257" s="475">
        <v>110630</v>
      </c>
    </row>
    <row r="258" spans="1:15" x14ac:dyDescent="0.45">
      <c r="A258" s="475" t="s">
        <v>1018</v>
      </c>
      <c r="B258" s="475" t="s">
        <v>1099</v>
      </c>
      <c r="C258" s="475" t="s">
        <v>391</v>
      </c>
      <c r="D258" s="475" t="s">
        <v>187</v>
      </c>
      <c r="E258" s="475" t="s">
        <v>419</v>
      </c>
      <c r="F258" s="475" t="s">
        <v>1017</v>
      </c>
      <c r="G258" s="475">
        <v>3</v>
      </c>
      <c r="H258" s="475">
        <v>61964</v>
      </c>
      <c r="I258" s="475">
        <v>65834</v>
      </c>
      <c r="J258" s="475">
        <v>73737</v>
      </c>
      <c r="K258" s="475">
        <v>80492</v>
      </c>
      <c r="L258" s="475">
        <v>87634</v>
      </c>
      <c r="M258" s="475">
        <v>101560</v>
      </c>
      <c r="N258" s="475">
        <v>121108</v>
      </c>
      <c r="O258" s="475">
        <v>119205</v>
      </c>
    </row>
    <row r="259" spans="1:15" x14ac:dyDescent="0.45">
      <c r="A259" s="475" t="s">
        <v>1018</v>
      </c>
      <c r="B259" s="475" t="s">
        <v>1099</v>
      </c>
      <c r="C259" s="475" t="s">
        <v>391</v>
      </c>
      <c r="D259" s="475" t="s">
        <v>188</v>
      </c>
      <c r="E259" s="475" t="s">
        <v>419</v>
      </c>
      <c r="F259" s="475" t="s">
        <v>1017</v>
      </c>
      <c r="G259" s="475">
        <v>3</v>
      </c>
      <c r="H259" s="475">
        <v>83875</v>
      </c>
      <c r="I259" s="475">
        <v>87827</v>
      </c>
      <c r="J259" s="475">
        <v>94695</v>
      </c>
      <c r="K259" s="475">
        <v>102941</v>
      </c>
      <c r="L259" s="475">
        <v>111115</v>
      </c>
      <c r="M259" s="475">
        <v>130066</v>
      </c>
      <c r="N259" s="475">
        <v>160187</v>
      </c>
      <c r="O259" s="475">
        <v>158860</v>
      </c>
    </row>
    <row r="260" spans="1:15" x14ac:dyDescent="0.45">
      <c r="A260" s="475" t="s">
        <v>1018</v>
      </c>
      <c r="B260" s="475" t="s">
        <v>1099</v>
      </c>
      <c r="C260" s="475" t="s">
        <v>391</v>
      </c>
      <c r="D260" s="475" t="s">
        <v>289</v>
      </c>
      <c r="E260" s="475" t="s">
        <v>419</v>
      </c>
      <c r="F260" s="475" t="s">
        <v>1017</v>
      </c>
      <c r="G260" s="475">
        <v>3</v>
      </c>
      <c r="H260" s="475">
        <v>73580</v>
      </c>
      <c r="I260" s="475">
        <v>77675</v>
      </c>
      <c r="J260" s="475">
        <v>84960</v>
      </c>
      <c r="K260" s="475">
        <v>92481</v>
      </c>
      <c r="L260" s="475">
        <v>100123</v>
      </c>
      <c r="M260" s="475">
        <v>116438</v>
      </c>
      <c r="N260" s="475">
        <v>141356</v>
      </c>
      <c r="O260" s="475">
        <v>139482</v>
      </c>
    </row>
    <row r="261" spans="1:15" x14ac:dyDescent="0.45">
      <c r="A261" s="475" t="s">
        <v>1018</v>
      </c>
      <c r="B261" s="475" t="s">
        <v>1099</v>
      </c>
      <c r="C261" s="475" t="s">
        <v>392</v>
      </c>
      <c r="D261" s="475" t="s">
        <v>187</v>
      </c>
      <c r="E261" s="475" t="s">
        <v>419</v>
      </c>
      <c r="F261" s="475" t="s">
        <v>1017</v>
      </c>
      <c r="G261" s="475">
        <v>3</v>
      </c>
      <c r="H261" s="475">
        <v>87351</v>
      </c>
      <c r="I261" s="475">
        <v>91688</v>
      </c>
      <c r="J261" s="475">
        <v>102094</v>
      </c>
      <c r="K261" s="475">
        <v>110106</v>
      </c>
      <c r="L261" s="475">
        <v>118408</v>
      </c>
      <c r="M261" s="475">
        <v>132915</v>
      </c>
      <c r="N261" s="475">
        <v>156150</v>
      </c>
      <c r="O261" s="475">
        <v>152508</v>
      </c>
    </row>
    <row r="262" spans="1:15" x14ac:dyDescent="0.45">
      <c r="A262" s="475" t="s">
        <v>1018</v>
      </c>
      <c r="B262" s="475" t="s">
        <v>1099</v>
      </c>
      <c r="C262" s="475" t="s">
        <v>392</v>
      </c>
      <c r="D262" s="475" t="s">
        <v>188</v>
      </c>
      <c r="E262" s="475" t="s">
        <v>419</v>
      </c>
      <c r="F262" s="475" t="s">
        <v>1017</v>
      </c>
      <c r="G262" s="475">
        <v>3</v>
      </c>
      <c r="H262" s="475">
        <v>113914</v>
      </c>
      <c r="I262" s="475">
        <v>118496</v>
      </c>
      <c r="J262" s="475">
        <v>129541</v>
      </c>
      <c r="K262" s="475">
        <v>139632</v>
      </c>
      <c r="L262" s="475">
        <v>148970</v>
      </c>
      <c r="M262" s="475">
        <v>168813</v>
      </c>
      <c r="N262" s="475">
        <v>201375</v>
      </c>
      <c r="O262" s="475">
        <v>200440</v>
      </c>
    </row>
    <row r="263" spans="1:15" x14ac:dyDescent="0.45">
      <c r="A263" s="475" t="s">
        <v>1018</v>
      </c>
      <c r="B263" s="475" t="s">
        <v>1099</v>
      </c>
      <c r="C263" s="475" t="s">
        <v>392</v>
      </c>
      <c r="D263" s="475" t="s">
        <v>289</v>
      </c>
      <c r="E263" s="475" t="s">
        <v>419</v>
      </c>
      <c r="F263" s="475" t="s">
        <v>1017</v>
      </c>
      <c r="G263" s="475">
        <v>3</v>
      </c>
      <c r="H263" s="475">
        <v>101478</v>
      </c>
      <c r="I263" s="475">
        <v>106218</v>
      </c>
      <c r="J263" s="475">
        <v>116899</v>
      </c>
      <c r="K263" s="475">
        <v>126044</v>
      </c>
      <c r="L263" s="475">
        <v>134853</v>
      </c>
      <c r="M263" s="475">
        <v>151906</v>
      </c>
      <c r="N263" s="475">
        <v>179891</v>
      </c>
      <c r="O263" s="475">
        <v>177182</v>
      </c>
    </row>
    <row r="264" spans="1:15" x14ac:dyDescent="0.45">
      <c r="A264" s="475" t="s">
        <v>1018</v>
      </c>
      <c r="B264" s="475" t="s">
        <v>1099</v>
      </c>
      <c r="C264" s="475" t="s">
        <v>393</v>
      </c>
      <c r="D264" s="475" t="s">
        <v>187</v>
      </c>
      <c r="E264" s="475" t="s">
        <v>419</v>
      </c>
      <c r="F264" s="475" t="s">
        <v>1017</v>
      </c>
      <c r="G264" s="475">
        <v>3</v>
      </c>
      <c r="H264" s="475">
        <v>119816</v>
      </c>
      <c r="I264" s="475">
        <v>123792</v>
      </c>
      <c r="J264" s="475">
        <v>138331</v>
      </c>
      <c r="K264" s="475">
        <v>147362</v>
      </c>
      <c r="L264" s="475">
        <v>154896</v>
      </c>
      <c r="M264" s="475">
        <v>165986</v>
      </c>
      <c r="N264" s="475">
        <v>193150</v>
      </c>
      <c r="O264" s="475">
        <v>185264</v>
      </c>
    </row>
    <row r="265" spans="1:15" x14ac:dyDescent="0.45">
      <c r="A265" s="475" t="s">
        <v>1018</v>
      </c>
      <c r="B265" s="475" t="s">
        <v>1099</v>
      </c>
      <c r="C265" s="475" t="s">
        <v>393</v>
      </c>
      <c r="D265" s="475" t="s">
        <v>188</v>
      </c>
      <c r="E265" s="475" t="s">
        <v>419</v>
      </c>
      <c r="F265" s="475" t="s">
        <v>1017</v>
      </c>
      <c r="G265" s="475">
        <v>3</v>
      </c>
      <c r="H265" s="475">
        <v>145085</v>
      </c>
      <c r="I265" s="475">
        <v>148154</v>
      </c>
      <c r="J265" s="475">
        <v>160031</v>
      </c>
      <c r="K265" s="475">
        <v>170618</v>
      </c>
      <c r="L265" s="475">
        <v>180944</v>
      </c>
      <c r="M265" s="475">
        <v>198482</v>
      </c>
      <c r="N265" s="475">
        <v>234174</v>
      </c>
      <c r="O265" s="475">
        <v>231254</v>
      </c>
    </row>
    <row r="266" spans="1:15" x14ac:dyDescent="0.45">
      <c r="A266" s="475" t="s">
        <v>1018</v>
      </c>
      <c r="B266" s="475" t="s">
        <v>1099</v>
      </c>
      <c r="C266" s="475" t="s">
        <v>393</v>
      </c>
      <c r="D266" s="475" t="s">
        <v>289</v>
      </c>
      <c r="E266" s="475" t="s">
        <v>419</v>
      </c>
      <c r="F266" s="475" t="s">
        <v>1017</v>
      </c>
      <c r="G266" s="475">
        <v>3</v>
      </c>
      <c r="H266" s="475">
        <v>133364</v>
      </c>
      <c r="I266" s="475">
        <v>137159</v>
      </c>
      <c r="J266" s="475">
        <v>150126</v>
      </c>
      <c r="K266" s="475">
        <v>159970</v>
      </c>
      <c r="L266" s="475">
        <v>168988</v>
      </c>
      <c r="M266" s="475">
        <v>183313</v>
      </c>
      <c r="N266" s="475">
        <v>214851</v>
      </c>
      <c r="O266" s="475">
        <v>209082</v>
      </c>
    </row>
    <row r="267" spans="1:15" x14ac:dyDescent="0.45">
      <c r="A267" s="475" t="s">
        <v>1018</v>
      </c>
      <c r="B267" s="475" t="s">
        <v>1099</v>
      </c>
      <c r="C267" s="475" t="s">
        <v>394</v>
      </c>
      <c r="D267" s="475" t="s">
        <v>187</v>
      </c>
      <c r="E267" s="475" t="s">
        <v>419</v>
      </c>
      <c r="F267" s="475" t="s">
        <v>1017</v>
      </c>
      <c r="G267" s="475">
        <v>3</v>
      </c>
      <c r="H267" s="475">
        <v>150206</v>
      </c>
      <c r="I267" s="475">
        <v>153181</v>
      </c>
      <c r="J267" s="475">
        <v>173418</v>
      </c>
      <c r="K267" s="475">
        <v>183412</v>
      </c>
      <c r="L267" s="475">
        <v>194621</v>
      </c>
      <c r="M267" s="475">
        <v>198163</v>
      </c>
      <c r="N267" s="475">
        <v>229155</v>
      </c>
      <c r="O267" s="475">
        <v>219233</v>
      </c>
    </row>
    <row r="268" spans="1:15" x14ac:dyDescent="0.45">
      <c r="A268" s="475" t="s">
        <v>1018</v>
      </c>
      <c r="B268" s="475" t="s">
        <v>1099</v>
      </c>
      <c r="C268" s="475" t="s">
        <v>394</v>
      </c>
      <c r="D268" s="475" t="s">
        <v>188</v>
      </c>
      <c r="E268" s="475" t="s">
        <v>419</v>
      </c>
      <c r="F268" s="475" t="s">
        <v>1017</v>
      </c>
      <c r="G268" s="475">
        <v>3</v>
      </c>
      <c r="H268" s="475">
        <v>167555</v>
      </c>
      <c r="I268" s="475">
        <v>170585</v>
      </c>
      <c r="J268" s="475">
        <v>196502</v>
      </c>
      <c r="K268" s="475">
        <v>208564</v>
      </c>
      <c r="L268" s="475">
        <v>219388</v>
      </c>
      <c r="M268" s="475">
        <v>222337</v>
      </c>
      <c r="N268" s="475">
        <v>257340</v>
      </c>
      <c r="O268" s="475">
        <v>251378</v>
      </c>
    </row>
    <row r="269" spans="1:15" x14ac:dyDescent="0.45">
      <c r="A269" s="475" t="s">
        <v>1018</v>
      </c>
      <c r="B269" s="475" t="s">
        <v>1099</v>
      </c>
      <c r="C269" s="475" t="s">
        <v>394</v>
      </c>
      <c r="D269" s="475" t="s">
        <v>289</v>
      </c>
      <c r="E269" s="475" t="s">
        <v>419</v>
      </c>
      <c r="F269" s="475" t="s">
        <v>1017</v>
      </c>
      <c r="G269" s="475">
        <v>3</v>
      </c>
      <c r="H269" s="475">
        <v>159152</v>
      </c>
      <c r="I269" s="475">
        <v>162536</v>
      </c>
      <c r="J269" s="475">
        <v>186040</v>
      </c>
      <c r="K269" s="475">
        <v>197066</v>
      </c>
      <c r="L269" s="475">
        <v>207958</v>
      </c>
      <c r="M269" s="475">
        <v>211043</v>
      </c>
      <c r="N269" s="475">
        <v>244028</v>
      </c>
      <c r="O269" s="475">
        <v>235881</v>
      </c>
    </row>
    <row r="270" spans="1:15" x14ac:dyDescent="0.45">
      <c r="A270" s="475" t="s">
        <v>1018</v>
      </c>
      <c r="B270" s="475" t="s">
        <v>1099</v>
      </c>
      <c r="C270" s="475" t="s">
        <v>395</v>
      </c>
      <c r="D270" s="475" t="s">
        <v>187</v>
      </c>
      <c r="E270" s="475" t="s">
        <v>419</v>
      </c>
      <c r="F270" s="475" t="s">
        <v>1017</v>
      </c>
      <c r="G270" s="475">
        <v>3</v>
      </c>
      <c r="H270" s="475">
        <v>166101</v>
      </c>
      <c r="I270" s="475">
        <v>165783</v>
      </c>
      <c r="J270" s="475">
        <v>178682</v>
      </c>
      <c r="K270" s="475">
        <v>189111</v>
      </c>
      <c r="L270" s="475">
        <v>199890</v>
      </c>
      <c r="M270" s="475">
        <v>199097</v>
      </c>
      <c r="N270" s="475">
        <v>231734</v>
      </c>
      <c r="O270" s="475">
        <v>220897</v>
      </c>
    </row>
    <row r="271" spans="1:15" x14ac:dyDescent="0.45">
      <c r="A271" s="475" t="s">
        <v>1018</v>
      </c>
      <c r="B271" s="475" t="s">
        <v>1099</v>
      </c>
      <c r="C271" s="475" t="s">
        <v>395</v>
      </c>
      <c r="D271" s="475" t="s">
        <v>188</v>
      </c>
      <c r="E271" s="475" t="s">
        <v>419</v>
      </c>
      <c r="F271" s="475" t="s">
        <v>1017</v>
      </c>
      <c r="G271" s="475">
        <v>3</v>
      </c>
      <c r="H271" s="475">
        <v>188224</v>
      </c>
      <c r="I271" s="475">
        <v>190556</v>
      </c>
      <c r="J271" s="475">
        <v>211805</v>
      </c>
      <c r="K271" s="475">
        <v>223426</v>
      </c>
      <c r="L271" s="475">
        <v>234041</v>
      </c>
      <c r="M271" s="475">
        <v>235651</v>
      </c>
      <c r="N271" s="475">
        <v>271256</v>
      </c>
      <c r="O271" s="475">
        <v>266292</v>
      </c>
    </row>
    <row r="272" spans="1:15" x14ac:dyDescent="0.45">
      <c r="A272" s="475" t="s">
        <v>1018</v>
      </c>
      <c r="B272" s="475" t="s">
        <v>1099</v>
      </c>
      <c r="C272" s="475" t="s">
        <v>395</v>
      </c>
      <c r="D272" s="475" t="s">
        <v>289</v>
      </c>
      <c r="E272" s="475" t="s">
        <v>419</v>
      </c>
      <c r="F272" s="475" t="s">
        <v>1017</v>
      </c>
      <c r="G272" s="475">
        <v>3</v>
      </c>
      <c r="H272" s="475">
        <v>178079</v>
      </c>
      <c r="I272" s="475">
        <v>179576</v>
      </c>
      <c r="J272" s="475">
        <v>196963</v>
      </c>
      <c r="K272" s="475">
        <v>207991</v>
      </c>
      <c r="L272" s="475">
        <v>218563</v>
      </c>
      <c r="M272" s="475">
        <v>218894</v>
      </c>
      <c r="N272" s="475">
        <v>252862</v>
      </c>
      <c r="O272" s="475">
        <v>244674</v>
      </c>
    </row>
    <row r="273" spans="1:15" x14ac:dyDescent="0.45">
      <c r="A273" s="475" t="s">
        <v>1018</v>
      </c>
      <c r="B273" s="475" t="s">
        <v>1099</v>
      </c>
      <c r="C273" s="475" t="s">
        <v>396</v>
      </c>
      <c r="D273" s="475" t="s">
        <v>187</v>
      </c>
      <c r="E273" s="475" t="s">
        <v>419</v>
      </c>
      <c r="F273" s="475" t="s">
        <v>1017</v>
      </c>
      <c r="G273" s="475">
        <v>3</v>
      </c>
      <c r="H273" s="475">
        <v>147059</v>
      </c>
      <c r="I273" s="475">
        <v>149289</v>
      </c>
      <c r="J273" s="475">
        <v>155823</v>
      </c>
      <c r="K273" s="475">
        <v>164205</v>
      </c>
      <c r="L273" s="475">
        <v>172175</v>
      </c>
      <c r="M273" s="475">
        <v>174037</v>
      </c>
      <c r="N273" s="475">
        <v>200914</v>
      </c>
      <c r="O273" s="475">
        <v>197862</v>
      </c>
    </row>
    <row r="274" spans="1:15" x14ac:dyDescent="0.45">
      <c r="A274" s="475" t="s">
        <v>1018</v>
      </c>
      <c r="B274" s="475" t="s">
        <v>1099</v>
      </c>
      <c r="C274" s="475" t="s">
        <v>396</v>
      </c>
      <c r="D274" s="475" t="s">
        <v>188</v>
      </c>
      <c r="E274" s="475" t="s">
        <v>419</v>
      </c>
      <c r="F274" s="475" t="s">
        <v>1017</v>
      </c>
      <c r="G274" s="475">
        <v>3</v>
      </c>
      <c r="H274" s="475">
        <v>168078</v>
      </c>
      <c r="I274" s="475">
        <v>169304</v>
      </c>
      <c r="J274" s="475">
        <v>177236</v>
      </c>
      <c r="K274" s="475">
        <v>190430</v>
      </c>
      <c r="L274" s="475">
        <v>202044</v>
      </c>
      <c r="M274" s="475">
        <v>207212</v>
      </c>
      <c r="N274" s="475">
        <v>239441</v>
      </c>
      <c r="O274" s="475">
        <v>243306</v>
      </c>
    </row>
    <row r="275" spans="1:15" x14ac:dyDescent="0.45">
      <c r="A275" s="475" t="s">
        <v>1018</v>
      </c>
      <c r="B275" s="475" t="s">
        <v>1099</v>
      </c>
      <c r="C275" s="475" t="s">
        <v>396</v>
      </c>
      <c r="D275" s="475" t="s">
        <v>289</v>
      </c>
      <c r="E275" s="475" t="s">
        <v>419</v>
      </c>
      <c r="F275" s="475" t="s">
        <v>1017</v>
      </c>
      <c r="G275" s="475">
        <v>3</v>
      </c>
      <c r="H275" s="475">
        <v>159261</v>
      </c>
      <c r="I275" s="475">
        <v>160895</v>
      </c>
      <c r="J275" s="475">
        <v>168091</v>
      </c>
      <c r="K275" s="475">
        <v>178995</v>
      </c>
      <c r="L275" s="475">
        <v>188792</v>
      </c>
      <c r="M275" s="475">
        <v>192181</v>
      </c>
      <c r="N275" s="475">
        <v>221634</v>
      </c>
      <c r="O275" s="475">
        <v>221897</v>
      </c>
    </row>
    <row r="276" spans="1:15" x14ac:dyDescent="0.45">
      <c r="A276" s="475" t="s">
        <v>1018</v>
      </c>
      <c r="B276" s="475" t="s">
        <v>1099</v>
      </c>
      <c r="C276" s="475" t="s">
        <v>397</v>
      </c>
      <c r="D276" s="475" t="s">
        <v>187</v>
      </c>
      <c r="E276" s="475" t="s">
        <v>419</v>
      </c>
      <c r="F276" s="475" t="s">
        <v>1017</v>
      </c>
      <c r="G276" s="475">
        <v>3</v>
      </c>
      <c r="H276" s="475">
        <v>136198</v>
      </c>
      <c r="I276" s="475">
        <v>133620</v>
      </c>
      <c r="J276" s="475">
        <v>87656</v>
      </c>
      <c r="K276" s="475">
        <v>97618</v>
      </c>
      <c r="L276" s="475">
        <v>99017</v>
      </c>
      <c r="M276" s="475">
        <v>103107</v>
      </c>
      <c r="N276" s="475">
        <v>113567</v>
      </c>
      <c r="O276" s="475">
        <v>118319</v>
      </c>
    </row>
    <row r="277" spans="1:15" x14ac:dyDescent="0.45">
      <c r="A277" s="475" t="s">
        <v>1018</v>
      </c>
      <c r="B277" s="475" t="s">
        <v>1099</v>
      </c>
      <c r="C277" s="475" t="s">
        <v>397</v>
      </c>
      <c r="D277" s="475" t="s">
        <v>188</v>
      </c>
      <c r="E277" s="475" t="s">
        <v>419</v>
      </c>
      <c r="F277" s="475" t="s">
        <v>1017</v>
      </c>
      <c r="G277" s="475">
        <v>3</v>
      </c>
      <c r="H277" s="475">
        <v>246352</v>
      </c>
      <c r="I277" s="475">
        <v>241450</v>
      </c>
      <c r="J277" s="475">
        <v>113939</v>
      </c>
      <c r="K277" s="475">
        <v>116905</v>
      </c>
      <c r="L277" s="475">
        <v>116826</v>
      </c>
      <c r="M277" s="475">
        <v>118134</v>
      </c>
      <c r="N277" s="475">
        <v>134318</v>
      </c>
      <c r="O277" s="475">
        <v>142792</v>
      </c>
    </row>
    <row r="278" spans="1:15" x14ac:dyDescent="0.45">
      <c r="A278" s="475" t="s">
        <v>1018</v>
      </c>
      <c r="B278" s="475" t="s">
        <v>1099</v>
      </c>
      <c r="C278" s="475" t="s">
        <v>397</v>
      </c>
      <c r="D278" s="475" t="s">
        <v>289</v>
      </c>
      <c r="E278" s="475" t="s">
        <v>419</v>
      </c>
      <c r="F278" s="475" t="s">
        <v>1017</v>
      </c>
      <c r="G278" s="475">
        <v>3</v>
      </c>
      <c r="H278" s="475">
        <v>190114</v>
      </c>
      <c r="I278" s="475">
        <v>185162</v>
      </c>
      <c r="J278" s="475">
        <v>100362</v>
      </c>
      <c r="K278" s="475">
        <v>107348</v>
      </c>
      <c r="L278" s="475">
        <v>108090</v>
      </c>
      <c r="M278" s="475">
        <v>110602</v>
      </c>
      <c r="N278" s="475">
        <v>123795</v>
      </c>
      <c r="O278" s="475">
        <v>130529</v>
      </c>
    </row>
    <row r="279" spans="1:15" x14ac:dyDescent="0.45">
      <c r="A279" s="475" t="s">
        <v>1018</v>
      </c>
      <c r="B279" s="475" t="s">
        <v>1099</v>
      </c>
      <c r="C279" s="475" t="s">
        <v>289</v>
      </c>
      <c r="D279" s="475" t="s">
        <v>187</v>
      </c>
      <c r="E279" s="475" t="s">
        <v>419</v>
      </c>
      <c r="F279" s="475" t="s">
        <v>1017</v>
      </c>
      <c r="G279" s="475">
        <v>3</v>
      </c>
      <c r="H279" s="475">
        <v>45473</v>
      </c>
      <c r="I279" s="475">
        <v>49164</v>
      </c>
      <c r="J279" s="475">
        <v>56015</v>
      </c>
      <c r="K279" s="475">
        <v>62372</v>
      </c>
      <c r="L279" s="475">
        <v>68258</v>
      </c>
      <c r="M279" s="475">
        <v>77479</v>
      </c>
      <c r="N279" s="475">
        <v>93786</v>
      </c>
      <c r="O279" s="475">
        <v>92458</v>
      </c>
    </row>
    <row r="280" spans="1:15" x14ac:dyDescent="0.45">
      <c r="A280" s="475" t="s">
        <v>1018</v>
      </c>
      <c r="B280" s="475" t="s">
        <v>1099</v>
      </c>
      <c r="C280" s="475" t="s">
        <v>289</v>
      </c>
      <c r="D280" s="475" t="s">
        <v>188</v>
      </c>
      <c r="E280" s="475" t="s">
        <v>419</v>
      </c>
      <c r="F280" s="475" t="s">
        <v>1017</v>
      </c>
      <c r="G280" s="475">
        <v>3</v>
      </c>
      <c r="H280" s="475">
        <v>57495</v>
      </c>
      <c r="I280" s="475">
        <v>61578</v>
      </c>
      <c r="J280" s="475">
        <v>69247</v>
      </c>
      <c r="K280" s="475">
        <v>77017</v>
      </c>
      <c r="L280" s="475">
        <v>83641</v>
      </c>
      <c r="M280" s="475">
        <v>95257</v>
      </c>
      <c r="N280" s="475">
        <v>117394</v>
      </c>
      <c r="O280" s="475">
        <v>116402</v>
      </c>
    </row>
    <row r="281" spans="1:15" x14ac:dyDescent="0.45">
      <c r="A281" s="475" t="s">
        <v>1018</v>
      </c>
      <c r="B281" s="475" t="s">
        <v>1099</v>
      </c>
      <c r="C281" s="475" t="s">
        <v>289</v>
      </c>
      <c r="D281" s="475" t="s">
        <v>289</v>
      </c>
      <c r="E281" s="475" t="s">
        <v>419</v>
      </c>
      <c r="F281" s="475" t="s">
        <v>1017</v>
      </c>
      <c r="G281" s="475">
        <v>3</v>
      </c>
      <c r="H281" s="475">
        <v>51563</v>
      </c>
      <c r="I281" s="475">
        <v>55843</v>
      </c>
      <c r="J281" s="475">
        <v>63146</v>
      </c>
      <c r="K281" s="475">
        <v>70296</v>
      </c>
      <c r="L281" s="475">
        <v>76567</v>
      </c>
      <c r="M281" s="475">
        <v>86903</v>
      </c>
      <c r="N281" s="475">
        <v>106134</v>
      </c>
      <c r="O281" s="475">
        <v>104710</v>
      </c>
    </row>
    <row r="282" spans="1:15" x14ac:dyDescent="0.45">
      <c r="A282" s="475" t="s">
        <v>1019</v>
      </c>
      <c r="B282" s="475" t="s">
        <v>552</v>
      </c>
      <c r="C282" s="475" t="s">
        <v>385</v>
      </c>
      <c r="D282" s="475" t="s">
        <v>187</v>
      </c>
      <c r="E282" s="475" t="s">
        <v>386</v>
      </c>
      <c r="F282" s="475" t="s">
        <v>1015</v>
      </c>
      <c r="G282" s="475">
        <v>1</v>
      </c>
      <c r="H282" s="475">
        <v>8</v>
      </c>
      <c r="I282" s="475">
        <v>7</v>
      </c>
      <c r="J282" s="475">
        <v>7</v>
      </c>
      <c r="K282" s="475">
        <v>6</v>
      </c>
      <c r="L282" s="475">
        <v>5</v>
      </c>
      <c r="M282" s="475">
        <v>5</v>
      </c>
      <c r="N282" s="475">
        <v>4</v>
      </c>
      <c r="O282" s="475">
        <v>5</v>
      </c>
    </row>
    <row r="283" spans="1:15" x14ac:dyDescent="0.45">
      <c r="A283" s="475" t="s">
        <v>1019</v>
      </c>
      <c r="B283" s="475" t="s">
        <v>552</v>
      </c>
      <c r="C283" s="475" t="s">
        <v>385</v>
      </c>
      <c r="D283" s="475" t="s">
        <v>188</v>
      </c>
      <c r="E283" s="475" t="s">
        <v>386</v>
      </c>
      <c r="F283" s="475" t="s">
        <v>1015</v>
      </c>
      <c r="G283" s="475">
        <v>1</v>
      </c>
      <c r="H283" s="475">
        <v>8</v>
      </c>
      <c r="I283" s="475">
        <v>7</v>
      </c>
      <c r="J283" s="475">
        <v>6</v>
      </c>
      <c r="K283" s="475">
        <v>5</v>
      </c>
      <c r="L283" s="475">
        <v>5</v>
      </c>
      <c r="M283" s="475">
        <v>5</v>
      </c>
      <c r="N283" s="475">
        <v>4</v>
      </c>
      <c r="O283" s="475">
        <v>4</v>
      </c>
    </row>
    <row r="284" spans="1:15" x14ac:dyDescent="0.45">
      <c r="A284" s="475" t="s">
        <v>1019</v>
      </c>
      <c r="B284" s="475" t="s">
        <v>552</v>
      </c>
      <c r="C284" s="475" t="s">
        <v>385</v>
      </c>
      <c r="D284" s="475" t="s">
        <v>387</v>
      </c>
      <c r="E284" s="475" t="s">
        <v>386</v>
      </c>
      <c r="F284" s="475" t="s">
        <v>1015</v>
      </c>
      <c r="G284" s="475">
        <v>1</v>
      </c>
      <c r="H284" s="475"/>
      <c r="I284" s="475"/>
      <c r="J284" s="475"/>
      <c r="K284" s="475"/>
      <c r="L284" s="475"/>
      <c r="M284" s="475">
        <v>0</v>
      </c>
      <c r="N284" s="475">
        <v>0</v>
      </c>
      <c r="O284" s="475">
        <v>0</v>
      </c>
    </row>
    <row r="285" spans="1:15" x14ac:dyDescent="0.45">
      <c r="A285" s="475" t="s">
        <v>1019</v>
      </c>
      <c r="B285" s="475" t="s">
        <v>552</v>
      </c>
      <c r="C285" s="475" t="s">
        <v>385</v>
      </c>
      <c r="D285" s="475" t="s">
        <v>289</v>
      </c>
      <c r="E285" s="475" t="s">
        <v>386</v>
      </c>
      <c r="F285" s="475" t="s">
        <v>1015</v>
      </c>
      <c r="G285" s="475">
        <v>1</v>
      </c>
      <c r="H285" s="475">
        <v>16</v>
      </c>
      <c r="I285" s="475">
        <v>14</v>
      </c>
      <c r="J285" s="475">
        <v>13</v>
      </c>
      <c r="K285" s="475">
        <v>11</v>
      </c>
      <c r="L285" s="475">
        <v>10</v>
      </c>
      <c r="M285" s="475">
        <v>10</v>
      </c>
      <c r="N285" s="475">
        <v>8</v>
      </c>
      <c r="O285" s="475">
        <v>9</v>
      </c>
    </row>
    <row r="286" spans="1:15" x14ac:dyDescent="0.45">
      <c r="A286" s="475" t="s">
        <v>1019</v>
      </c>
      <c r="B286" s="475" t="s">
        <v>552</v>
      </c>
      <c r="C286" s="475" t="s">
        <v>388</v>
      </c>
      <c r="D286" s="475" t="s">
        <v>187</v>
      </c>
      <c r="E286" s="475" t="s">
        <v>386</v>
      </c>
      <c r="F286" s="475" t="s">
        <v>1015</v>
      </c>
      <c r="G286" s="475">
        <v>1</v>
      </c>
      <c r="H286" s="475">
        <v>40</v>
      </c>
      <c r="I286" s="475">
        <v>37</v>
      </c>
      <c r="J286" s="475">
        <v>34</v>
      </c>
      <c r="K286" s="475">
        <v>30</v>
      </c>
      <c r="L286" s="475">
        <v>27</v>
      </c>
      <c r="M286" s="475">
        <v>24</v>
      </c>
      <c r="N286" s="475">
        <v>20</v>
      </c>
      <c r="O286" s="475">
        <v>18</v>
      </c>
    </row>
    <row r="287" spans="1:15" x14ac:dyDescent="0.45">
      <c r="A287" s="475" t="s">
        <v>1019</v>
      </c>
      <c r="B287" s="475" t="s">
        <v>552</v>
      </c>
      <c r="C287" s="475" t="s">
        <v>388</v>
      </c>
      <c r="D287" s="475" t="s">
        <v>188</v>
      </c>
      <c r="E287" s="475" t="s">
        <v>386</v>
      </c>
      <c r="F287" s="475" t="s">
        <v>1015</v>
      </c>
      <c r="G287" s="475">
        <v>1</v>
      </c>
      <c r="H287" s="475">
        <v>39</v>
      </c>
      <c r="I287" s="475">
        <v>36</v>
      </c>
      <c r="J287" s="475">
        <v>32</v>
      </c>
      <c r="K287" s="475">
        <v>26</v>
      </c>
      <c r="L287" s="475">
        <v>23</v>
      </c>
      <c r="M287" s="475">
        <v>21</v>
      </c>
      <c r="N287" s="475">
        <v>17</v>
      </c>
      <c r="O287" s="475">
        <v>16</v>
      </c>
    </row>
    <row r="288" spans="1:15" x14ac:dyDescent="0.45">
      <c r="A288" s="475" t="s">
        <v>1019</v>
      </c>
      <c r="B288" s="475" t="s">
        <v>552</v>
      </c>
      <c r="C288" s="475" t="s">
        <v>388</v>
      </c>
      <c r="D288" s="475" t="s">
        <v>387</v>
      </c>
      <c r="E288" s="475" t="s">
        <v>386</v>
      </c>
      <c r="F288" s="475" t="s">
        <v>1015</v>
      </c>
      <c r="G288" s="475">
        <v>1</v>
      </c>
      <c r="H288" s="475">
        <v>0</v>
      </c>
      <c r="I288" s="475"/>
      <c r="J288" s="475">
        <v>0</v>
      </c>
      <c r="K288" s="475"/>
      <c r="L288" s="475">
        <v>0</v>
      </c>
      <c r="M288" s="475">
        <v>0</v>
      </c>
      <c r="N288" s="475">
        <v>0</v>
      </c>
      <c r="O288" s="475">
        <v>0</v>
      </c>
    </row>
    <row r="289" spans="1:15" x14ac:dyDescent="0.45">
      <c r="A289" s="475" t="s">
        <v>1019</v>
      </c>
      <c r="B289" s="475" t="s">
        <v>552</v>
      </c>
      <c r="C289" s="475" t="s">
        <v>388</v>
      </c>
      <c r="D289" s="475" t="s">
        <v>289</v>
      </c>
      <c r="E289" s="475" t="s">
        <v>386</v>
      </c>
      <c r="F289" s="475" t="s">
        <v>1015</v>
      </c>
      <c r="G289" s="475">
        <v>1</v>
      </c>
      <c r="H289" s="475">
        <v>79</v>
      </c>
      <c r="I289" s="475">
        <v>73</v>
      </c>
      <c r="J289" s="475">
        <v>67</v>
      </c>
      <c r="K289" s="475">
        <v>56</v>
      </c>
      <c r="L289" s="475">
        <v>51</v>
      </c>
      <c r="M289" s="475">
        <v>45</v>
      </c>
      <c r="N289" s="475">
        <v>37</v>
      </c>
      <c r="O289" s="475">
        <v>34</v>
      </c>
    </row>
    <row r="290" spans="1:15" x14ac:dyDescent="0.45">
      <c r="A290" s="475" t="s">
        <v>1019</v>
      </c>
      <c r="B290" s="475" t="s">
        <v>552</v>
      </c>
      <c r="C290" s="475" t="s">
        <v>389</v>
      </c>
      <c r="D290" s="475" t="s">
        <v>187</v>
      </c>
      <c r="E290" s="475" t="s">
        <v>386</v>
      </c>
      <c r="F290" s="475" t="s">
        <v>1015</v>
      </c>
      <c r="G290" s="475">
        <v>1</v>
      </c>
      <c r="H290" s="475">
        <v>46</v>
      </c>
      <c r="I290" s="475">
        <v>44</v>
      </c>
      <c r="J290" s="475">
        <v>42</v>
      </c>
      <c r="K290" s="475">
        <v>39</v>
      </c>
      <c r="L290" s="475">
        <v>38</v>
      </c>
      <c r="M290" s="475">
        <v>35</v>
      </c>
      <c r="N290" s="475">
        <v>31</v>
      </c>
      <c r="O290" s="475">
        <v>30</v>
      </c>
    </row>
    <row r="291" spans="1:15" x14ac:dyDescent="0.45">
      <c r="A291" s="475" t="s">
        <v>1019</v>
      </c>
      <c r="B291" s="475" t="s">
        <v>552</v>
      </c>
      <c r="C291" s="475" t="s">
        <v>389</v>
      </c>
      <c r="D291" s="475" t="s">
        <v>188</v>
      </c>
      <c r="E291" s="475" t="s">
        <v>386</v>
      </c>
      <c r="F291" s="475" t="s">
        <v>1015</v>
      </c>
      <c r="G291" s="475">
        <v>1</v>
      </c>
      <c r="H291" s="475">
        <v>50</v>
      </c>
      <c r="I291" s="475">
        <v>48</v>
      </c>
      <c r="J291" s="475">
        <v>45</v>
      </c>
      <c r="K291" s="475">
        <v>37</v>
      </c>
      <c r="L291" s="475">
        <v>35</v>
      </c>
      <c r="M291" s="475">
        <v>33</v>
      </c>
      <c r="N291" s="475">
        <v>29</v>
      </c>
      <c r="O291" s="475">
        <v>27</v>
      </c>
    </row>
    <row r="292" spans="1:15" x14ac:dyDescent="0.45">
      <c r="A292" s="475" t="s">
        <v>1019</v>
      </c>
      <c r="B292" s="475" t="s">
        <v>552</v>
      </c>
      <c r="C292" s="475" t="s">
        <v>389</v>
      </c>
      <c r="D292" s="475" t="s">
        <v>387</v>
      </c>
      <c r="E292" s="475" t="s">
        <v>386</v>
      </c>
      <c r="F292" s="475" t="s">
        <v>1015</v>
      </c>
      <c r="G292" s="475">
        <v>1</v>
      </c>
      <c r="H292" s="475">
        <v>0</v>
      </c>
      <c r="I292" s="475"/>
      <c r="J292" s="475">
        <v>0</v>
      </c>
      <c r="K292" s="475"/>
      <c r="L292" s="475"/>
      <c r="M292" s="475">
        <v>0</v>
      </c>
      <c r="N292" s="475">
        <v>0</v>
      </c>
      <c r="O292" s="475">
        <v>0</v>
      </c>
    </row>
    <row r="293" spans="1:15" x14ac:dyDescent="0.45">
      <c r="A293" s="475" t="s">
        <v>1019</v>
      </c>
      <c r="B293" s="475" t="s">
        <v>552</v>
      </c>
      <c r="C293" s="475" t="s">
        <v>389</v>
      </c>
      <c r="D293" s="475" t="s">
        <v>289</v>
      </c>
      <c r="E293" s="475" t="s">
        <v>386</v>
      </c>
      <c r="F293" s="475" t="s">
        <v>1015</v>
      </c>
      <c r="G293" s="475">
        <v>1</v>
      </c>
      <c r="H293" s="475">
        <v>96</v>
      </c>
      <c r="I293" s="475">
        <v>92</v>
      </c>
      <c r="J293" s="475">
        <v>87</v>
      </c>
      <c r="K293" s="475">
        <v>76</v>
      </c>
      <c r="L293" s="475">
        <v>73</v>
      </c>
      <c r="M293" s="475">
        <v>69</v>
      </c>
      <c r="N293" s="475">
        <v>61</v>
      </c>
      <c r="O293" s="475">
        <v>58</v>
      </c>
    </row>
    <row r="294" spans="1:15" x14ac:dyDescent="0.45">
      <c r="A294" s="475" t="s">
        <v>1019</v>
      </c>
      <c r="B294" s="475" t="s">
        <v>552</v>
      </c>
      <c r="C294" s="475" t="s">
        <v>390</v>
      </c>
      <c r="D294" s="475" t="s">
        <v>187</v>
      </c>
      <c r="E294" s="475" t="s">
        <v>386</v>
      </c>
      <c r="F294" s="475" t="s">
        <v>1015</v>
      </c>
      <c r="G294" s="475">
        <v>1</v>
      </c>
      <c r="H294" s="475">
        <v>20</v>
      </c>
      <c r="I294" s="475">
        <v>21</v>
      </c>
      <c r="J294" s="475">
        <v>21</v>
      </c>
      <c r="K294" s="475">
        <v>20</v>
      </c>
      <c r="L294" s="475">
        <v>20</v>
      </c>
      <c r="M294" s="475">
        <v>19</v>
      </c>
      <c r="N294" s="475">
        <v>16</v>
      </c>
      <c r="O294" s="475">
        <v>15</v>
      </c>
    </row>
    <row r="295" spans="1:15" x14ac:dyDescent="0.45">
      <c r="A295" s="475" t="s">
        <v>1019</v>
      </c>
      <c r="B295" s="475" t="s">
        <v>552</v>
      </c>
      <c r="C295" s="475" t="s">
        <v>390</v>
      </c>
      <c r="D295" s="475" t="s">
        <v>188</v>
      </c>
      <c r="E295" s="475" t="s">
        <v>386</v>
      </c>
      <c r="F295" s="475" t="s">
        <v>1015</v>
      </c>
      <c r="G295" s="475">
        <v>1</v>
      </c>
      <c r="H295" s="475">
        <v>25</v>
      </c>
      <c r="I295" s="475">
        <v>25</v>
      </c>
      <c r="J295" s="475">
        <v>25</v>
      </c>
      <c r="K295" s="475">
        <v>21</v>
      </c>
      <c r="L295" s="475">
        <v>20</v>
      </c>
      <c r="M295" s="475">
        <v>19</v>
      </c>
      <c r="N295" s="475">
        <v>16</v>
      </c>
      <c r="O295" s="475">
        <v>15</v>
      </c>
    </row>
    <row r="296" spans="1:15" x14ac:dyDescent="0.45">
      <c r="A296" s="475" t="s">
        <v>1019</v>
      </c>
      <c r="B296" s="475" t="s">
        <v>552</v>
      </c>
      <c r="C296" s="475" t="s">
        <v>390</v>
      </c>
      <c r="D296" s="475" t="s">
        <v>387</v>
      </c>
      <c r="E296" s="475" t="s">
        <v>386</v>
      </c>
      <c r="F296" s="475" t="s">
        <v>1015</v>
      </c>
      <c r="G296" s="475">
        <v>1</v>
      </c>
      <c r="H296" s="475"/>
      <c r="I296" s="475">
        <v>0</v>
      </c>
      <c r="J296" s="475">
        <v>0</v>
      </c>
      <c r="K296" s="475"/>
      <c r="L296" s="475"/>
      <c r="M296" s="475">
        <v>0</v>
      </c>
      <c r="N296" s="475">
        <v>0</v>
      </c>
      <c r="O296" s="475">
        <v>0</v>
      </c>
    </row>
    <row r="297" spans="1:15" x14ac:dyDescent="0.45">
      <c r="A297" s="475" t="s">
        <v>1019</v>
      </c>
      <c r="B297" s="475" t="s">
        <v>552</v>
      </c>
      <c r="C297" s="475" t="s">
        <v>390</v>
      </c>
      <c r="D297" s="475" t="s">
        <v>289</v>
      </c>
      <c r="E297" s="475" t="s">
        <v>386</v>
      </c>
      <c r="F297" s="475" t="s">
        <v>1015</v>
      </c>
      <c r="G297" s="475">
        <v>1</v>
      </c>
      <c r="H297" s="475">
        <v>45</v>
      </c>
      <c r="I297" s="475">
        <v>46</v>
      </c>
      <c r="J297" s="475">
        <v>46</v>
      </c>
      <c r="K297" s="475">
        <v>41</v>
      </c>
      <c r="L297" s="475">
        <v>39</v>
      </c>
      <c r="M297" s="475">
        <v>37</v>
      </c>
      <c r="N297" s="475">
        <v>32</v>
      </c>
      <c r="O297" s="475">
        <v>30</v>
      </c>
    </row>
    <row r="298" spans="1:15" x14ac:dyDescent="0.45">
      <c r="A298" s="475" t="s">
        <v>1019</v>
      </c>
      <c r="B298" s="475" t="s">
        <v>552</v>
      </c>
      <c r="C298" s="475" t="s">
        <v>391</v>
      </c>
      <c r="D298" s="475" t="s">
        <v>187</v>
      </c>
      <c r="E298" s="475" t="s">
        <v>386</v>
      </c>
      <c r="F298" s="475" t="s">
        <v>1015</v>
      </c>
      <c r="G298" s="475">
        <v>1</v>
      </c>
      <c r="H298" s="475">
        <v>16</v>
      </c>
      <c r="I298" s="475">
        <v>16</v>
      </c>
      <c r="J298" s="475">
        <v>16</v>
      </c>
      <c r="K298" s="475">
        <v>15</v>
      </c>
      <c r="L298" s="475">
        <v>16</v>
      </c>
      <c r="M298" s="475">
        <v>16</v>
      </c>
      <c r="N298" s="475">
        <v>16</v>
      </c>
      <c r="O298" s="475">
        <v>16</v>
      </c>
    </row>
    <row r="299" spans="1:15" x14ac:dyDescent="0.45">
      <c r="A299" s="475" t="s">
        <v>1019</v>
      </c>
      <c r="B299" s="475" t="s">
        <v>552</v>
      </c>
      <c r="C299" s="475" t="s">
        <v>391</v>
      </c>
      <c r="D299" s="475" t="s">
        <v>188</v>
      </c>
      <c r="E299" s="475" t="s">
        <v>386</v>
      </c>
      <c r="F299" s="475" t="s">
        <v>1015</v>
      </c>
      <c r="G299" s="475">
        <v>1</v>
      </c>
      <c r="H299" s="475">
        <v>23</v>
      </c>
      <c r="I299" s="475">
        <v>22</v>
      </c>
      <c r="J299" s="475">
        <v>22</v>
      </c>
      <c r="K299" s="475">
        <v>18</v>
      </c>
      <c r="L299" s="475">
        <v>18</v>
      </c>
      <c r="M299" s="475">
        <v>18</v>
      </c>
      <c r="N299" s="475">
        <v>16</v>
      </c>
      <c r="O299" s="475">
        <v>16</v>
      </c>
    </row>
    <row r="300" spans="1:15" x14ac:dyDescent="0.45">
      <c r="A300" s="475" t="s">
        <v>1019</v>
      </c>
      <c r="B300" s="475" t="s">
        <v>552</v>
      </c>
      <c r="C300" s="475" t="s">
        <v>391</v>
      </c>
      <c r="D300" s="475" t="s">
        <v>387</v>
      </c>
      <c r="E300" s="475" t="s">
        <v>386</v>
      </c>
      <c r="F300" s="475" t="s">
        <v>1015</v>
      </c>
      <c r="G300" s="475">
        <v>1</v>
      </c>
      <c r="H300" s="475"/>
      <c r="I300" s="475"/>
      <c r="J300" s="475"/>
      <c r="K300" s="475"/>
      <c r="L300" s="475">
        <v>0</v>
      </c>
      <c r="M300" s="475">
        <v>0</v>
      </c>
      <c r="N300" s="475">
        <v>0</v>
      </c>
      <c r="O300" s="475">
        <v>0</v>
      </c>
    </row>
    <row r="301" spans="1:15" x14ac:dyDescent="0.45">
      <c r="A301" s="475" t="s">
        <v>1019</v>
      </c>
      <c r="B301" s="475" t="s">
        <v>552</v>
      </c>
      <c r="C301" s="475" t="s">
        <v>391</v>
      </c>
      <c r="D301" s="475" t="s">
        <v>289</v>
      </c>
      <c r="E301" s="475" t="s">
        <v>386</v>
      </c>
      <c r="F301" s="475" t="s">
        <v>1015</v>
      </c>
      <c r="G301" s="475">
        <v>1</v>
      </c>
      <c r="H301" s="475">
        <v>38</v>
      </c>
      <c r="I301" s="475">
        <v>38</v>
      </c>
      <c r="J301" s="475">
        <v>37</v>
      </c>
      <c r="K301" s="475">
        <v>33</v>
      </c>
      <c r="L301" s="475">
        <v>33</v>
      </c>
      <c r="M301" s="475">
        <v>34</v>
      </c>
      <c r="N301" s="475">
        <v>32</v>
      </c>
      <c r="O301" s="475">
        <v>32</v>
      </c>
    </row>
    <row r="302" spans="1:15" x14ac:dyDescent="0.45">
      <c r="A302" s="475" t="s">
        <v>1019</v>
      </c>
      <c r="B302" s="475" t="s">
        <v>552</v>
      </c>
      <c r="C302" s="475" t="s">
        <v>392</v>
      </c>
      <c r="D302" s="475" t="s">
        <v>187</v>
      </c>
      <c r="E302" s="475" t="s">
        <v>386</v>
      </c>
      <c r="F302" s="475" t="s">
        <v>1015</v>
      </c>
      <c r="G302" s="475">
        <v>1</v>
      </c>
      <c r="H302" s="475">
        <v>12</v>
      </c>
      <c r="I302" s="475">
        <v>12</v>
      </c>
      <c r="J302" s="475">
        <v>13</v>
      </c>
      <c r="K302" s="475">
        <v>12</v>
      </c>
      <c r="L302" s="475">
        <v>13</v>
      </c>
      <c r="M302" s="475">
        <v>12</v>
      </c>
      <c r="N302" s="475">
        <v>12</v>
      </c>
      <c r="O302" s="475">
        <v>12</v>
      </c>
    </row>
    <row r="303" spans="1:15" x14ac:dyDescent="0.45">
      <c r="A303" s="475" t="s">
        <v>1019</v>
      </c>
      <c r="B303" s="475" t="s">
        <v>552</v>
      </c>
      <c r="C303" s="475" t="s">
        <v>392</v>
      </c>
      <c r="D303" s="475" t="s">
        <v>188</v>
      </c>
      <c r="E303" s="475" t="s">
        <v>386</v>
      </c>
      <c r="F303" s="475" t="s">
        <v>1015</v>
      </c>
      <c r="G303" s="475">
        <v>1</v>
      </c>
      <c r="H303" s="475">
        <v>18</v>
      </c>
      <c r="I303" s="475">
        <v>19</v>
      </c>
      <c r="J303" s="475">
        <v>19</v>
      </c>
      <c r="K303" s="475">
        <v>17</v>
      </c>
      <c r="L303" s="475">
        <v>17</v>
      </c>
      <c r="M303" s="475">
        <v>16</v>
      </c>
      <c r="N303" s="475">
        <v>15</v>
      </c>
      <c r="O303" s="475">
        <v>14</v>
      </c>
    </row>
    <row r="304" spans="1:15" x14ac:dyDescent="0.45">
      <c r="A304" s="475" t="s">
        <v>1019</v>
      </c>
      <c r="B304" s="475" t="s">
        <v>552</v>
      </c>
      <c r="C304" s="475" t="s">
        <v>392</v>
      </c>
      <c r="D304" s="475" t="s">
        <v>387</v>
      </c>
      <c r="E304" s="475" t="s">
        <v>386</v>
      </c>
      <c r="F304" s="475" t="s">
        <v>1015</v>
      </c>
      <c r="G304" s="475">
        <v>1</v>
      </c>
      <c r="H304" s="475">
        <v>0</v>
      </c>
      <c r="I304" s="475">
        <v>0</v>
      </c>
      <c r="J304" s="475"/>
      <c r="K304" s="475"/>
      <c r="L304" s="475"/>
      <c r="M304" s="475">
        <v>0</v>
      </c>
      <c r="N304" s="475">
        <v>0</v>
      </c>
      <c r="O304" s="475">
        <v>0</v>
      </c>
    </row>
    <row r="305" spans="1:15" x14ac:dyDescent="0.45">
      <c r="A305" s="475" t="s">
        <v>1019</v>
      </c>
      <c r="B305" s="475" t="s">
        <v>552</v>
      </c>
      <c r="C305" s="475" t="s">
        <v>392</v>
      </c>
      <c r="D305" s="475" t="s">
        <v>289</v>
      </c>
      <c r="E305" s="475" t="s">
        <v>386</v>
      </c>
      <c r="F305" s="475" t="s">
        <v>1015</v>
      </c>
      <c r="G305" s="475">
        <v>1</v>
      </c>
      <c r="H305" s="475">
        <v>30</v>
      </c>
      <c r="I305" s="475">
        <v>31</v>
      </c>
      <c r="J305" s="475">
        <v>31</v>
      </c>
      <c r="K305" s="475">
        <v>29</v>
      </c>
      <c r="L305" s="475">
        <v>29</v>
      </c>
      <c r="M305" s="475">
        <v>29</v>
      </c>
      <c r="N305" s="475">
        <v>27</v>
      </c>
      <c r="O305" s="475">
        <v>26</v>
      </c>
    </row>
    <row r="306" spans="1:15" x14ac:dyDescent="0.45">
      <c r="A306" s="475" t="s">
        <v>1019</v>
      </c>
      <c r="B306" s="475" t="s">
        <v>552</v>
      </c>
      <c r="C306" s="475" t="s">
        <v>393</v>
      </c>
      <c r="D306" s="475" t="s">
        <v>187</v>
      </c>
      <c r="E306" s="475" t="s">
        <v>386</v>
      </c>
      <c r="F306" s="475" t="s">
        <v>1015</v>
      </c>
      <c r="G306" s="475">
        <v>1</v>
      </c>
      <c r="H306" s="475">
        <v>8</v>
      </c>
      <c r="I306" s="475">
        <v>9</v>
      </c>
      <c r="J306" s="475">
        <v>9</v>
      </c>
      <c r="K306" s="475">
        <v>9</v>
      </c>
      <c r="L306" s="475">
        <v>10</v>
      </c>
      <c r="M306" s="475">
        <v>10</v>
      </c>
      <c r="N306" s="475">
        <v>10</v>
      </c>
      <c r="O306" s="475">
        <v>10</v>
      </c>
    </row>
    <row r="307" spans="1:15" x14ac:dyDescent="0.45">
      <c r="A307" s="475" t="s">
        <v>1019</v>
      </c>
      <c r="B307" s="475" t="s">
        <v>552</v>
      </c>
      <c r="C307" s="475" t="s">
        <v>393</v>
      </c>
      <c r="D307" s="475" t="s">
        <v>188</v>
      </c>
      <c r="E307" s="475" t="s">
        <v>386</v>
      </c>
      <c r="F307" s="475" t="s">
        <v>1015</v>
      </c>
      <c r="G307" s="475">
        <v>1</v>
      </c>
      <c r="H307" s="475">
        <v>14</v>
      </c>
      <c r="I307" s="475">
        <v>15</v>
      </c>
      <c r="J307" s="475">
        <v>15</v>
      </c>
      <c r="K307" s="475">
        <v>13</v>
      </c>
      <c r="L307" s="475">
        <v>14</v>
      </c>
      <c r="M307" s="475">
        <v>14</v>
      </c>
      <c r="N307" s="475">
        <v>13</v>
      </c>
      <c r="O307" s="475">
        <v>13</v>
      </c>
    </row>
    <row r="308" spans="1:15" x14ac:dyDescent="0.45">
      <c r="A308" s="475" t="s">
        <v>1019</v>
      </c>
      <c r="B308" s="475" t="s">
        <v>552</v>
      </c>
      <c r="C308" s="475" t="s">
        <v>393</v>
      </c>
      <c r="D308" s="475" t="s">
        <v>387</v>
      </c>
      <c r="E308" s="475" t="s">
        <v>386</v>
      </c>
      <c r="F308" s="475" t="s">
        <v>1015</v>
      </c>
      <c r="G308" s="475">
        <v>1</v>
      </c>
      <c r="H308" s="475"/>
      <c r="I308" s="475"/>
      <c r="J308" s="475"/>
      <c r="K308" s="475"/>
      <c r="L308" s="475"/>
      <c r="M308" s="475">
        <v>0</v>
      </c>
      <c r="N308" s="475">
        <v>0</v>
      </c>
      <c r="O308" s="475"/>
    </row>
    <row r="309" spans="1:15" x14ac:dyDescent="0.45">
      <c r="A309" s="475" t="s">
        <v>1019</v>
      </c>
      <c r="B309" s="475" t="s">
        <v>552</v>
      </c>
      <c r="C309" s="475" t="s">
        <v>393</v>
      </c>
      <c r="D309" s="475" t="s">
        <v>289</v>
      </c>
      <c r="E309" s="475" t="s">
        <v>386</v>
      </c>
      <c r="F309" s="475" t="s">
        <v>1015</v>
      </c>
      <c r="G309" s="475">
        <v>1</v>
      </c>
      <c r="H309" s="475">
        <v>23</v>
      </c>
      <c r="I309" s="475">
        <v>24</v>
      </c>
      <c r="J309" s="475">
        <v>24</v>
      </c>
      <c r="K309" s="475">
        <v>23</v>
      </c>
      <c r="L309" s="475">
        <v>23</v>
      </c>
      <c r="M309" s="475">
        <v>24</v>
      </c>
      <c r="N309" s="475">
        <v>22</v>
      </c>
      <c r="O309" s="475">
        <v>23</v>
      </c>
    </row>
    <row r="310" spans="1:15" x14ac:dyDescent="0.45">
      <c r="A310" s="475" t="s">
        <v>1019</v>
      </c>
      <c r="B310" s="475" t="s">
        <v>552</v>
      </c>
      <c r="C310" s="475" t="s">
        <v>394</v>
      </c>
      <c r="D310" s="475" t="s">
        <v>187</v>
      </c>
      <c r="E310" s="475" t="s">
        <v>386</v>
      </c>
      <c r="F310" s="475" t="s">
        <v>1015</v>
      </c>
      <c r="G310" s="475">
        <v>1</v>
      </c>
      <c r="H310" s="475">
        <v>4</v>
      </c>
      <c r="I310" s="475">
        <v>5</v>
      </c>
      <c r="J310" s="475">
        <v>5</v>
      </c>
      <c r="K310" s="475">
        <v>6</v>
      </c>
      <c r="L310" s="475">
        <v>6</v>
      </c>
      <c r="M310" s="475">
        <v>6</v>
      </c>
      <c r="N310" s="475">
        <v>7</v>
      </c>
      <c r="O310" s="475">
        <v>7</v>
      </c>
    </row>
    <row r="311" spans="1:15" x14ac:dyDescent="0.45">
      <c r="A311" s="475" t="s">
        <v>1019</v>
      </c>
      <c r="B311" s="475" t="s">
        <v>552</v>
      </c>
      <c r="C311" s="475" t="s">
        <v>394</v>
      </c>
      <c r="D311" s="475" t="s">
        <v>188</v>
      </c>
      <c r="E311" s="475" t="s">
        <v>386</v>
      </c>
      <c r="F311" s="475" t="s">
        <v>1015</v>
      </c>
      <c r="G311" s="475">
        <v>1</v>
      </c>
      <c r="H311" s="475">
        <v>7</v>
      </c>
      <c r="I311" s="475">
        <v>8</v>
      </c>
      <c r="J311" s="475">
        <v>9</v>
      </c>
      <c r="K311" s="475">
        <v>9</v>
      </c>
      <c r="L311" s="475">
        <v>9</v>
      </c>
      <c r="M311" s="475">
        <v>10</v>
      </c>
      <c r="N311" s="475">
        <v>10</v>
      </c>
      <c r="O311" s="475">
        <v>10</v>
      </c>
    </row>
    <row r="312" spans="1:15" x14ac:dyDescent="0.45">
      <c r="A312" s="475" t="s">
        <v>1019</v>
      </c>
      <c r="B312" s="475" t="s">
        <v>552</v>
      </c>
      <c r="C312" s="475" t="s">
        <v>394</v>
      </c>
      <c r="D312" s="475" t="s">
        <v>387</v>
      </c>
      <c r="E312" s="475" t="s">
        <v>386</v>
      </c>
      <c r="F312" s="475" t="s">
        <v>1015</v>
      </c>
      <c r="G312" s="475">
        <v>1</v>
      </c>
      <c r="H312" s="475"/>
      <c r="I312" s="475"/>
      <c r="J312" s="475"/>
      <c r="K312" s="475"/>
      <c r="L312" s="475"/>
      <c r="M312" s="475"/>
      <c r="N312" s="475">
        <v>0</v>
      </c>
      <c r="O312" s="475">
        <v>0</v>
      </c>
    </row>
    <row r="313" spans="1:15" x14ac:dyDescent="0.45">
      <c r="A313" s="475" t="s">
        <v>1019</v>
      </c>
      <c r="B313" s="475" t="s">
        <v>552</v>
      </c>
      <c r="C313" s="475" t="s">
        <v>394</v>
      </c>
      <c r="D313" s="475" t="s">
        <v>289</v>
      </c>
      <c r="E313" s="475" t="s">
        <v>386</v>
      </c>
      <c r="F313" s="475" t="s">
        <v>1015</v>
      </c>
      <c r="G313" s="475">
        <v>1</v>
      </c>
      <c r="H313" s="475">
        <v>11</v>
      </c>
      <c r="I313" s="475">
        <v>13</v>
      </c>
      <c r="J313" s="475">
        <v>14</v>
      </c>
      <c r="K313" s="475">
        <v>14</v>
      </c>
      <c r="L313" s="475">
        <v>15</v>
      </c>
      <c r="M313" s="475">
        <v>16</v>
      </c>
      <c r="N313" s="475">
        <v>17</v>
      </c>
      <c r="O313" s="475">
        <v>17</v>
      </c>
    </row>
    <row r="314" spans="1:15" x14ac:dyDescent="0.45">
      <c r="A314" s="475" t="s">
        <v>1019</v>
      </c>
      <c r="B314" s="475" t="s">
        <v>552</v>
      </c>
      <c r="C314" s="475" t="s">
        <v>395</v>
      </c>
      <c r="D314" s="475" t="s">
        <v>187</v>
      </c>
      <c r="E314" s="475" t="s">
        <v>386</v>
      </c>
      <c r="F314" s="475" t="s">
        <v>1015</v>
      </c>
      <c r="G314" s="475">
        <v>1</v>
      </c>
      <c r="H314" s="475">
        <v>1</v>
      </c>
      <c r="I314" s="475">
        <v>1</v>
      </c>
      <c r="J314" s="475">
        <v>2</v>
      </c>
      <c r="K314" s="475">
        <v>2</v>
      </c>
      <c r="L314" s="475">
        <v>3</v>
      </c>
      <c r="M314" s="475">
        <v>3</v>
      </c>
      <c r="N314" s="475">
        <v>4</v>
      </c>
      <c r="O314" s="475">
        <v>4</v>
      </c>
    </row>
    <row r="315" spans="1:15" x14ac:dyDescent="0.45">
      <c r="A315" s="475" t="s">
        <v>1019</v>
      </c>
      <c r="B315" s="475" t="s">
        <v>552</v>
      </c>
      <c r="C315" s="475" t="s">
        <v>395</v>
      </c>
      <c r="D315" s="475" t="s">
        <v>188</v>
      </c>
      <c r="E315" s="475" t="s">
        <v>386</v>
      </c>
      <c r="F315" s="475" t="s">
        <v>1015</v>
      </c>
      <c r="G315" s="475">
        <v>1</v>
      </c>
      <c r="H315" s="475">
        <v>3</v>
      </c>
      <c r="I315" s="475">
        <v>3</v>
      </c>
      <c r="J315" s="475">
        <v>4</v>
      </c>
      <c r="K315" s="475">
        <v>4</v>
      </c>
      <c r="L315" s="475">
        <v>4</v>
      </c>
      <c r="M315" s="475">
        <v>5</v>
      </c>
      <c r="N315" s="475">
        <v>6</v>
      </c>
      <c r="O315" s="475">
        <v>6</v>
      </c>
    </row>
    <row r="316" spans="1:15" s="540" customFormat="1" x14ac:dyDescent="0.45">
      <c r="A316" s="475" t="s">
        <v>1019</v>
      </c>
      <c r="B316" s="475" t="s">
        <v>552</v>
      </c>
      <c r="C316" s="475" t="s">
        <v>395</v>
      </c>
      <c r="D316" s="475" t="s">
        <v>387</v>
      </c>
      <c r="E316" s="475" t="s">
        <v>386</v>
      </c>
      <c r="F316" s="475" t="s">
        <v>1015</v>
      </c>
      <c r="G316" s="475">
        <v>1</v>
      </c>
      <c r="H316" s="475">
        <v>0</v>
      </c>
      <c r="I316" s="475">
        <v>0</v>
      </c>
      <c r="J316" s="475">
        <v>0</v>
      </c>
      <c r="K316" s="475">
        <v>0</v>
      </c>
      <c r="L316" s="475">
        <v>0</v>
      </c>
      <c r="M316" s="475">
        <v>0</v>
      </c>
      <c r="N316" s="475">
        <v>0</v>
      </c>
    </row>
    <row r="317" spans="1:15" x14ac:dyDescent="0.45">
      <c r="A317" s="475" t="s">
        <v>1019</v>
      </c>
      <c r="B317" s="475" t="s">
        <v>552</v>
      </c>
      <c r="C317" s="475" t="s">
        <v>395</v>
      </c>
      <c r="D317" s="475" t="s">
        <v>289</v>
      </c>
      <c r="E317" s="475" t="s">
        <v>386</v>
      </c>
      <c r="F317" s="475" t="s">
        <v>1015</v>
      </c>
      <c r="G317" s="475">
        <v>1</v>
      </c>
      <c r="H317" s="475">
        <v>4</v>
      </c>
      <c r="I317" s="475">
        <v>5</v>
      </c>
      <c r="J317" s="475">
        <v>6</v>
      </c>
      <c r="K317" s="475">
        <v>6</v>
      </c>
      <c r="L317" s="475">
        <v>7</v>
      </c>
      <c r="M317" s="475">
        <v>8</v>
      </c>
      <c r="N317" s="475">
        <v>9</v>
      </c>
      <c r="O317" s="475">
        <v>10</v>
      </c>
    </row>
    <row r="318" spans="1:15" x14ac:dyDescent="0.45">
      <c r="A318" s="475" t="s">
        <v>1019</v>
      </c>
      <c r="B318" s="475" t="s">
        <v>552</v>
      </c>
      <c r="C318" s="475" t="s">
        <v>396</v>
      </c>
      <c r="D318" s="475" t="s">
        <v>187</v>
      </c>
      <c r="E318" s="475" t="s">
        <v>386</v>
      </c>
      <c r="F318" s="475" t="s">
        <v>1015</v>
      </c>
      <c r="G318" s="475">
        <v>1</v>
      </c>
      <c r="H318" s="475">
        <v>1</v>
      </c>
      <c r="I318" s="475">
        <v>1</v>
      </c>
      <c r="J318" s="475">
        <v>1</v>
      </c>
      <c r="K318" s="475">
        <v>1</v>
      </c>
      <c r="L318" s="475">
        <v>1</v>
      </c>
      <c r="M318" s="475">
        <v>1</v>
      </c>
      <c r="N318" s="475">
        <v>2</v>
      </c>
      <c r="O318" s="475">
        <v>2</v>
      </c>
    </row>
    <row r="319" spans="1:15" x14ac:dyDescent="0.45">
      <c r="A319" s="475" t="s">
        <v>1019</v>
      </c>
      <c r="B319" s="475" t="s">
        <v>552</v>
      </c>
      <c r="C319" s="475" t="s">
        <v>396</v>
      </c>
      <c r="D319" s="475" t="s">
        <v>188</v>
      </c>
      <c r="E319" s="475" t="s">
        <v>386</v>
      </c>
      <c r="F319" s="475" t="s">
        <v>1015</v>
      </c>
      <c r="G319" s="475">
        <v>1</v>
      </c>
      <c r="H319" s="475">
        <v>1</v>
      </c>
      <c r="I319" s="475">
        <v>1</v>
      </c>
      <c r="J319" s="475">
        <v>1</v>
      </c>
      <c r="K319" s="475">
        <v>2</v>
      </c>
      <c r="L319" s="475">
        <v>2</v>
      </c>
      <c r="M319" s="475">
        <v>2</v>
      </c>
      <c r="N319" s="475">
        <v>3</v>
      </c>
      <c r="O319" s="475">
        <v>3</v>
      </c>
    </row>
    <row r="320" spans="1:15" s="540" customFormat="1" x14ac:dyDescent="0.45">
      <c r="A320" s="475" t="s">
        <v>1019</v>
      </c>
      <c r="B320" s="475" t="s">
        <v>552</v>
      </c>
      <c r="C320" s="475" t="s">
        <v>396</v>
      </c>
      <c r="D320" s="475" t="s">
        <v>387</v>
      </c>
      <c r="E320" s="475" t="s">
        <v>386</v>
      </c>
      <c r="F320" s="475" t="s">
        <v>1015</v>
      </c>
      <c r="G320" s="475">
        <v>1</v>
      </c>
      <c r="H320" s="475">
        <v>0</v>
      </c>
      <c r="I320" s="475">
        <v>0</v>
      </c>
      <c r="J320" s="475">
        <v>0</v>
      </c>
      <c r="K320" s="475">
        <v>0</v>
      </c>
      <c r="L320" s="475">
        <v>0</v>
      </c>
      <c r="M320" s="475">
        <v>0</v>
      </c>
      <c r="N320" s="475">
        <v>0</v>
      </c>
    </row>
    <row r="321" spans="1:15" x14ac:dyDescent="0.45">
      <c r="A321" s="475" t="s">
        <v>1019</v>
      </c>
      <c r="B321" s="475" t="s">
        <v>552</v>
      </c>
      <c r="C321" s="475" t="s">
        <v>396</v>
      </c>
      <c r="D321" s="475" t="s">
        <v>289</v>
      </c>
      <c r="E321" s="475" t="s">
        <v>386</v>
      </c>
      <c r="F321" s="475" t="s">
        <v>1015</v>
      </c>
      <c r="G321" s="475">
        <v>1</v>
      </c>
      <c r="H321" s="475">
        <v>2</v>
      </c>
      <c r="I321" s="475">
        <v>2</v>
      </c>
      <c r="J321" s="475">
        <v>2</v>
      </c>
      <c r="K321" s="475">
        <v>3</v>
      </c>
      <c r="L321" s="475">
        <v>3</v>
      </c>
      <c r="M321" s="475">
        <v>4</v>
      </c>
      <c r="N321" s="475">
        <v>4</v>
      </c>
      <c r="O321" s="475">
        <v>5</v>
      </c>
    </row>
    <row r="322" spans="1:15" x14ac:dyDescent="0.45">
      <c r="A322" s="475" t="s">
        <v>1019</v>
      </c>
      <c r="B322" s="475" t="s">
        <v>552</v>
      </c>
      <c r="C322" s="475" t="s">
        <v>397</v>
      </c>
      <c r="D322" s="475" t="s">
        <v>187</v>
      </c>
      <c r="E322" s="475" t="s">
        <v>386</v>
      </c>
      <c r="F322" s="475" t="s">
        <v>1015</v>
      </c>
      <c r="G322" s="475">
        <v>1</v>
      </c>
      <c r="H322" s="475">
        <v>1</v>
      </c>
      <c r="I322" s="475">
        <v>1</v>
      </c>
      <c r="J322" s="475">
        <v>1</v>
      </c>
      <c r="K322" s="475">
        <v>1</v>
      </c>
      <c r="L322" s="475">
        <v>1</v>
      </c>
      <c r="M322" s="475">
        <v>1</v>
      </c>
      <c r="N322" s="475">
        <v>1</v>
      </c>
      <c r="O322" s="475">
        <v>1</v>
      </c>
    </row>
    <row r="323" spans="1:15" x14ac:dyDescent="0.45">
      <c r="A323" s="475" t="s">
        <v>1019</v>
      </c>
      <c r="B323" s="475" t="s">
        <v>552</v>
      </c>
      <c r="C323" s="475" t="s">
        <v>397</v>
      </c>
      <c r="D323" s="475" t="s">
        <v>188</v>
      </c>
      <c r="E323" s="475" t="s">
        <v>386</v>
      </c>
      <c r="F323" s="475" t="s">
        <v>1015</v>
      </c>
      <c r="G323" s="475">
        <v>1</v>
      </c>
      <c r="H323" s="475">
        <v>1</v>
      </c>
      <c r="I323" s="475">
        <v>1</v>
      </c>
      <c r="J323" s="475">
        <v>1</v>
      </c>
      <c r="K323" s="475">
        <v>1</v>
      </c>
      <c r="L323" s="475">
        <v>1</v>
      </c>
      <c r="M323" s="475">
        <v>1</v>
      </c>
      <c r="N323" s="475">
        <v>1</v>
      </c>
      <c r="O323" s="475">
        <v>1</v>
      </c>
    </row>
    <row r="324" spans="1:15" s="540" customFormat="1" x14ac:dyDescent="0.45">
      <c r="A324" s="475" t="s">
        <v>1019</v>
      </c>
      <c r="B324" s="475" t="s">
        <v>552</v>
      </c>
      <c r="C324" s="475" t="s">
        <v>397</v>
      </c>
      <c r="D324" s="475" t="s">
        <v>387</v>
      </c>
      <c r="E324" s="475" t="s">
        <v>386</v>
      </c>
      <c r="F324" s="475" t="s">
        <v>1015</v>
      </c>
      <c r="G324" s="475">
        <v>1</v>
      </c>
      <c r="H324" s="475">
        <v>0</v>
      </c>
      <c r="I324" s="475">
        <v>0</v>
      </c>
      <c r="J324" s="475">
        <v>0</v>
      </c>
      <c r="K324" s="475">
        <v>0</v>
      </c>
      <c r="L324" s="475">
        <v>0</v>
      </c>
      <c r="M324" s="475">
        <v>0</v>
      </c>
      <c r="N324" s="475">
        <v>0</v>
      </c>
    </row>
    <row r="325" spans="1:15" x14ac:dyDescent="0.45">
      <c r="A325" s="475" t="s">
        <v>1019</v>
      </c>
      <c r="B325" s="475" t="s">
        <v>552</v>
      </c>
      <c r="C325" s="475" t="s">
        <v>397</v>
      </c>
      <c r="D325" s="475" t="s">
        <v>289</v>
      </c>
      <c r="E325" s="475" t="s">
        <v>386</v>
      </c>
      <c r="F325" s="475" t="s">
        <v>1015</v>
      </c>
      <c r="G325" s="475">
        <v>1</v>
      </c>
      <c r="H325" s="475">
        <v>2</v>
      </c>
      <c r="I325" s="475">
        <v>2</v>
      </c>
      <c r="J325" s="475">
        <v>2</v>
      </c>
      <c r="K325" s="475">
        <v>2</v>
      </c>
      <c r="L325" s="475">
        <v>2</v>
      </c>
      <c r="M325" s="475">
        <v>2</v>
      </c>
      <c r="N325" s="475">
        <v>1</v>
      </c>
      <c r="O325" s="475">
        <v>1</v>
      </c>
    </row>
    <row r="326" spans="1:15" x14ac:dyDescent="0.45">
      <c r="A326" s="475" t="s">
        <v>1019</v>
      </c>
      <c r="B326" s="475" t="s">
        <v>552</v>
      </c>
      <c r="C326" s="475" t="s">
        <v>398</v>
      </c>
      <c r="D326" s="475" t="s">
        <v>187</v>
      </c>
      <c r="E326" s="475" t="s">
        <v>386</v>
      </c>
      <c r="F326" s="475" t="s">
        <v>1015</v>
      </c>
      <c r="G326" s="475">
        <v>1</v>
      </c>
      <c r="H326" s="475">
        <v>0</v>
      </c>
      <c r="I326" s="475"/>
      <c r="J326" s="475"/>
      <c r="K326" s="475"/>
      <c r="L326" s="475"/>
      <c r="M326" s="475"/>
      <c r="N326" s="475"/>
      <c r="O326" s="475"/>
    </row>
    <row r="327" spans="1:15" s="540" customFormat="1" x14ac:dyDescent="0.45">
      <c r="A327" s="475" t="s">
        <v>1019</v>
      </c>
      <c r="B327" s="475" t="s">
        <v>552</v>
      </c>
      <c r="C327" s="475" t="s">
        <v>398</v>
      </c>
      <c r="D327" s="475" t="s">
        <v>188</v>
      </c>
      <c r="E327" s="475" t="s">
        <v>386</v>
      </c>
      <c r="F327" s="475" t="s">
        <v>1015</v>
      </c>
      <c r="G327" s="475">
        <v>1</v>
      </c>
      <c r="H327" s="475">
        <v>0</v>
      </c>
      <c r="I327" s="475">
        <v>0</v>
      </c>
      <c r="J327" s="475">
        <v>0</v>
      </c>
      <c r="K327" s="475">
        <v>0</v>
      </c>
      <c r="L327" s="475">
        <v>0</v>
      </c>
      <c r="M327" s="475">
        <v>0</v>
      </c>
      <c r="N327" s="475">
        <v>0</v>
      </c>
      <c r="O327" s="541">
        <v>0</v>
      </c>
    </row>
    <row r="328" spans="1:15" x14ac:dyDescent="0.45">
      <c r="A328" s="475" t="s">
        <v>1019</v>
      </c>
      <c r="B328" s="475" t="s">
        <v>552</v>
      </c>
      <c r="C328" s="475" t="s">
        <v>398</v>
      </c>
      <c r="D328" s="475" t="s">
        <v>387</v>
      </c>
      <c r="E328" s="475" t="s">
        <v>386</v>
      </c>
      <c r="F328" s="475" t="s">
        <v>1015</v>
      </c>
      <c r="G328" s="475">
        <v>1</v>
      </c>
      <c r="H328" s="475">
        <v>0</v>
      </c>
      <c r="I328" s="475">
        <v>0</v>
      </c>
      <c r="J328" s="475"/>
      <c r="K328" s="475"/>
      <c r="L328" s="475"/>
      <c r="M328" s="475"/>
      <c r="N328" s="475"/>
      <c r="O328" s="475">
        <v>0</v>
      </c>
    </row>
    <row r="329" spans="1:15" x14ac:dyDescent="0.45">
      <c r="A329" s="475" t="s">
        <v>1019</v>
      </c>
      <c r="B329" s="475" t="s">
        <v>552</v>
      </c>
      <c r="C329" s="475" t="s">
        <v>398</v>
      </c>
      <c r="D329" s="475" t="s">
        <v>289</v>
      </c>
      <c r="E329" s="475" t="s">
        <v>386</v>
      </c>
      <c r="F329" s="475" t="s">
        <v>1015</v>
      </c>
      <c r="G329" s="475">
        <v>1</v>
      </c>
      <c r="H329" s="475">
        <v>0</v>
      </c>
      <c r="I329" s="475">
        <v>0</v>
      </c>
      <c r="J329" s="475"/>
      <c r="K329" s="475"/>
      <c r="L329" s="475"/>
      <c r="M329" s="475"/>
      <c r="N329" s="475"/>
      <c r="O329" s="475">
        <v>0</v>
      </c>
    </row>
    <row r="330" spans="1:15" x14ac:dyDescent="0.45">
      <c r="A330" s="475" t="s">
        <v>1019</v>
      </c>
      <c r="B330" s="475" t="s">
        <v>552</v>
      </c>
      <c r="C330" s="475" t="s">
        <v>289</v>
      </c>
      <c r="D330" s="475" t="s">
        <v>187</v>
      </c>
      <c r="E330" s="475" t="s">
        <v>386</v>
      </c>
      <c r="F330" s="475" t="s">
        <v>1015</v>
      </c>
      <c r="G330" s="475">
        <v>1</v>
      </c>
      <c r="H330" s="475">
        <v>157</v>
      </c>
      <c r="I330" s="475">
        <v>154</v>
      </c>
      <c r="J330" s="475">
        <v>150</v>
      </c>
      <c r="K330" s="475">
        <v>142</v>
      </c>
      <c r="L330" s="475">
        <v>138</v>
      </c>
      <c r="M330" s="475">
        <v>133</v>
      </c>
      <c r="N330" s="475">
        <v>121</v>
      </c>
      <c r="O330" s="475">
        <v>119</v>
      </c>
    </row>
    <row r="331" spans="1:15" x14ac:dyDescent="0.45">
      <c r="A331" s="475" t="s">
        <v>1019</v>
      </c>
      <c r="B331" s="475" t="s">
        <v>552</v>
      </c>
      <c r="C331" s="475" t="s">
        <v>289</v>
      </c>
      <c r="D331" s="475" t="s">
        <v>188</v>
      </c>
      <c r="E331" s="475" t="s">
        <v>386</v>
      </c>
      <c r="F331" s="475" t="s">
        <v>1015</v>
      </c>
      <c r="G331" s="475">
        <v>1</v>
      </c>
      <c r="H331" s="475">
        <v>189</v>
      </c>
      <c r="I331" s="475">
        <v>186</v>
      </c>
      <c r="J331" s="475">
        <v>178</v>
      </c>
      <c r="K331" s="475">
        <v>152</v>
      </c>
      <c r="L331" s="475">
        <v>148</v>
      </c>
      <c r="M331" s="475">
        <v>143</v>
      </c>
      <c r="N331" s="475">
        <v>130</v>
      </c>
      <c r="O331" s="475">
        <v>125</v>
      </c>
    </row>
    <row r="332" spans="1:15" x14ac:dyDescent="0.45">
      <c r="A332" s="475" t="s">
        <v>1019</v>
      </c>
      <c r="B332" s="475" t="s">
        <v>552</v>
      </c>
      <c r="C332" s="475" t="s">
        <v>289</v>
      </c>
      <c r="D332" s="475" t="s">
        <v>387</v>
      </c>
      <c r="E332" s="475" t="s">
        <v>386</v>
      </c>
      <c r="F332" s="475" t="s">
        <v>1015</v>
      </c>
      <c r="G332" s="475">
        <v>1</v>
      </c>
      <c r="H332" s="475">
        <v>0</v>
      </c>
      <c r="I332" s="475">
        <v>0</v>
      </c>
      <c r="J332" s="475">
        <v>0</v>
      </c>
      <c r="K332" s="475"/>
      <c r="L332" s="475">
        <v>0</v>
      </c>
      <c r="M332" s="475">
        <v>0</v>
      </c>
      <c r="N332" s="475">
        <v>0</v>
      </c>
      <c r="O332" s="475">
        <v>0</v>
      </c>
    </row>
    <row r="333" spans="1:15" x14ac:dyDescent="0.45">
      <c r="A333" s="475" t="s">
        <v>1019</v>
      </c>
      <c r="B333" s="475" t="s">
        <v>552</v>
      </c>
      <c r="C333" s="475" t="s">
        <v>289</v>
      </c>
      <c r="D333" s="475" t="s">
        <v>289</v>
      </c>
      <c r="E333" s="475" t="s">
        <v>386</v>
      </c>
      <c r="F333" s="475" t="s">
        <v>1015</v>
      </c>
      <c r="G333" s="475">
        <v>1</v>
      </c>
      <c r="H333" s="475">
        <v>346</v>
      </c>
      <c r="I333" s="475">
        <v>340</v>
      </c>
      <c r="J333" s="475">
        <v>329</v>
      </c>
      <c r="K333" s="475">
        <v>294</v>
      </c>
      <c r="L333" s="475">
        <v>286</v>
      </c>
      <c r="M333" s="475">
        <v>276</v>
      </c>
      <c r="N333" s="475">
        <v>251</v>
      </c>
      <c r="O333" s="475">
        <v>244</v>
      </c>
    </row>
    <row r="334" spans="1:15" x14ac:dyDescent="0.45">
      <c r="A334" s="475" t="s">
        <v>1019</v>
      </c>
      <c r="B334" s="475" t="s">
        <v>553</v>
      </c>
      <c r="C334" s="475" t="s">
        <v>385</v>
      </c>
      <c r="D334" s="475" t="s">
        <v>187</v>
      </c>
      <c r="E334" s="475" t="s">
        <v>386</v>
      </c>
      <c r="F334" s="475" t="s">
        <v>1015</v>
      </c>
      <c r="G334" s="475">
        <v>1</v>
      </c>
      <c r="H334" s="475">
        <v>922</v>
      </c>
      <c r="I334" s="475">
        <v>895</v>
      </c>
      <c r="J334" s="475">
        <v>899</v>
      </c>
      <c r="K334" s="475">
        <v>917</v>
      </c>
      <c r="L334" s="475">
        <v>938</v>
      </c>
      <c r="M334" s="475">
        <v>927</v>
      </c>
      <c r="N334" s="475">
        <v>923</v>
      </c>
      <c r="O334" s="475">
        <v>1016</v>
      </c>
    </row>
    <row r="335" spans="1:15" x14ac:dyDescent="0.45">
      <c r="A335" s="475" t="s">
        <v>1019</v>
      </c>
      <c r="B335" s="475" t="s">
        <v>553</v>
      </c>
      <c r="C335" s="475" t="s">
        <v>385</v>
      </c>
      <c r="D335" s="475" t="s">
        <v>188</v>
      </c>
      <c r="E335" s="475" t="s">
        <v>386</v>
      </c>
      <c r="F335" s="475" t="s">
        <v>1015</v>
      </c>
      <c r="G335" s="475">
        <v>1</v>
      </c>
      <c r="H335" s="475">
        <v>996</v>
      </c>
      <c r="I335" s="475">
        <v>992</v>
      </c>
      <c r="J335" s="475">
        <v>1001</v>
      </c>
      <c r="K335" s="475">
        <v>1038</v>
      </c>
      <c r="L335" s="475">
        <v>1052</v>
      </c>
      <c r="M335" s="475">
        <v>1041</v>
      </c>
      <c r="N335" s="475">
        <v>1021</v>
      </c>
      <c r="O335" s="475">
        <v>1106</v>
      </c>
    </row>
    <row r="336" spans="1:15" x14ac:dyDescent="0.45">
      <c r="A336" s="475" t="s">
        <v>1019</v>
      </c>
      <c r="B336" s="475" t="s">
        <v>553</v>
      </c>
      <c r="C336" s="475" t="s">
        <v>385</v>
      </c>
      <c r="D336" s="475" t="s">
        <v>387</v>
      </c>
      <c r="E336" s="475" t="s">
        <v>386</v>
      </c>
      <c r="F336" s="475" t="s">
        <v>1015</v>
      </c>
      <c r="G336" s="475">
        <v>1</v>
      </c>
      <c r="H336" s="475">
        <v>104</v>
      </c>
      <c r="I336" s="475">
        <v>36</v>
      </c>
      <c r="J336" s="475">
        <v>20</v>
      </c>
      <c r="K336" s="475">
        <v>10</v>
      </c>
      <c r="L336" s="475">
        <v>7</v>
      </c>
      <c r="M336" s="475">
        <v>8</v>
      </c>
      <c r="N336" s="475">
        <v>8</v>
      </c>
      <c r="O336" s="475">
        <v>8</v>
      </c>
    </row>
    <row r="337" spans="1:15" x14ac:dyDescent="0.45">
      <c r="A337" s="475" t="s">
        <v>1019</v>
      </c>
      <c r="B337" s="475" t="s">
        <v>553</v>
      </c>
      <c r="C337" s="475" t="s">
        <v>385</v>
      </c>
      <c r="D337" s="475" t="s">
        <v>289</v>
      </c>
      <c r="E337" s="475" t="s">
        <v>386</v>
      </c>
      <c r="F337" s="475" t="s">
        <v>1015</v>
      </c>
      <c r="G337" s="475">
        <v>1</v>
      </c>
      <c r="H337" s="475">
        <v>2022</v>
      </c>
      <c r="I337" s="475">
        <v>1922</v>
      </c>
      <c r="J337" s="475">
        <v>1920</v>
      </c>
      <c r="K337" s="475">
        <v>1965</v>
      </c>
      <c r="L337" s="475">
        <v>1996</v>
      </c>
      <c r="M337" s="475">
        <v>1976</v>
      </c>
      <c r="N337" s="475">
        <v>1952</v>
      </c>
      <c r="O337" s="475">
        <v>2130</v>
      </c>
    </row>
    <row r="338" spans="1:15" x14ac:dyDescent="0.45">
      <c r="A338" s="475" t="s">
        <v>1019</v>
      </c>
      <c r="B338" s="475" t="s">
        <v>553</v>
      </c>
      <c r="C338" s="475" t="s">
        <v>388</v>
      </c>
      <c r="D338" s="475" t="s">
        <v>187</v>
      </c>
      <c r="E338" s="475" t="s">
        <v>386</v>
      </c>
      <c r="F338" s="475" t="s">
        <v>1015</v>
      </c>
      <c r="G338" s="475">
        <v>1</v>
      </c>
      <c r="H338" s="475">
        <v>1437</v>
      </c>
      <c r="I338" s="475">
        <v>1427</v>
      </c>
      <c r="J338" s="475">
        <v>1413</v>
      </c>
      <c r="K338" s="475">
        <v>1435</v>
      </c>
      <c r="L338" s="475">
        <v>1423</v>
      </c>
      <c r="M338" s="475">
        <v>1386</v>
      </c>
      <c r="N338" s="475">
        <v>1349</v>
      </c>
      <c r="O338" s="475">
        <v>1437</v>
      </c>
    </row>
    <row r="339" spans="1:15" x14ac:dyDescent="0.45">
      <c r="A339" s="475" t="s">
        <v>1019</v>
      </c>
      <c r="B339" s="475" t="s">
        <v>553</v>
      </c>
      <c r="C339" s="475" t="s">
        <v>388</v>
      </c>
      <c r="D339" s="475" t="s">
        <v>188</v>
      </c>
      <c r="E339" s="475" t="s">
        <v>386</v>
      </c>
      <c r="F339" s="475" t="s">
        <v>1015</v>
      </c>
      <c r="G339" s="475">
        <v>1</v>
      </c>
      <c r="H339" s="475">
        <v>1711</v>
      </c>
      <c r="I339" s="475">
        <v>1687</v>
      </c>
      <c r="J339" s="475">
        <v>1668</v>
      </c>
      <c r="K339" s="475">
        <v>1697</v>
      </c>
      <c r="L339" s="475">
        <v>1653</v>
      </c>
      <c r="M339" s="475">
        <v>1619</v>
      </c>
      <c r="N339" s="475">
        <v>1543</v>
      </c>
      <c r="O339" s="475">
        <v>1583</v>
      </c>
    </row>
    <row r="340" spans="1:15" x14ac:dyDescent="0.45">
      <c r="A340" s="475" t="s">
        <v>1019</v>
      </c>
      <c r="B340" s="475" t="s">
        <v>553</v>
      </c>
      <c r="C340" s="475" t="s">
        <v>388</v>
      </c>
      <c r="D340" s="475" t="s">
        <v>387</v>
      </c>
      <c r="E340" s="475" t="s">
        <v>386</v>
      </c>
      <c r="F340" s="475" t="s">
        <v>1015</v>
      </c>
      <c r="G340" s="475">
        <v>1</v>
      </c>
      <c r="H340" s="475">
        <v>130</v>
      </c>
      <c r="I340" s="475">
        <v>49</v>
      </c>
      <c r="J340" s="475">
        <v>33</v>
      </c>
      <c r="K340" s="475">
        <v>19</v>
      </c>
      <c r="L340" s="475">
        <v>15</v>
      </c>
      <c r="M340" s="475">
        <v>16</v>
      </c>
      <c r="N340" s="475">
        <v>15</v>
      </c>
      <c r="O340" s="475">
        <v>16</v>
      </c>
    </row>
    <row r="341" spans="1:15" x14ac:dyDescent="0.45">
      <c r="A341" s="475" t="s">
        <v>1019</v>
      </c>
      <c r="B341" s="475" t="s">
        <v>553</v>
      </c>
      <c r="C341" s="475" t="s">
        <v>388</v>
      </c>
      <c r="D341" s="475" t="s">
        <v>289</v>
      </c>
      <c r="E341" s="475" t="s">
        <v>386</v>
      </c>
      <c r="F341" s="475" t="s">
        <v>1015</v>
      </c>
      <c r="G341" s="475">
        <v>1</v>
      </c>
      <c r="H341" s="475">
        <v>3278</v>
      </c>
      <c r="I341" s="475">
        <v>3163</v>
      </c>
      <c r="J341" s="475">
        <v>3114</v>
      </c>
      <c r="K341" s="475">
        <v>3151</v>
      </c>
      <c r="L341" s="475">
        <v>3090</v>
      </c>
      <c r="M341" s="475">
        <v>3021</v>
      </c>
      <c r="N341" s="475">
        <v>2907</v>
      </c>
      <c r="O341" s="475">
        <v>3035</v>
      </c>
    </row>
    <row r="342" spans="1:15" x14ac:dyDescent="0.45">
      <c r="A342" s="475" t="s">
        <v>1019</v>
      </c>
      <c r="B342" s="475" t="s">
        <v>553</v>
      </c>
      <c r="C342" s="475" t="s">
        <v>389</v>
      </c>
      <c r="D342" s="475" t="s">
        <v>187</v>
      </c>
      <c r="E342" s="475" t="s">
        <v>386</v>
      </c>
      <c r="F342" s="475" t="s">
        <v>1015</v>
      </c>
      <c r="G342" s="475">
        <v>1</v>
      </c>
      <c r="H342" s="475">
        <v>1114</v>
      </c>
      <c r="I342" s="475">
        <v>1098</v>
      </c>
      <c r="J342" s="475">
        <v>1096</v>
      </c>
      <c r="K342" s="475">
        <v>1117</v>
      </c>
      <c r="L342" s="475">
        <v>1098</v>
      </c>
      <c r="M342" s="475">
        <v>1084</v>
      </c>
      <c r="N342" s="475">
        <v>1102</v>
      </c>
      <c r="O342" s="475">
        <v>1242</v>
      </c>
    </row>
    <row r="343" spans="1:15" x14ac:dyDescent="0.45">
      <c r="A343" s="475" t="s">
        <v>1019</v>
      </c>
      <c r="B343" s="475" t="s">
        <v>553</v>
      </c>
      <c r="C343" s="475" t="s">
        <v>389</v>
      </c>
      <c r="D343" s="475" t="s">
        <v>188</v>
      </c>
      <c r="E343" s="475" t="s">
        <v>386</v>
      </c>
      <c r="F343" s="475" t="s">
        <v>1015</v>
      </c>
      <c r="G343" s="475">
        <v>1</v>
      </c>
      <c r="H343" s="475">
        <v>1324</v>
      </c>
      <c r="I343" s="475">
        <v>1296</v>
      </c>
      <c r="J343" s="475">
        <v>1285</v>
      </c>
      <c r="K343" s="475">
        <v>1303</v>
      </c>
      <c r="L343" s="475">
        <v>1254</v>
      </c>
      <c r="M343" s="475">
        <v>1240</v>
      </c>
      <c r="N343" s="475">
        <v>1240</v>
      </c>
      <c r="O343" s="475">
        <v>1322</v>
      </c>
    </row>
    <row r="344" spans="1:15" x14ac:dyDescent="0.45">
      <c r="A344" s="475" t="s">
        <v>1019</v>
      </c>
      <c r="B344" s="475" t="s">
        <v>553</v>
      </c>
      <c r="C344" s="475" t="s">
        <v>389</v>
      </c>
      <c r="D344" s="475" t="s">
        <v>387</v>
      </c>
      <c r="E344" s="475" t="s">
        <v>386</v>
      </c>
      <c r="F344" s="475" t="s">
        <v>1015</v>
      </c>
      <c r="G344" s="475">
        <v>1</v>
      </c>
      <c r="H344" s="475">
        <v>58</v>
      </c>
      <c r="I344" s="475">
        <v>19</v>
      </c>
      <c r="J344" s="475">
        <v>14</v>
      </c>
      <c r="K344" s="475">
        <v>8</v>
      </c>
      <c r="L344" s="475">
        <v>7</v>
      </c>
      <c r="M344" s="475">
        <v>9</v>
      </c>
      <c r="N344" s="475">
        <v>8</v>
      </c>
      <c r="O344" s="475">
        <v>9</v>
      </c>
    </row>
    <row r="345" spans="1:15" x14ac:dyDescent="0.45">
      <c r="A345" s="475" t="s">
        <v>1019</v>
      </c>
      <c r="B345" s="475" t="s">
        <v>553</v>
      </c>
      <c r="C345" s="475" t="s">
        <v>389</v>
      </c>
      <c r="D345" s="475" t="s">
        <v>289</v>
      </c>
      <c r="E345" s="475" t="s">
        <v>386</v>
      </c>
      <c r="F345" s="475" t="s">
        <v>1015</v>
      </c>
      <c r="G345" s="475">
        <v>1</v>
      </c>
      <c r="H345" s="475">
        <v>2495</v>
      </c>
      <c r="I345" s="475">
        <v>2413</v>
      </c>
      <c r="J345" s="475">
        <v>2395</v>
      </c>
      <c r="K345" s="475">
        <v>2427</v>
      </c>
      <c r="L345" s="475">
        <v>2359</v>
      </c>
      <c r="M345" s="475">
        <v>2332</v>
      </c>
      <c r="N345" s="475">
        <v>2350</v>
      </c>
      <c r="O345" s="475">
        <v>2574</v>
      </c>
    </row>
    <row r="346" spans="1:15" x14ac:dyDescent="0.45">
      <c r="A346" s="475" t="s">
        <v>1019</v>
      </c>
      <c r="B346" s="475" t="s">
        <v>553</v>
      </c>
      <c r="C346" s="475" t="s">
        <v>390</v>
      </c>
      <c r="D346" s="475" t="s">
        <v>187</v>
      </c>
      <c r="E346" s="475" t="s">
        <v>386</v>
      </c>
      <c r="F346" s="475" t="s">
        <v>1015</v>
      </c>
      <c r="G346" s="475">
        <v>1</v>
      </c>
      <c r="H346" s="475">
        <v>478</v>
      </c>
      <c r="I346" s="475">
        <v>494</v>
      </c>
      <c r="J346" s="475">
        <v>506</v>
      </c>
      <c r="K346" s="475">
        <v>519</v>
      </c>
      <c r="L346" s="475">
        <v>504</v>
      </c>
      <c r="M346" s="475">
        <v>491</v>
      </c>
      <c r="N346" s="475">
        <v>484</v>
      </c>
      <c r="O346" s="475">
        <v>535</v>
      </c>
    </row>
    <row r="347" spans="1:15" x14ac:dyDescent="0.45">
      <c r="A347" s="475" t="s">
        <v>1019</v>
      </c>
      <c r="B347" s="475" t="s">
        <v>553</v>
      </c>
      <c r="C347" s="475" t="s">
        <v>390</v>
      </c>
      <c r="D347" s="475" t="s">
        <v>188</v>
      </c>
      <c r="E347" s="475" t="s">
        <v>386</v>
      </c>
      <c r="F347" s="475" t="s">
        <v>1015</v>
      </c>
      <c r="G347" s="475">
        <v>1</v>
      </c>
      <c r="H347" s="475">
        <v>528</v>
      </c>
      <c r="I347" s="475">
        <v>543</v>
      </c>
      <c r="J347" s="475">
        <v>557</v>
      </c>
      <c r="K347" s="475">
        <v>573</v>
      </c>
      <c r="L347" s="475">
        <v>548</v>
      </c>
      <c r="M347" s="475">
        <v>537</v>
      </c>
      <c r="N347" s="475">
        <v>528</v>
      </c>
      <c r="O347" s="475">
        <v>550</v>
      </c>
    </row>
    <row r="348" spans="1:15" x14ac:dyDescent="0.45">
      <c r="A348" s="475" t="s">
        <v>1019</v>
      </c>
      <c r="B348" s="475" t="s">
        <v>553</v>
      </c>
      <c r="C348" s="475" t="s">
        <v>390</v>
      </c>
      <c r="D348" s="475" t="s">
        <v>387</v>
      </c>
      <c r="E348" s="475" t="s">
        <v>386</v>
      </c>
      <c r="F348" s="475" t="s">
        <v>1015</v>
      </c>
      <c r="G348" s="475">
        <v>1</v>
      </c>
      <c r="H348" s="475">
        <v>19</v>
      </c>
      <c r="I348" s="475">
        <v>5</v>
      </c>
      <c r="J348" s="475">
        <v>4</v>
      </c>
      <c r="K348" s="475">
        <v>2</v>
      </c>
      <c r="L348" s="475">
        <v>2</v>
      </c>
      <c r="M348" s="475">
        <v>2</v>
      </c>
      <c r="N348" s="475">
        <v>2</v>
      </c>
      <c r="O348" s="475">
        <v>2</v>
      </c>
    </row>
    <row r="349" spans="1:15" x14ac:dyDescent="0.45">
      <c r="A349" s="475" t="s">
        <v>1019</v>
      </c>
      <c r="B349" s="475" t="s">
        <v>553</v>
      </c>
      <c r="C349" s="475" t="s">
        <v>390</v>
      </c>
      <c r="D349" s="475" t="s">
        <v>289</v>
      </c>
      <c r="E349" s="475" t="s">
        <v>386</v>
      </c>
      <c r="F349" s="475" t="s">
        <v>1015</v>
      </c>
      <c r="G349" s="475">
        <v>1</v>
      </c>
      <c r="H349" s="475">
        <v>1025</v>
      </c>
      <c r="I349" s="475">
        <v>1042</v>
      </c>
      <c r="J349" s="475">
        <v>1066</v>
      </c>
      <c r="K349" s="475">
        <v>1094</v>
      </c>
      <c r="L349" s="475">
        <v>1054</v>
      </c>
      <c r="M349" s="475">
        <v>1030</v>
      </c>
      <c r="N349" s="475">
        <v>1013</v>
      </c>
      <c r="O349" s="475">
        <v>1088</v>
      </c>
    </row>
    <row r="350" spans="1:15" x14ac:dyDescent="0.45">
      <c r="A350" s="475" t="s">
        <v>1019</v>
      </c>
      <c r="B350" s="475" t="s">
        <v>553</v>
      </c>
      <c r="C350" s="475" t="s">
        <v>391</v>
      </c>
      <c r="D350" s="475" t="s">
        <v>187</v>
      </c>
      <c r="E350" s="475" t="s">
        <v>386</v>
      </c>
      <c r="F350" s="475" t="s">
        <v>1015</v>
      </c>
      <c r="G350" s="475">
        <v>1</v>
      </c>
      <c r="H350" s="475">
        <v>441</v>
      </c>
      <c r="I350" s="475">
        <v>438</v>
      </c>
      <c r="J350" s="475">
        <v>435</v>
      </c>
      <c r="K350" s="475">
        <v>437</v>
      </c>
      <c r="L350" s="475">
        <v>430</v>
      </c>
      <c r="M350" s="475">
        <v>430</v>
      </c>
      <c r="N350" s="475">
        <v>445</v>
      </c>
      <c r="O350" s="475">
        <v>520</v>
      </c>
    </row>
    <row r="351" spans="1:15" x14ac:dyDescent="0.45">
      <c r="A351" s="475" t="s">
        <v>1019</v>
      </c>
      <c r="B351" s="475" t="s">
        <v>553</v>
      </c>
      <c r="C351" s="475" t="s">
        <v>391</v>
      </c>
      <c r="D351" s="475" t="s">
        <v>188</v>
      </c>
      <c r="E351" s="475" t="s">
        <v>386</v>
      </c>
      <c r="F351" s="475" t="s">
        <v>1015</v>
      </c>
      <c r="G351" s="475">
        <v>1</v>
      </c>
      <c r="H351" s="475">
        <v>458</v>
      </c>
      <c r="I351" s="475">
        <v>457</v>
      </c>
      <c r="J351" s="475">
        <v>458</v>
      </c>
      <c r="K351" s="475">
        <v>465</v>
      </c>
      <c r="L351" s="475">
        <v>452</v>
      </c>
      <c r="M351" s="475">
        <v>455</v>
      </c>
      <c r="N351" s="475">
        <v>471</v>
      </c>
      <c r="O351" s="475">
        <v>521</v>
      </c>
    </row>
    <row r="352" spans="1:15" x14ac:dyDescent="0.45">
      <c r="A352" s="475" t="s">
        <v>1019</v>
      </c>
      <c r="B352" s="475" t="s">
        <v>553</v>
      </c>
      <c r="C352" s="475" t="s">
        <v>391</v>
      </c>
      <c r="D352" s="475" t="s">
        <v>387</v>
      </c>
      <c r="E352" s="475" t="s">
        <v>386</v>
      </c>
      <c r="F352" s="475" t="s">
        <v>1015</v>
      </c>
      <c r="G352" s="475">
        <v>1</v>
      </c>
      <c r="H352" s="475">
        <v>15</v>
      </c>
      <c r="I352" s="475">
        <v>4</v>
      </c>
      <c r="J352" s="475">
        <v>3</v>
      </c>
      <c r="K352" s="475">
        <v>1</v>
      </c>
      <c r="L352" s="475">
        <v>1</v>
      </c>
      <c r="M352" s="475">
        <v>2</v>
      </c>
      <c r="N352" s="475">
        <v>2</v>
      </c>
      <c r="O352" s="475">
        <v>2</v>
      </c>
    </row>
    <row r="353" spans="1:15" x14ac:dyDescent="0.45">
      <c r="A353" s="475" t="s">
        <v>1019</v>
      </c>
      <c r="B353" s="475" t="s">
        <v>553</v>
      </c>
      <c r="C353" s="475" t="s">
        <v>391</v>
      </c>
      <c r="D353" s="475" t="s">
        <v>289</v>
      </c>
      <c r="E353" s="475" t="s">
        <v>386</v>
      </c>
      <c r="F353" s="475" t="s">
        <v>1015</v>
      </c>
      <c r="G353" s="475">
        <v>1</v>
      </c>
      <c r="H353" s="475">
        <v>914</v>
      </c>
      <c r="I353" s="475">
        <v>899</v>
      </c>
      <c r="J353" s="475">
        <v>896</v>
      </c>
      <c r="K353" s="475">
        <v>903</v>
      </c>
      <c r="L353" s="475">
        <v>883</v>
      </c>
      <c r="M353" s="475">
        <v>887</v>
      </c>
      <c r="N353" s="475">
        <v>917</v>
      </c>
      <c r="O353" s="475">
        <v>1043</v>
      </c>
    </row>
    <row r="354" spans="1:15" x14ac:dyDescent="0.45">
      <c r="A354" s="475" t="s">
        <v>1019</v>
      </c>
      <c r="B354" s="475" t="s">
        <v>553</v>
      </c>
      <c r="C354" s="475" t="s">
        <v>392</v>
      </c>
      <c r="D354" s="475" t="s">
        <v>187</v>
      </c>
      <c r="E354" s="475" t="s">
        <v>386</v>
      </c>
      <c r="F354" s="475" t="s">
        <v>1015</v>
      </c>
      <c r="G354" s="475">
        <v>1</v>
      </c>
      <c r="H354" s="475">
        <v>344</v>
      </c>
      <c r="I354" s="475">
        <v>360</v>
      </c>
      <c r="J354" s="475">
        <v>377</v>
      </c>
      <c r="K354" s="475">
        <v>392</v>
      </c>
      <c r="L354" s="475">
        <v>392</v>
      </c>
      <c r="M354" s="475">
        <v>393</v>
      </c>
      <c r="N354" s="475">
        <v>396</v>
      </c>
      <c r="O354" s="475">
        <v>446</v>
      </c>
    </row>
    <row r="355" spans="1:15" x14ac:dyDescent="0.45">
      <c r="A355" s="475" t="s">
        <v>1019</v>
      </c>
      <c r="B355" s="475" t="s">
        <v>553</v>
      </c>
      <c r="C355" s="475" t="s">
        <v>392</v>
      </c>
      <c r="D355" s="475" t="s">
        <v>188</v>
      </c>
      <c r="E355" s="475" t="s">
        <v>386</v>
      </c>
      <c r="F355" s="475" t="s">
        <v>1015</v>
      </c>
      <c r="G355" s="475">
        <v>1</v>
      </c>
      <c r="H355" s="475">
        <v>350</v>
      </c>
      <c r="I355" s="475">
        <v>365</v>
      </c>
      <c r="J355" s="475">
        <v>382</v>
      </c>
      <c r="K355" s="475">
        <v>402</v>
      </c>
      <c r="L355" s="475">
        <v>402</v>
      </c>
      <c r="M355" s="475">
        <v>407</v>
      </c>
      <c r="N355" s="475">
        <v>412</v>
      </c>
      <c r="O355" s="475">
        <v>445</v>
      </c>
    </row>
    <row r="356" spans="1:15" x14ac:dyDescent="0.45">
      <c r="A356" s="475" t="s">
        <v>1019</v>
      </c>
      <c r="B356" s="475" t="s">
        <v>553</v>
      </c>
      <c r="C356" s="475" t="s">
        <v>392</v>
      </c>
      <c r="D356" s="475" t="s">
        <v>387</v>
      </c>
      <c r="E356" s="475" t="s">
        <v>386</v>
      </c>
      <c r="F356" s="475" t="s">
        <v>1015</v>
      </c>
      <c r="G356" s="475">
        <v>1</v>
      </c>
      <c r="H356" s="475">
        <v>11</v>
      </c>
      <c r="I356" s="475">
        <v>3</v>
      </c>
      <c r="J356" s="475">
        <v>2</v>
      </c>
      <c r="K356" s="475">
        <v>1</v>
      </c>
      <c r="L356" s="475">
        <v>1</v>
      </c>
      <c r="M356" s="475">
        <v>1</v>
      </c>
      <c r="N356" s="475">
        <v>1</v>
      </c>
      <c r="O356" s="475">
        <v>1</v>
      </c>
    </row>
    <row r="357" spans="1:15" x14ac:dyDescent="0.45">
      <c r="A357" s="475" t="s">
        <v>1019</v>
      </c>
      <c r="B357" s="475" t="s">
        <v>553</v>
      </c>
      <c r="C357" s="475" t="s">
        <v>392</v>
      </c>
      <c r="D357" s="475" t="s">
        <v>289</v>
      </c>
      <c r="E357" s="475" t="s">
        <v>386</v>
      </c>
      <c r="F357" s="475" t="s">
        <v>1015</v>
      </c>
      <c r="G357" s="475">
        <v>1</v>
      </c>
      <c r="H357" s="475">
        <v>705</v>
      </c>
      <c r="I357" s="475">
        <v>728</v>
      </c>
      <c r="J357" s="475">
        <v>761</v>
      </c>
      <c r="K357" s="475">
        <v>795</v>
      </c>
      <c r="L357" s="475">
        <v>794</v>
      </c>
      <c r="M357" s="475">
        <v>801</v>
      </c>
      <c r="N357" s="475">
        <v>809</v>
      </c>
      <c r="O357" s="475">
        <v>892</v>
      </c>
    </row>
    <row r="358" spans="1:15" x14ac:dyDescent="0.45">
      <c r="A358" s="475" t="s">
        <v>1019</v>
      </c>
      <c r="B358" s="475" t="s">
        <v>553</v>
      </c>
      <c r="C358" s="475" t="s">
        <v>393</v>
      </c>
      <c r="D358" s="475" t="s">
        <v>187</v>
      </c>
      <c r="E358" s="475" t="s">
        <v>386</v>
      </c>
      <c r="F358" s="475" t="s">
        <v>1015</v>
      </c>
      <c r="G358" s="475">
        <v>1</v>
      </c>
      <c r="H358" s="475">
        <v>232</v>
      </c>
      <c r="I358" s="475">
        <v>247</v>
      </c>
      <c r="J358" s="475">
        <v>264</v>
      </c>
      <c r="K358" s="475">
        <v>280</v>
      </c>
      <c r="L358" s="475">
        <v>292</v>
      </c>
      <c r="M358" s="475">
        <v>307</v>
      </c>
      <c r="N358" s="475">
        <v>329</v>
      </c>
      <c r="O358" s="475">
        <v>392</v>
      </c>
    </row>
    <row r="359" spans="1:15" x14ac:dyDescent="0.45">
      <c r="A359" s="475" t="s">
        <v>1019</v>
      </c>
      <c r="B359" s="475" t="s">
        <v>553</v>
      </c>
      <c r="C359" s="475" t="s">
        <v>393</v>
      </c>
      <c r="D359" s="475" t="s">
        <v>188</v>
      </c>
      <c r="E359" s="475" t="s">
        <v>386</v>
      </c>
      <c r="F359" s="475" t="s">
        <v>1015</v>
      </c>
      <c r="G359" s="475">
        <v>1</v>
      </c>
      <c r="H359" s="475">
        <v>247</v>
      </c>
      <c r="I359" s="475">
        <v>261</v>
      </c>
      <c r="J359" s="475">
        <v>276</v>
      </c>
      <c r="K359" s="475">
        <v>293</v>
      </c>
      <c r="L359" s="475">
        <v>304</v>
      </c>
      <c r="M359" s="475">
        <v>320</v>
      </c>
      <c r="N359" s="475">
        <v>343</v>
      </c>
      <c r="O359" s="475">
        <v>393</v>
      </c>
    </row>
    <row r="360" spans="1:15" x14ac:dyDescent="0.45">
      <c r="A360" s="475" t="s">
        <v>1019</v>
      </c>
      <c r="B360" s="475" t="s">
        <v>553</v>
      </c>
      <c r="C360" s="475" t="s">
        <v>393</v>
      </c>
      <c r="D360" s="475" t="s">
        <v>387</v>
      </c>
      <c r="E360" s="475" t="s">
        <v>386</v>
      </c>
      <c r="F360" s="475" t="s">
        <v>1015</v>
      </c>
      <c r="G360" s="475">
        <v>1</v>
      </c>
      <c r="H360" s="475">
        <v>7</v>
      </c>
      <c r="I360" s="475">
        <v>1</v>
      </c>
      <c r="J360" s="475">
        <v>1</v>
      </c>
      <c r="K360" s="475">
        <v>1</v>
      </c>
      <c r="L360" s="475">
        <v>1</v>
      </c>
      <c r="M360" s="475">
        <v>1</v>
      </c>
      <c r="N360" s="475">
        <v>1</v>
      </c>
      <c r="O360" s="475">
        <v>1</v>
      </c>
    </row>
    <row r="361" spans="1:15" x14ac:dyDescent="0.45">
      <c r="A361" s="475" t="s">
        <v>1019</v>
      </c>
      <c r="B361" s="475" t="s">
        <v>553</v>
      </c>
      <c r="C361" s="475" t="s">
        <v>393</v>
      </c>
      <c r="D361" s="475" t="s">
        <v>289</v>
      </c>
      <c r="E361" s="475" t="s">
        <v>386</v>
      </c>
      <c r="F361" s="475" t="s">
        <v>1015</v>
      </c>
      <c r="G361" s="475">
        <v>1</v>
      </c>
      <c r="H361" s="475">
        <v>486</v>
      </c>
      <c r="I361" s="475">
        <v>509</v>
      </c>
      <c r="J361" s="475">
        <v>540</v>
      </c>
      <c r="K361" s="475">
        <v>573</v>
      </c>
      <c r="L361" s="475">
        <v>596</v>
      </c>
      <c r="M361" s="475">
        <v>628</v>
      </c>
      <c r="N361" s="475">
        <v>673</v>
      </c>
      <c r="O361" s="475">
        <v>786</v>
      </c>
    </row>
    <row r="362" spans="1:15" x14ac:dyDescent="0.45">
      <c r="A362" s="475" t="s">
        <v>1019</v>
      </c>
      <c r="B362" s="475" t="s">
        <v>553</v>
      </c>
      <c r="C362" s="475" t="s">
        <v>394</v>
      </c>
      <c r="D362" s="475" t="s">
        <v>187</v>
      </c>
      <c r="E362" s="475" t="s">
        <v>386</v>
      </c>
      <c r="F362" s="475" t="s">
        <v>1015</v>
      </c>
      <c r="G362" s="475">
        <v>1</v>
      </c>
      <c r="H362" s="475">
        <v>114</v>
      </c>
      <c r="I362" s="475">
        <v>126</v>
      </c>
      <c r="J362" s="475">
        <v>137</v>
      </c>
      <c r="K362" s="475">
        <v>153</v>
      </c>
      <c r="L362" s="475">
        <v>166</v>
      </c>
      <c r="M362" s="475">
        <v>181</v>
      </c>
      <c r="N362" s="475">
        <v>201</v>
      </c>
      <c r="O362" s="475">
        <v>251</v>
      </c>
    </row>
    <row r="363" spans="1:15" x14ac:dyDescent="0.45">
      <c r="A363" s="475" t="s">
        <v>1019</v>
      </c>
      <c r="B363" s="475" t="s">
        <v>553</v>
      </c>
      <c r="C363" s="475" t="s">
        <v>394</v>
      </c>
      <c r="D363" s="475" t="s">
        <v>188</v>
      </c>
      <c r="E363" s="475" t="s">
        <v>386</v>
      </c>
      <c r="F363" s="475" t="s">
        <v>1015</v>
      </c>
      <c r="G363" s="475">
        <v>1</v>
      </c>
      <c r="H363" s="475">
        <v>133</v>
      </c>
      <c r="I363" s="475">
        <v>142</v>
      </c>
      <c r="J363" s="475">
        <v>152</v>
      </c>
      <c r="K363" s="475">
        <v>167</v>
      </c>
      <c r="L363" s="475">
        <v>177</v>
      </c>
      <c r="M363" s="475">
        <v>194</v>
      </c>
      <c r="N363" s="475">
        <v>215</v>
      </c>
      <c r="O363" s="475">
        <v>258</v>
      </c>
    </row>
    <row r="364" spans="1:15" x14ac:dyDescent="0.45">
      <c r="A364" s="475" t="s">
        <v>1019</v>
      </c>
      <c r="B364" s="475" t="s">
        <v>553</v>
      </c>
      <c r="C364" s="475" t="s">
        <v>394</v>
      </c>
      <c r="D364" s="475" t="s">
        <v>387</v>
      </c>
      <c r="E364" s="475" t="s">
        <v>386</v>
      </c>
      <c r="F364" s="475" t="s">
        <v>1015</v>
      </c>
      <c r="G364" s="475">
        <v>1</v>
      </c>
      <c r="H364" s="475">
        <v>4</v>
      </c>
      <c r="I364" s="475">
        <v>2</v>
      </c>
      <c r="J364" s="475">
        <v>1</v>
      </c>
      <c r="K364" s="475">
        <v>0</v>
      </c>
      <c r="L364" s="475">
        <v>0</v>
      </c>
      <c r="M364" s="475">
        <v>0</v>
      </c>
      <c r="N364" s="475">
        <v>0</v>
      </c>
      <c r="O364" s="475">
        <v>0</v>
      </c>
    </row>
    <row r="365" spans="1:15" x14ac:dyDescent="0.45">
      <c r="A365" s="475" t="s">
        <v>1019</v>
      </c>
      <c r="B365" s="475" t="s">
        <v>553</v>
      </c>
      <c r="C365" s="475" t="s">
        <v>394</v>
      </c>
      <c r="D365" s="475" t="s">
        <v>289</v>
      </c>
      <c r="E365" s="475" t="s">
        <v>386</v>
      </c>
      <c r="F365" s="475" t="s">
        <v>1015</v>
      </c>
      <c r="G365" s="475">
        <v>1</v>
      </c>
      <c r="H365" s="475">
        <v>251</v>
      </c>
      <c r="I365" s="475">
        <v>270</v>
      </c>
      <c r="J365" s="475">
        <v>289</v>
      </c>
      <c r="K365" s="475">
        <v>320</v>
      </c>
      <c r="L365" s="475">
        <v>343</v>
      </c>
      <c r="M365" s="475">
        <v>376</v>
      </c>
      <c r="N365" s="475">
        <v>416</v>
      </c>
      <c r="O365" s="475">
        <v>510</v>
      </c>
    </row>
    <row r="366" spans="1:15" x14ac:dyDescent="0.45">
      <c r="A366" s="475" t="s">
        <v>1019</v>
      </c>
      <c r="B366" s="475" t="s">
        <v>553</v>
      </c>
      <c r="C366" s="475" t="s">
        <v>395</v>
      </c>
      <c r="D366" s="475" t="s">
        <v>187</v>
      </c>
      <c r="E366" s="475" t="s">
        <v>386</v>
      </c>
      <c r="F366" s="475" t="s">
        <v>1015</v>
      </c>
      <c r="G366" s="475">
        <v>1</v>
      </c>
      <c r="H366" s="475">
        <v>35</v>
      </c>
      <c r="I366" s="475">
        <v>43</v>
      </c>
      <c r="J366" s="475">
        <v>54</v>
      </c>
      <c r="K366" s="475">
        <v>64</v>
      </c>
      <c r="L366" s="475">
        <v>74</v>
      </c>
      <c r="M366" s="475">
        <v>87</v>
      </c>
      <c r="N366" s="475">
        <v>100</v>
      </c>
      <c r="O366" s="475">
        <v>130</v>
      </c>
    </row>
    <row r="367" spans="1:15" x14ac:dyDescent="0.45">
      <c r="A367" s="475" t="s">
        <v>1019</v>
      </c>
      <c r="B367" s="475" t="s">
        <v>553</v>
      </c>
      <c r="C367" s="475" t="s">
        <v>395</v>
      </c>
      <c r="D367" s="475" t="s">
        <v>188</v>
      </c>
      <c r="E367" s="475" t="s">
        <v>386</v>
      </c>
      <c r="F367" s="475" t="s">
        <v>1015</v>
      </c>
      <c r="G367" s="475">
        <v>1</v>
      </c>
      <c r="H367" s="475">
        <v>48</v>
      </c>
      <c r="I367" s="475">
        <v>55</v>
      </c>
      <c r="J367" s="475">
        <v>67</v>
      </c>
      <c r="K367" s="475">
        <v>78</v>
      </c>
      <c r="L367" s="475">
        <v>87</v>
      </c>
      <c r="M367" s="475">
        <v>99</v>
      </c>
      <c r="N367" s="475">
        <v>112</v>
      </c>
      <c r="O367" s="475">
        <v>138</v>
      </c>
    </row>
    <row r="368" spans="1:15" x14ac:dyDescent="0.45">
      <c r="A368" s="475" t="s">
        <v>1019</v>
      </c>
      <c r="B368" s="475" t="s">
        <v>553</v>
      </c>
      <c r="C368" s="475" t="s">
        <v>395</v>
      </c>
      <c r="D368" s="475" t="s">
        <v>387</v>
      </c>
      <c r="E368" s="475" t="s">
        <v>386</v>
      </c>
      <c r="F368" s="475" t="s">
        <v>1015</v>
      </c>
      <c r="G368" s="475">
        <v>1</v>
      </c>
      <c r="H368" s="475">
        <v>1</v>
      </c>
      <c r="I368" s="475">
        <v>0</v>
      </c>
      <c r="J368" s="475">
        <v>0</v>
      </c>
      <c r="K368" s="475">
        <v>0</v>
      </c>
      <c r="L368" s="475">
        <v>0</v>
      </c>
      <c r="M368" s="475">
        <v>0</v>
      </c>
      <c r="N368" s="475">
        <v>0</v>
      </c>
      <c r="O368" s="475">
        <v>0</v>
      </c>
    </row>
    <row r="369" spans="1:15" x14ac:dyDescent="0.45">
      <c r="A369" s="475" t="s">
        <v>1019</v>
      </c>
      <c r="B369" s="475" t="s">
        <v>553</v>
      </c>
      <c r="C369" s="475" t="s">
        <v>395</v>
      </c>
      <c r="D369" s="475" t="s">
        <v>289</v>
      </c>
      <c r="E369" s="475" t="s">
        <v>386</v>
      </c>
      <c r="F369" s="475" t="s">
        <v>1015</v>
      </c>
      <c r="G369" s="475">
        <v>1</v>
      </c>
      <c r="H369" s="475">
        <v>84</v>
      </c>
      <c r="I369" s="475">
        <v>98</v>
      </c>
      <c r="J369" s="475">
        <v>121</v>
      </c>
      <c r="K369" s="475">
        <v>143</v>
      </c>
      <c r="L369" s="475">
        <v>161</v>
      </c>
      <c r="M369" s="475">
        <v>186</v>
      </c>
      <c r="N369" s="475">
        <v>212</v>
      </c>
      <c r="O369" s="475">
        <v>268</v>
      </c>
    </row>
    <row r="370" spans="1:15" x14ac:dyDescent="0.45">
      <c r="A370" s="475" t="s">
        <v>1019</v>
      </c>
      <c r="B370" s="475" t="s">
        <v>553</v>
      </c>
      <c r="C370" s="475" t="s">
        <v>396</v>
      </c>
      <c r="D370" s="475" t="s">
        <v>187</v>
      </c>
      <c r="E370" s="475" t="s">
        <v>386</v>
      </c>
      <c r="F370" s="475" t="s">
        <v>1015</v>
      </c>
      <c r="G370" s="475">
        <v>1</v>
      </c>
      <c r="H370" s="475">
        <v>9</v>
      </c>
      <c r="I370" s="475">
        <v>11</v>
      </c>
      <c r="J370" s="475">
        <v>15</v>
      </c>
      <c r="K370" s="475">
        <v>21</v>
      </c>
      <c r="L370" s="475">
        <v>27</v>
      </c>
      <c r="M370" s="475">
        <v>35</v>
      </c>
      <c r="N370" s="475">
        <v>44</v>
      </c>
      <c r="O370" s="475">
        <v>69</v>
      </c>
    </row>
    <row r="371" spans="1:15" x14ac:dyDescent="0.45">
      <c r="A371" s="475" t="s">
        <v>1019</v>
      </c>
      <c r="B371" s="475" t="s">
        <v>553</v>
      </c>
      <c r="C371" s="475" t="s">
        <v>396</v>
      </c>
      <c r="D371" s="475" t="s">
        <v>188</v>
      </c>
      <c r="E371" s="475" t="s">
        <v>386</v>
      </c>
      <c r="F371" s="475" t="s">
        <v>1015</v>
      </c>
      <c r="G371" s="475">
        <v>1</v>
      </c>
      <c r="H371" s="475">
        <v>16</v>
      </c>
      <c r="I371" s="475">
        <v>20</v>
      </c>
      <c r="J371" s="475">
        <v>25</v>
      </c>
      <c r="K371" s="475">
        <v>32</v>
      </c>
      <c r="L371" s="475">
        <v>39</v>
      </c>
      <c r="M371" s="475">
        <v>48</v>
      </c>
      <c r="N371" s="475">
        <v>58</v>
      </c>
      <c r="O371" s="475">
        <v>84</v>
      </c>
    </row>
    <row r="372" spans="1:15" x14ac:dyDescent="0.45">
      <c r="A372" s="475" t="s">
        <v>1019</v>
      </c>
      <c r="B372" s="475" t="s">
        <v>553</v>
      </c>
      <c r="C372" s="475" t="s">
        <v>396</v>
      </c>
      <c r="D372" s="475" t="s">
        <v>387</v>
      </c>
      <c r="E372" s="475" t="s">
        <v>386</v>
      </c>
      <c r="F372" s="475" t="s">
        <v>1015</v>
      </c>
      <c r="G372" s="475">
        <v>1</v>
      </c>
      <c r="H372" s="475">
        <v>1</v>
      </c>
      <c r="I372" s="475">
        <v>0</v>
      </c>
      <c r="J372" s="475">
        <v>0</v>
      </c>
      <c r="K372" s="475">
        <v>0</v>
      </c>
      <c r="L372" s="475">
        <v>0</v>
      </c>
      <c r="M372" s="475">
        <v>0</v>
      </c>
      <c r="N372" s="475">
        <v>0</v>
      </c>
      <c r="O372" s="475">
        <v>0</v>
      </c>
    </row>
    <row r="373" spans="1:15" x14ac:dyDescent="0.45">
      <c r="A373" s="475" t="s">
        <v>1019</v>
      </c>
      <c r="B373" s="475" t="s">
        <v>553</v>
      </c>
      <c r="C373" s="475" t="s">
        <v>396</v>
      </c>
      <c r="D373" s="475" t="s">
        <v>289</v>
      </c>
      <c r="E373" s="475" t="s">
        <v>386</v>
      </c>
      <c r="F373" s="475" t="s">
        <v>1015</v>
      </c>
      <c r="G373" s="475">
        <v>1</v>
      </c>
      <c r="H373" s="475">
        <v>25</v>
      </c>
      <c r="I373" s="475">
        <v>31</v>
      </c>
      <c r="J373" s="475">
        <v>41</v>
      </c>
      <c r="K373" s="475">
        <v>53</v>
      </c>
      <c r="L373" s="475">
        <v>66</v>
      </c>
      <c r="M373" s="475">
        <v>83</v>
      </c>
      <c r="N373" s="475">
        <v>103</v>
      </c>
      <c r="O373" s="475">
        <v>153</v>
      </c>
    </row>
    <row r="374" spans="1:15" x14ac:dyDescent="0.45">
      <c r="A374" s="475" t="s">
        <v>1019</v>
      </c>
      <c r="B374" s="475" t="s">
        <v>553</v>
      </c>
      <c r="C374" s="475" t="s">
        <v>397</v>
      </c>
      <c r="D374" s="475" t="s">
        <v>187</v>
      </c>
      <c r="E374" s="475" t="s">
        <v>386</v>
      </c>
      <c r="F374" s="475" t="s">
        <v>1015</v>
      </c>
      <c r="G374" s="475">
        <v>1</v>
      </c>
      <c r="H374" s="475">
        <v>1</v>
      </c>
      <c r="I374" s="475">
        <v>1</v>
      </c>
      <c r="J374" s="475">
        <v>1</v>
      </c>
      <c r="K374" s="475">
        <v>1</v>
      </c>
      <c r="L374" s="475">
        <v>2</v>
      </c>
      <c r="M374" s="475">
        <v>2</v>
      </c>
      <c r="N374" s="475">
        <v>3</v>
      </c>
      <c r="O374" s="475">
        <v>4</v>
      </c>
    </row>
    <row r="375" spans="1:15" x14ac:dyDescent="0.45">
      <c r="A375" s="475" t="s">
        <v>1019</v>
      </c>
      <c r="B375" s="475" t="s">
        <v>553</v>
      </c>
      <c r="C375" s="475" t="s">
        <v>397</v>
      </c>
      <c r="D375" s="475" t="s">
        <v>188</v>
      </c>
      <c r="E375" s="475" t="s">
        <v>386</v>
      </c>
      <c r="F375" s="475" t="s">
        <v>1015</v>
      </c>
      <c r="G375" s="475">
        <v>1</v>
      </c>
      <c r="H375" s="475">
        <v>1</v>
      </c>
      <c r="I375" s="475">
        <v>1</v>
      </c>
      <c r="J375" s="475">
        <v>2</v>
      </c>
      <c r="K375" s="475">
        <v>3</v>
      </c>
      <c r="L375" s="475">
        <v>3</v>
      </c>
      <c r="M375" s="475">
        <v>3</v>
      </c>
      <c r="N375" s="475">
        <v>4</v>
      </c>
      <c r="O375" s="475">
        <v>6</v>
      </c>
    </row>
    <row r="376" spans="1:15" x14ac:dyDescent="0.45">
      <c r="A376" s="475" t="s">
        <v>1019</v>
      </c>
      <c r="B376" s="475" t="s">
        <v>553</v>
      </c>
      <c r="C376" s="475" t="s">
        <v>397</v>
      </c>
      <c r="D376" s="475" t="s">
        <v>387</v>
      </c>
      <c r="E376" s="475" t="s">
        <v>386</v>
      </c>
      <c r="F376" s="475" t="s">
        <v>1015</v>
      </c>
      <c r="G376" s="475">
        <v>1</v>
      </c>
      <c r="H376" s="475">
        <v>0</v>
      </c>
      <c r="I376" s="475">
        <v>0</v>
      </c>
      <c r="J376" s="475">
        <v>0</v>
      </c>
      <c r="K376" s="475">
        <v>0</v>
      </c>
      <c r="L376" s="475">
        <v>0</v>
      </c>
      <c r="M376" s="475">
        <v>0</v>
      </c>
      <c r="N376" s="475">
        <v>0</v>
      </c>
      <c r="O376" s="475">
        <v>0</v>
      </c>
    </row>
    <row r="377" spans="1:15" x14ac:dyDescent="0.45">
      <c r="A377" s="475" t="s">
        <v>1019</v>
      </c>
      <c r="B377" s="475" t="s">
        <v>553</v>
      </c>
      <c r="C377" s="475" t="s">
        <v>397</v>
      </c>
      <c r="D377" s="475" t="s">
        <v>289</v>
      </c>
      <c r="E377" s="475" t="s">
        <v>386</v>
      </c>
      <c r="F377" s="475" t="s">
        <v>1015</v>
      </c>
      <c r="G377" s="475">
        <v>1</v>
      </c>
      <c r="H377" s="475">
        <v>2</v>
      </c>
      <c r="I377" s="475">
        <v>2</v>
      </c>
      <c r="J377" s="475">
        <v>3</v>
      </c>
      <c r="K377" s="475">
        <v>4</v>
      </c>
      <c r="L377" s="475">
        <v>5</v>
      </c>
      <c r="M377" s="475">
        <v>5</v>
      </c>
      <c r="N377" s="475">
        <v>7</v>
      </c>
      <c r="O377" s="475">
        <v>10</v>
      </c>
    </row>
    <row r="378" spans="1:15" x14ac:dyDescent="0.45">
      <c r="A378" s="475" t="s">
        <v>1019</v>
      </c>
      <c r="B378" s="475" t="s">
        <v>553</v>
      </c>
      <c r="C378" s="475" t="s">
        <v>398</v>
      </c>
      <c r="D378" s="475" t="s">
        <v>187</v>
      </c>
      <c r="E378" s="475" t="s">
        <v>386</v>
      </c>
      <c r="F378" s="475" t="s">
        <v>1015</v>
      </c>
      <c r="G378" s="475">
        <v>1</v>
      </c>
      <c r="H378" s="475">
        <v>1</v>
      </c>
      <c r="I378" s="475">
        <v>1</v>
      </c>
      <c r="J378" s="475">
        <v>1</v>
      </c>
      <c r="K378" s="475">
        <v>1</v>
      </c>
      <c r="L378" s="475">
        <v>0</v>
      </c>
      <c r="M378" s="475">
        <v>0</v>
      </c>
      <c r="N378" s="475">
        <v>0</v>
      </c>
      <c r="O378" s="475">
        <v>0</v>
      </c>
    </row>
    <row r="379" spans="1:15" x14ac:dyDescent="0.45">
      <c r="A379" s="475" t="s">
        <v>1019</v>
      </c>
      <c r="B379" s="475" t="s">
        <v>553</v>
      </c>
      <c r="C379" s="475" t="s">
        <v>398</v>
      </c>
      <c r="D379" s="475" t="s">
        <v>188</v>
      </c>
      <c r="E379" s="475" t="s">
        <v>386</v>
      </c>
      <c r="F379" s="475" t="s">
        <v>1015</v>
      </c>
      <c r="G379" s="475">
        <v>1</v>
      </c>
      <c r="H379" s="475">
        <v>3</v>
      </c>
      <c r="I379" s="475">
        <v>3</v>
      </c>
      <c r="J379" s="475">
        <v>1</v>
      </c>
      <c r="K379" s="475">
        <v>1</v>
      </c>
      <c r="L379" s="475">
        <v>1</v>
      </c>
      <c r="M379" s="475">
        <v>1</v>
      </c>
      <c r="N379" s="475">
        <v>1</v>
      </c>
      <c r="O379" s="475">
        <v>0</v>
      </c>
    </row>
    <row r="380" spans="1:15" x14ac:dyDescent="0.45">
      <c r="A380" s="475" t="s">
        <v>1019</v>
      </c>
      <c r="B380" s="475" t="s">
        <v>553</v>
      </c>
      <c r="C380" s="475" t="s">
        <v>398</v>
      </c>
      <c r="D380" s="475" t="s">
        <v>387</v>
      </c>
      <c r="E380" s="475" t="s">
        <v>386</v>
      </c>
      <c r="F380" s="475" t="s">
        <v>1015</v>
      </c>
      <c r="G380" s="475">
        <v>1</v>
      </c>
      <c r="H380" s="475">
        <v>10</v>
      </c>
      <c r="I380" s="475">
        <v>0</v>
      </c>
      <c r="J380" s="475">
        <v>0</v>
      </c>
      <c r="K380" s="475">
        <v>0</v>
      </c>
      <c r="L380" s="475">
        <v>0</v>
      </c>
      <c r="M380" s="475">
        <v>0</v>
      </c>
      <c r="N380" s="475">
        <v>0</v>
      </c>
      <c r="O380" s="475">
        <v>0</v>
      </c>
    </row>
    <row r="381" spans="1:15" x14ac:dyDescent="0.45">
      <c r="A381" s="475" t="s">
        <v>1019</v>
      </c>
      <c r="B381" s="475" t="s">
        <v>553</v>
      </c>
      <c r="C381" s="475" t="s">
        <v>398</v>
      </c>
      <c r="D381" s="475" t="s">
        <v>289</v>
      </c>
      <c r="E381" s="475" t="s">
        <v>386</v>
      </c>
      <c r="F381" s="475" t="s">
        <v>1015</v>
      </c>
      <c r="G381" s="475">
        <v>1</v>
      </c>
      <c r="H381" s="475">
        <v>14</v>
      </c>
      <c r="I381" s="475">
        <v>4</v>
      </c>
      <c r="J381" s="475">
        <v>2</v>
      </c>
      <c r="K381" s="475">
        <v>2</v>
      </c>
      <c r="L381" s="475">
        <v>1</v>
      </c>
      <c r="M381" s="475">
        <v>1</v>
      </c>
      <c r="N381" s="475">
        <v>1</v>
      </c>
      <c r="O381" s="475">
        <v>1</v>
      </c>
    </row>
    <row r="382" spans="1:15" x14ac:dyDescent="0.45">
      <c r="A382" s="475" t="s">
        <v>1019</v>
      </c>
      <c r="B382" s="475" t="s">
        <v>553</v>
      </c>
      <c r="C382" s="475" t="s">
        <v>289</v>
      </c>
      <c r="D382" s="475" t="s">
        <v>187</v>
      </c>
      <c r="E382" s="475" t="s">
        <v>386</v>
      </c>
      <c r="F382" s="475" t="s">
        <v>1015</v>
      </c>
      <c r="G382" s="475">
        <v>1</v>
      </c>
      <c r="H382" s="475">
        <v>5127</v>
      </c>
      <c r="I382" s="475">
        <v>5142</v>
      </c>
      <c r="J382" s="475">
        <v>5197</v>
      </c>
      <c r="K382" s="475">
        <v>5336</v>
      </c>
      <c r="L382" s="475">
        <v>5345</v>
      </c>
      <c r="M382" s="475">
        <v>5324</v>
      </c>
      <c r="N382" s="475">
        <v>5375</v>
      </c>
      <c r="O382" s="475">
        <v>6044</v>
      </c>
    </row>
    <row r="383" spans="1:15" x14ac:dyDescent="0.45">
      <c r="A383" s="475" t="s">
        <v>1019</v>
      </c>
      <c r="B383" s="475" t="s">
        <v>553</v>
      </c>
      <c r="C383" s="475" t="s">
        <v>289</v>
      </c>
      <c r="D383" s="475" t="s">
        <v>188</v>
      </c>
      <c r="E383" s="475" t="s">
        <v>386</v>
      </c>
      <c r="F383" s="475" t="s">
        <v>1015</v>
      </c>
      <c r="G383" s="475">
        <v>1</v>
      </c>
      <c r="H383" s="475">
        <v>5815</v>
      </c>
      <c r="I383" s="475">
        <v>5821</v>
      </c>
      <c r="J383" s="475">
        <v>5873</v>
      </c>
      <c r="K383" s="475">
        <v>6052</v>
      </c>
      <c r="L383" s="475">
        <v>5970</v>
      </c>
      <c r="M383" s="475">
        <v>5964</v>
      </c>
      <c r="N383" s="475">
        <v>5946</v>
      </c>
      <c r="O383" s="475">
        <v>6406</v>
      </c>
    </row>
    <row r="384" spans="1:15" x14ac:dyDescent="0.45">
      <c r="A384" s="475" t="s">
        <v>1019</v>
      </c>
      <c r="B384" s="475" t="s">
        <v>553</v>
      </c>
      <c r="C384" s="475" t="s">
        <v>289</v>
      </c>
      <c r="D384" s="475" t="s">
        <v>387</v>
      </c>
      <c r="E384" s="475" t="s">
        <v>386</v>
      </c>
      <c r="F384" s="475" t="s">
        <v>1015</v>
      </c>
      <c r="G384" s="475">
        <v>1</v>
      </c>
      <c r="H384" s="475">
        <v>360</v>
      </c>
      <c r="I384" s="475">
        <v>120</v>
      </c>
      <c r="J384" s="475">
        <v>78</v>
      </c>
      <c r="K384" s="475">
        <v>42</v>
      </c>
      <c r="L384" s="475">
        <v>33</v>
      </c>
      <c r="M384" s="475">
        <v>39</v>
      </c>
      <c r="N384" s="475">
        <v>39</v>
      </c>
      <c r="O384" s="475">
        <v>40</v>
      </c>
    </row>
    <row r="385" spans="1:15" x14ac:dyDescent="0.45">
      <c r="A385" s="475" t="s">
        <v>1019</v>
      </c>
      <c r="B385" s="475" t="s">
        <v>553</v>
      </c>
      <c r="C385" s="475" t="s">
        <v>289</v>
      </c>
      <c r="D385" s="475" t="s">
        <v>289</v>
      </c>
      <c r="E385" s="475" t="s">
        <v>386</v>
      </c>
      <c r="F385" s="475" t="s">
        <v>1015</v>
      </c>
      <c r="G385" s="475">
        <v>1</v>
      </c>
      <c r="H385" s="475">
        <v>11303</v>
      </c>
      <c r="I385" s="475">
        <v>11082</v>
      </c>
      <c r="J385" s="475">
        <v>11148</v>
      </c>
      <c r="K385" s="475">
        <v>11430</v>
      </c>
      <c r="L385" s="475">
        <v>11348</v>
      </c>
      <c r="M385" s="475">
        <v>11326</v>
      </c>
      <c r="N385" s="475">
        <v>11360</v>
      </c>
      <c r="O385" s="475">
        <v>12491</v>
      </c>
    </row>
    <row r="386" spans="1:15" x14ac:dyDescent="0.45">
      <c r="A386" s="475" t="s">
        <v>1019</v>
      </c>
      <c r="B386" s="475" t="s">
        <v>562</v>
      </c>
      <c r="C386" s="475" t="s">
        <v>385</v>
      </c>
      <c r="D386" s="475" t="s">
        <v>187</v>
      </c>
      <c r="E386" s="475" t="s">
        <v>386</v>
      </c>
      <c r="F386" s="475" t="s">
        <v>1015</v>
      </c>
      <c r="G386" s="475">
        <v>1</v>
      </c>
      <c r="H386" s="475">
        <v>89</v>
      </c>
      <c r="I386" s="475">
        <v>82</v>
      </c>
      <c r="J386" s="475">
        <v>83</v>
      </c>
      <c r="K386" s="475">
        <v>85</v>
      </c>
      <c r="L386" s="475">
        <v>86</v>
      </c>
      <c r="M386" s="475">
        <v>84</v>
      </c>
      <c r="N386" s="475">
        <v>89</v>
      </c>
      <c r="O386" s="475">
        <v>74</v>
      </c>
    </row>
    <row r="387" spans="1:15" x14ac:dyDescent="0.45">
      <c r="A387" s="475" t="s">
        <v>1019</v>
      </c>
      <c r="B387" s="475" t="s">
        <v>562</v>
      </c>
      <c r="C387" s="475" t="s">
        <v>385</v>
      </c>
      <c r="D387" s="475" t="s">
        <v>188</v>
      </c>
      <c r="E387" s="475" t="s">
        <v>386</v>
      </c>
      <c r="F387" s="475" t="s">
        <v>1015</v>
      </c>
      <c r="G387" s="475">
        <v>1</v>
      </c>
      <c r="H387" s="475">
        <v>69</v>
      </c>
      <c r="I387" s="475">
        <v>64</v>
      </c>
      <c r="J387" s="475">
        <v>63</v>
      </c>
      <c r="K387" s="475">
        <v>64</v>
      </c>
      <c r="L387" s="475">
        <v>65</v>
      </c>
      <c r="M387" s="475">
        <v>65</v>
      </c>
      <c r="N387" s="475">
        <v>70</v>
      </c>
      <c r="O387" s="475">
        <v>63</v>
      </c>
    </row>
    <row r="388" spans="1:15" x14ac:dyDescent="0.45">
      <c r="A388" s="475" t="s">
        <v>1019</v>
      </c>
      <c r="B388" s="475" t="s">
        <v>562</v>
      </c>
      <c r="C388" s="475" t="s">
        <v>385</v>
      </c>
      <c r="D388" s="475" t="s">
        <v>387</v>
      </c>
      <c r="E388" s="475" t="s">
        <v>386</v>
      </c>
      <c r="F388" s="475" t="s">
        <v>1015</v>
      </c>
      <c r="G388" s="475">
        <v>1</v>
      </c>
      <c r="H388" s="475">
        <v>0</v>
      </c>
      <c r="I388" s="475">
        <v>0</v>
      </c>
      <c r="J388" s="475">
        <v>0</v>
      </c>
      <c r="K388" s="475">
        <v>0</v>
      </c>
      <c r="L388" s="475">
        <v>1</v>
      </c>
      <c r="M388" s="475">
        <v>1</v>
      </c>
      <c r="N388" s="475">
        <v>1</v>
      </c>
      <c r="O388" s="475">
        <v>1</v>
      </c>
    </row>
    <row r="389" spans="1:15" x14ac:dyDescent="0.45">
      <c r="A389" s="475" t="s">
        <v>1019</v>
      </c>
      <c r="B389" s="475" t="s">
        <v>562</v>
      </c>
      <c r="C389" s="475" t="s">
        <v>385</v>
      </c>
      <c r="D389" s="475" t="s">
        <v>289</v>
      </c>
      <c r="E389" s="475" t="s">
        <v>386</v>
      </c>
      <c r="F389" s="475" t="s">
        <v>1015</v>
      </c>
      <c r="G389" s="475">
        <v>1</v>
      </c>
      <c r="H389" s="475">
        <v>158</v>
      </c>
      <c r="I389" s="475">
        <v>146</v>
      </c>
      <c r="J389" s="475">
        <v>146</v>
      </c>
      <c r="K389" s="475">
        <v>149</v>
      </c>
      <c r="L389" s="475">
        <v>151</v>
      </c>
      <c r="M389" s="475">
        <v>149</v>
      </c>
      <c r="N389" s="475">
        <v>160</v>
      </c>
      <c r="O389" s="475">
        <v>137</v>
      </c>
    </row>
    <row r="390" spans="1:15" x14ac:dyDescent="0.45">
      <c r="A390" s="475" t="s">
        <v>1019</v>
      </c>
      <c r="B390" s="475" t="s">
        <v>562</v>
      </c>
      <c r="C390" s="475" t="s">
        <v>388</v>
      </c>
      <c r="D390" s="475" t="s">
        <v>187</v>
      </c>
      <c r="E390" s="475" t="s">
        <v>386</v>
      </c>
      <c r="F390" s="475" t="s">
        <v>1015</v>
      </c>
      <c r="G390" s="475">
        <v>1</v>
      </c>
      <c r="H390" s="475">
        <v>348</v>
      </c>
      <c r="I390" s="475">
        <v>336</v>
      </c>
      <c r="J390" s="475">
        <v>335</v>
      </c>
      <c r="K390" s="475">
        <v>322</v>
      </c>
      <c r="L390" s="475">
        <v>313</v>
      </c>
      <c r="M390" s="475">
        <v>296</v>
      </c>
      <c r="N390" s="475">
        <v>291</v>
      </c>
      <c r="O390" s="475">
        <v>225</v>
      </c>
    </row>
    <row r="391" spans="1:15" x14ac:dyDescent="0.45">
      <c r="A391" s="475" t="s">
        <v>1019</v>
      </c>
      <c r="B391" s="475" t="s">
        <v>562</v>
      </c>
      <c r="C391" s="475" t="s">
        <v>388</v>
      </c>
      <c r="D391" s="475" t="s">
        <v>188</v>
      </c>
      <c r="E391" s="475" t="s">
        <v>386</v>
      </c>
      <c r="F391" s="475" t="s">
        <v>1015</v>
      </c>
      <c r="G391" s="475">
        <v>1</v>
      </c>
      <c r="H391" s="475">
        <v>229</v>
      </c>
      <c r="I391" s="475">
        <v>226</v>
      </c>
      <c r="J391" s="475">
        <v>228</v>
      </c>
      <c r="K391" s="475">
        <v>224</v>
      </c>
      <c r="L391" s="475">
        <v>220</v>
      </c>
      <c r="M391" s="475">
        <v>211</v>
      </c>
      <c r="N391" s="475">
        <v>208</v>
      </c>
      <c r="O391" s="475">
        <v>178</v>
      </c>
    </row>
    <row r="392" spans="1:15" x14ac:dyDescent="0.45">
      <c r="A392" s="475" t="s">
        <v>1019</v>
      </c>
      <c r="B392" s="475" t="s">
        <v>562</v>
      </c>
      <c r="C392" s="475" t="s">
        <v>388</v>
      </c>
      <c r="D392" s="475" t="s">
        <v>387</v>
      </c>
      <c r="E392" s="475" t="s">
        <v>386</v>
      </c>
      <c r="F392" s="475" t="s">
        <v>1015</v>
      </c>
      <c r="G392" s="475">
        <v>1</v>
      </c>
      <c r="H392" s="475">
        <v>0</v>
      </c>
      <c r="I392" s="475">
        <v>0</v>
      </c>
      <c r="J392" s="475">
        <v>0</v>
      </c>
      <c r="K392" s="475">
        <v>0</v>
      </c>
      <c r="L392" s="475">
        <v>1</v>
      </c>
      <c r="M392" s="475">
        <v>1</v>
      </c>
      <c r="N392" s="475">
        <v>1</v>
      </c>
      <c r="O392" s="475">
        <v>1</v>
      </c>
    </row>
    <row r="393" spans="1:15" x14ac:dyDescent="0.45">
      <c r="A393" s="475" t="s">
        <v>1019</v>
      </c>
      <c r="B393" s="475" t="s">
        <v>562</v>
      </c>
      <c r="C393" s="475" t="s">
        <v>388</v>
      </c>
      <c r="D393" s="475" t="s">
        <v>289</v>
      </c>
      <c r="E393" s="475" t="s">
        <v>386</v>
      </c>
      <c r="F393" s="475" t="s">
        <v>1015</v>
      </c>
      <c r="G393" s="475">
        <v>1</v>
      </c>
      <c r="H393" s="475">
        <v>577</v>
      </c>
      <c r="I393" s="475">
        <v>562</v>
      </c>
      <c r="J393" s="475">
        <v>563</v>
      </c>
      <c r="K393" s="475">
        <v>546</v>
      </c>
      <c r="L393" s="475">
        <v>533</v>
      </c>
      <c r="M393" s="475">
        <v>508</v>
      </c>
      <c r="N393" s="475">
        <v>500</v>
      </c>
      <c r="O393" s="475">
        <v>404</v>
      </c>
    </row>
    <row r="394" spans="1:15" x14ac:dyDescent="0.45">
      <c r="A394" s="475" t="s">
        <v>1019</v>
      </c>
      <c r="B394" s="475" t="s">
        <v>562</v>
      </c>
      <c r="C394" s="475" t="s">
        <v>389</v>
      </c>
      <c r="D394" s="475" t="s">
        <v>187</v>
      </c>
      <c r="E394" s="475" t="s">
        <v>386</v>
      </c>
      <c r="F394" s="475" t="s">
        <v>1015</v>
      </c>
      <c r="G394" s="475">
        <v>1</v>
      </c>
      <c r="H394" s="475">
        <v>459</v>
      </c>
      <c r="I394" s="475">
        <v>442</v>
      </c>
      <c r="J394" s="475">
        <v>438</v>
      </c>
      <c r="K394" s="475">
        <v>419</v>
      </c>
      <c r="L394" s="475">
        <v>409</v>
      </c>
      <c r="M394" s="475">
        <v>388</v>
      </c>
      <c r="N394" s="475">
        <v>384</v>
      </c>
      <c r="O394" s="475">
        <v>299</v>
      </c>
    </row>
    <row r="395" spans="1:15" x14ac:dyDescent="0.45">
      <c r="A395" s="475" t="s">
        <v>1019</v>
      </c>
      <c r="B395" s="475" t="s">
        <v>562</v>
      </c>
      <c r="C395" s="475" t="s">
        <v>389</v>
      </c>
      <c r="D395" s="475" t="s">
        <v>188</v>
      </c>
      <c r="E395" s="475" t="s">
        <v>386</v>
      </c>
      <c r="F395" s="475" t="s">
        <v>1015</v>
      </c>
      <c r="G395" s="475">
        <v>1</v>
      </c>
      <c r="H395" s="475">
        <v>301</v>
      </c>
      <c r="I395" s="475">
        <v>291</v>
      </c>
      <c r="J395" s="475">
        <v>287</v>
      </c>
      <c r="K395" s="475">
        <v>277</v>
      </c>
      <c r="L395" s="475">
        <v>270</v>
      </c>
      <c r="M395" s="475">
        <v>259</v>
      </c>
      <c r="N395" s="475">
        <v>257</v>
      </c>
      <c r="O395" s="475">
        <v>219</v>
      </c>
    </row>
    <row r="396" spans="1:15" x14ac:dyDescent="0.45">
      <c r="A396" s="475" t="s">
        <v>1019</v>
      </c>
      <c r="B396" s="475" t="s">
        <v>562</v>
      </c>
      <c r="C396" s="475" t="s">
        <v>389</v>
      </c>
      <c r="D396" s="475" t="s">
        <v>387</v>
      </c>
      <c r="E396" s="475" t="s">
        <v>386</v>
      </c>
      <c r="F396" s="475" t="s">
        <v>1015</v>
      </c>
      <c r="G396" s="475">
        <v>1</v>
      </c>
      <c r="H396" s="475">
        <v>0</v>
      </c>
      <c r="I396" s="475">
        <v>0</v>
      </c>
      <c r="J396" s="475">
        <v>0</v>
      </c>
      <c r="K396" s="475">
        <v>0</v>
      </c>
      <c r="L396" s="475">
        <v>0</v>
      </c>
      <c r="M396" s="475">
        <v>1</v>
      </c>
      <c r="N396" s="475">
        <v>1</v>
      </c>
      <c r="O396" s="475">
        <v>1</v>
      </c>
    </row>
    <row r="397" spans="1:15" x14ac:dyDescent="0.45">
      <c r="A397" s="475" t="s">
        <v>1019</v>
      </c>
      <c r="B397" s="475" t="s">
        <v>562</v>
      </c>
      <c r="C397" s="475" t="s">
        <v>389</v>
      </c>
      <c r="D397" s="475" t="s">
        <v>289</v>
      </c>
      <c r="E397" s="475" t="s">
        <v>386</v>
      </c>
      <c r="F397" s="475" t="s">
        <v>1015</v>
      </c>
      <c r="G397" s="475">
        <v>1</v>
      </c>
      <c r="H397" s="475">
        <v>761</v>
      </c>
      <c r="I397" s="475">
        <v>733</v>
      </c>
      <c r="J397" s="475">
        <v>725</v>
      </c>
      <c r="K397" s="475">
        <v>696</v>
      </c>
      <c r="L397" s="475">
        <v>679</v>
      </c>
      <c r="M397" s="475">
        <v>648</v>
      </c>
      <c r="N397" s="475">
        <v>641</v>
      </c>
      <c r="O397" s="475">
        <v>519</v>
      </c>
    </row>
    <row r="398" spans="1:15" x14ac:dyDescent="0.45">
      <c r="A398" s="475" t="s">
        <v>1019</v>
      </c>
      <c r="B398" s="475" t="s">
        <v>562</v>
      </c>
      <c r="C398" s="475" t="s">
        <v>390</v>
      </c>
      <c r="D398" s="475" t="s">
        <v>187</v>
      </c>
      <c r="E398" s="475" t="s">
        <v>386</v>
      </c>
      <c r="F398" s="475" t="s">
        <v>1015</v>
      </c>
      <c r="G398" s="475">
        <v>1</v>
      </c>
      <c r="H398" s="475">
        <v>250</v>
      </c>
      <c r="I398" s="475">
        <v>256</v>
      </c>
      <c r="J398" s="475">
        <v>260</v>
      </c>
      <c r="K398" s="475">
        <v>255</v>
      </c>
      <c r="L398" s="475">
        <v>248</v>
      </c>
      <c r="M398" s="475">
        <v>233</v>
      </c>
      <c r="N398" s="475">
        <v>223</v>
      </c>
      <c r="O398" s="475">
        <v>169</v>
      </c>
    </row>
    <row r="399" spans="1:15" x14ac:dyDescent="0.45">
      <c r="A399" s="475" t="s">
        <v>1019</v>
      </c>
      <c r="B399" s="475" t="s">
        <v>562</v>
      </c>
      <c r="C399" s="475" t="s">
        <v>390</v>
      </c>
      <c r="D399" s="475" t="s">
        <v>188</v>
      </c>
      <c r="E399" s="475" t="s">
        <v>386</v>
      </c>
      <c r="F399" s="475" t="s">
        <v>1015</v>
      </c>
      <c r="G399" s="475">
        <v>1</v>
      </c>
      <c r="H399" s="475">
        <v>170</v>
      </c>
      <c r="I399" s="475">
        <v>170</v>
      </c>
      <c r="J399" s="475">
        <v>175</v>
      </c>
      <c r="K399" s="475">
        <v>172</v>
      </c>
      <c r="L399" s="475">
        <v>167</v>
      </c>
      <c r="M399" s="475">
        <v>158</v>
      </c>
      <c r="N399" s="475">
        <v>151</v>
      </c>
      <c r="O399" s="475">
        <v>122</v>
      </c>
    </row>
    <row r="400" spans="1:15" x14ac:dyDescent="0.45">
      <c r="A400" s="475" t="s">
        <v>1019</v>
      </c>
      <c r="B400" s="475" t="s">
        <v>562</v>
      </c>
      <c r="C400" s="475" t="s">
        <v>390</v>
      </c>
      <c r="D400" s="475" t="s">
        <v>387</v>
      </c>
      <c r="E400" s="475" t="s">
        <v>386</v>
      </c>
      <c r="F400" s="475" t="s">
        <v>1015</v>
      </c>
      <c r="G400" s="475">
        <v>1</v>
      </c>
      <c r="H400" s="475">
        <v>0</v>
      </c>
      <c r="I400" s="475">
        <v>0</v>
      </c>
      <c r="J400" s="475">
        <v>0</v>
      </c>
      <c r="K400" s="475">
        <v>0</v>
      </c>
      <c r="L400" s="475">
        <v>0</v>
      </c>
      <c r="M400" s="475">
        <v>0</v>
      </c>
      <c r="N400" s="475">
        <v>0</v>
      </c>
      <c r="O400" s="475">
        <v>0</v>
      </c>
    </row>
    <row r="401" spans="1:15" x14ac:dyDescent="0.45">
      <c r="A401" s="475" t="s">
        <v>1019</v>
      </c>
      <c r="B401" s="475" t="s">
        <v>562</v>
      </c>
      <c r="C401" s="475" t="s">
        <v>390</v>
      </c>
      <c r="D401" s="475" t="s">
        <v>289</v>
      </c>
      <c r="E401" s="475" t="s">
        <v>386</v>
      </c>
      <c r="F401" s="475" t="s">
        <v>1015</v>
      </c>
      <c r="G401" s="475">
        <v>1</v>
      </c>
      <c r="H401" s="475">
        <v>420</v>
      </c>
      <c r="I401" s="475">
        <v>426</v>
      </c>
      <c r="J401" s="475">
        <v>435</v>
      </c>
      <c r="K401" s="475">
        <v>426</v>
      </c>
      <c r="L401" s="475">
        <v>414</v>
      </c>
      <c r="M401" s="475">
        <v>391</v>
      </c>
      <c r="N401" s="475">
        <v>374</v>
      </c>
      <c r="O401" s="475">
        <v>291</v>
      </c>
    </row>
    <row r="402" spans="1:15" x14ac:dyDescent="0.45">
      <c r="A402" s="475" t="s">
        <v>1019</v>
      </c>
      <c r="B402" s="475" t="s">
        <v>562</v>
      </c>
      <c r="C402" s="475" t="s">
        <v>391</v>
      </c>
      <c r="D402" s="475" t="s">
        <v>187</v>
      </c>
      <c r="E402" s="475" t="s">
        <v>386</v>
      </c>
      <c r="F402" s="475" t="s">
        <v>1015</v>
      </c>
      <c r="G402" s="475">
        <v>1</v>
      </c>
      <c r="H402" s="475">
        <v>253</v>
      </c>
      <c r="I402" s="475">
        <v>252</v>
      </c>
      <c r="J402" s="475">
        <v>248</v>
      </c>
      <c r="K402" s="475">
        <v>240</v>
      </c>
      <c r="L402" s="475">
        <v>238</v>
      </c>
      <c r="M402" s="475">
        <v>231</v>
      </c>
      <c r="N402" s="475">
        <v>234</v>
      </c>
      <c r="O402" s="475">
        <v>187</v>
      </c>
    </row>
    <row r="403" spans="1:15" x14ac:dyDescent="0.45">
      <c r="A403" s="475" t="s">
        <v>1019</v>
      </c>
      <c r="B403" s="475" t="s">
        <v>562</v>
      </c>
      <c r="C403" s="475" t="s">
        <v>391</v>
      </c>
      <c r="D403" s="475" t="s">
        <v>188</v>
      </c>
      <c r="E403" s="475" t="s">
        <v>386</v>
      </c>
      <c r="F403" s="475" t="s">
        <v>1015</v>
      </c>
      <c r="G403" s="475">
        <v>1</v>
      </c>
      <c r="H403" s="475">
        <v>175</v>
      </c>
      <c r="I403" s="475">
        <v>173</v>
      </c>
      <c r="J403" s="475">
        <v>170</v>
      </c>
      <c r="K403" s="475">
        <v>164</v>
      </c>
      <c r="L403" s="475">
        <v>163</v>
      </c>
      <c r="M403" s="475">
        <v>159</v>
      </c>
      <c r="N403" s="475">
        <v>161</v>
      </c>
      <c r="O403" s="475">
        <v>135</v>
      </c>
    </row>
    <row r="404" spans="1:15" x14ac:dyDescent="0.45">
      <c r="A404" s="475" t="s">
        <v>1019</v>
      </c>
      <c r="B404" s="475" t="s">
        <v>562</v>
      </c>
      <c r="C404" s="475" t="s">
        <v>391</v>
      </c>
      <c r="D404" s="475" t="s">
        <v>387</v>
      </c>
      <c r="E404" s="475" t="s">
        <v>386</v>
      </c>
      <c r="F404" s="475" t="s">
        <v>1015</v>
      </c>
      <c r="G404" s="475">
        <v>1</v>
      </c>
      <c r="H404" s="475">
        <v>0</v>
      </c>
      <c r="I404" s="475">
        <v>0</v>
      </c>
      <c r="J404" s="475">
        <v>0</v>
      </c>
      <c r="K404" s="475">
        <v>0</v>
      </c>
      <c r="L404" s="475">
        <v>0</v>
      </c>
      <c r="M404" s="475">
        <v>0</v>
      </c>
      <c r="N404" s="475">
        <v>0</v>
      </c>
      <c r="O404" s="475">
        <v>0</v>
      </c>
    </row>
    <row r="405" spans="1:15" x14ac:dyDescent="0.45">
      <c r="A405" s="475" t="s">
        <v>1019</v>
      </c>
      <c r="B405" s="475" t="s">
        <v>562</v>
      </c>
      <c r="C405" s="475" t="s">
        <v>391</v>
      </c>
      <c r="D405" s="475" t="s">
        <v>289</v>
      </c>
      <c r="E405" s="475" t="s">
        <v>386</v>
      </c>
      <c r="F405" s="475" t="s">
        <v>1015</v>
      </c>
      <c r="G405" s="475">
        <v>1</v>
      </c>
      <c r="H405" s="475">
        <v>427</v>
      </c>
      <c r="I405" s="475">
        <v>425</v>
      </c>
      <c r="J405" s="475">
        <v>419</v>
      </c>
      <c r="K405" s="475">
        <v>404</v>
      </c>
      <c r="L405" s="475">
        <v>400</v>
      </c>
      <c r="M405" s="475">
        <v>390</v>
      </c>
      <c r="N405" s="475">
        <v>395</v>
      </c>
      <c r="O405" s="475">
        <v>322</v>
      </c>
    </row>
    <row r="406" spans="1:15" x14ac:dyDescent="0.45">
      <c r="A406" s="475" t="s">
        <v>1019</v>
      </c>
      <c r="B406" s="475" t="s">
        <v>562</v>
      </c>
      <c r="C406" s="475" t="s">
        <v>392</v>
      </c>
      <c r="D406" s="475" t="s">
        <v>187</v>
      </c>
      <c r="E406" s="475" t="s">
        <v>386</v>
      </c>
      <c r="F406" s="475" t="s">
        <v>1015</v>
      </c>
      <c r="G406" s="475">
        <v>1</v>
      </c>
      <c r="H406" s="475">
        <v>227</v>
      </c>
      <c r="I406" s="475">
        <v>236</v>
      </c>
      <c r="J406" s="475">
        <v>239</v>
      </c>
      <c r="K406" s="475">
        <v>236</v>
      </c>
      <c r="L406" s="475">
        <v>236</v>
      </c>
      <c r="M406" s="475">
        <v>229</v>
      </c>
      <c r="N406" s="475">
        <v>223</v>
      </c>
      <c r="O406" s="475">
        <v>178</v>
      </c>
    </row>
    <row r="407" spans="1:15" x14ac:dyDescent="0.45">
      <c r="A407" s="475" t="s">
        <v>1019</v>
      </c>
      <c r="B407" s="475" t="s">
        <v>562</v>
      </c>
      <c r="C407" s="475" t="s">
        <v>392</v>
      </c>
      <c r="D407" s="475" t="s">
        <v>188</v>
      </c>
      <c r="E407" s="475" t="s">
        <v>386</v>
      </c>
      <c r="F407" s="475" t="s">
        <v>1015</v>
      </c>
      <c r="G407" s="475">
        <v>1</v>
      </c>
      <c r="H407" s="475">
        <v>169</v>
      </c>
      <c r="I407" s="475">
        <v>177</v>
      </c>
      <c r="J407" s="475">
        <v>176</v>
      </c>
      <c r="K407" s="475">
        <v>174</v>
      </c>
      <c r="L407" s="475">
        <v>172</v>
      </c>
      <c r="M407" s="475">
        <v>166</v>
      </c>
      <c r="N407" s="475">
        <v>161</v>
      </c>
      <c r="O407" s="475">
        <v>128</v>
      </c>
    </row>
    <row r="408" spans="1:15" x14ac:dyDescent="0.45">
      <c r="A408" s="475" t="s">
        <v>1019</v>
      </c>
      <c r="B408" s="475" t="s">
        <v>562</v>
      </c>
      <c r="C408" s="475" t="s">
        <v>392</v>
      </c>
      <c r="D408" s="475" t="s">
        <v>387</v>
      </c>
      <c r="E408" s="475" t="s">
        <v>386</v>
      </c>
      <c r="F408" s="475" t="s">
        <v>1015</v>
      </c>
      <c r="G408" s="475">
        <v>1</v>
      </c>
      <c r="H408" s="475">
        <v>0</v>
      </c>
      <c r="I408" s="475">
        <v>0</v>
      </c>
      <c r="J408" s="475">
        <v>0</v>
      </c>
      <c r="K408" s="475">
        <v>0</v>
      </c>
      <c r="L408" s="475">
        <v>0</v>
      </c>
      <c r="M408" s="475">
        <v>0</v>
      </c>
      <c r="N408" s="475">
        <v>0</v>
      </c>
      <c r="O408" s="475">
        <v>0</v>
      </c>
    </row>
    <row r="409" spans="1:15" x14ac:dyDescent="0.45">
      <c r="A409" s="475" t="s">
        <v>1019</v>
      </c>
      <c r="B409" s="475" t="s">
        <v>562</v>
      </c>
      <c r="C409" s="475" t="s">
        <v>392</v>
      </c>
      <c r="D409" s="475" t="s">
        <v>289</v>
      </c>
      <c r="E409" s="475" t="s">
        <v>386</v>
      </c>
      <c r="F409" s="475" t="s">
        <v>1015</v>
      </c>
      <c r="G409" s="475">
        <v>1</v>
      </c>
      <c r="H409" s="475">
        <v>396</v>
      </c>
      <c r="I409" s="475">
        <v>413</v>
      </c>
      <c r="J409" s="475">
        <v>414</v>
      </c>
      <c r="K409" s="475">
        <v>410</v>
      </c>
      <c r="L409" s="475">
        <v>408</v>
      </c>
      <c r="M409" s="475">
        <v>394</v>
      </c>
      <c r="N409" s="475">
        <v>385</v>
      </c>
      <c r="O409" s="475">
        <v>306</v>
      </c>
    </row>
    <row r="410" spans="1:15" x14ac:dyDescent="0.45">
      <c r="A410" s="475" t="s">
        <v>1019</v>
      </c>
      <c r="B410" s="475" t="s">
        <v>562</v>
      </c>
      <c r="C410" s="475" t="s">
        <v>393</v>
      </c>
      <c r="D410" s="475" t="s">
        <v>187</v>
      </c>
      <c r="E410" s="475" t="s">
        <v>386</v>
      </c>
      <c r="F410" s="475" t="s">
        <v>1015</v>
      </c>
      <c r="G410" s="475">
        <v>1</v>
      </c>
      <c r="H410" s="475">
        <v>173</v>
      </c>
      <c r="I410" s="475">
        <v>184</v>
      </c>
      <c r="J410" s="475">
        <v>191</v>
      </c>
      <c r="K410" s="475">
        <v>194</v>
      </c>
      <c r="L410" s="475">
        <v>209</v>
      </c>
      <c r="M410" s="475">
        <v>210</v>
      </c>
      <c r="N410" s="475">
        <v>211</v>
      </c>
      <c r="O410" s="475">
        <v>173</v>
      </c>
    </row>
    <row r="411" spans="1:15" x14ac:dyDescent="0.45">
      <c r="A411" s="475" t="s">
        <v>1019</v>
      </c>
      <c r="B411" s="475" t="s">
        <v>562</v>
      </c>
      <c r="C411" s="475" t="s">
        <v>393</v>
      </c>
      <c r="D411" s="475" t="s">
        <v>188</v>
      </c>
      <c r="E411" s="475" t="s">
        <v>386</v>
      </c>
      <c r="F411" s="475" t="s">
        <v>1015</v>
      </c>
      <c r="G411" s="475">
        <v>1</v>
      </c>
      <c r="H411" s="475">
        <v>154</v>
      </c>
      <c r="I411" s="475">
        <v>161</v>
      </c>
      <c r="J411" s="475">
        <v>161</v>
      </c>
      <c r="K411" s="475">
        <v>161</v>
      </c>
      <c r="L411" s="475">
        <v>168</v>
      </c>
      <c r="M411" s="475">
        <v>166</v>
      </c>
      <c r="N411" s="475">
        <v>164</v>
      </c>
      <c r="O411" s="475">
        <v>132</v>
      </c>
    </row>
    <row r="412" spans="1:15" x14ac:dyDescent="0.45">
      <c r="A412" s="475" t="s">
        <v>1019</v>
      </c>
      <c r="B412" s="475" t="s">
        <v>562</v>
      </c>
      <c r="C412" s="475" t="s">
        <v>393</v>
      </c>
      <c r="D412" s="475" t="s">
        <v>387</v>
      </c>
      <c r="E412" s="475" t="s">
        <v>386</v>
      </c>
      <c r="F412" s="475" t="s">
        <v>1015</v>
      </c>
      <c r="G412" s="475">
        <v>1</v>
      </c>
      <c r="H412" s="475">
        <v>0</v>
      </c>
      <c r="I412" s="475">
        <v>0</v>
      </c>
      <c r="J412" s="475">
        <v>0</v>
      </c>
      <c r="K412" s="475">
        <v>0</v>
      </c>
      <c r="L412" s="475">
        <v>0</v>
      </c>
      <c r="M412" s="475">
        <v>0</v>
      </c>
      <c r="N412" s="475">
        <v>0</v>
      </c>
      <c r="O412" s="475">
        <v>0</v>
      </c>
    </row>
    <row r="413" spans="1:15" x14ac:dyDescent="0.45">
      <c r="A413" s="475" t="s">
        <v>1019</v>
      </c>
      <c r="B413" s="475" t="s">
        <v>562</v>
      </c>
      <c r="C413" s="475" t="s">
        <v>393</v>
      </c>
      <c r="D413" s="475" t="s">
        <v>289</v>
      </c>
      <c r="E413" s="475" t="s">
        <v>386</v>
      </c>
      <c r="F413" s="475" t="s">
        <v>1015</v>
      </c>
      <c r="G413" s="475">
        <v>1</v>
      </c>
      <c r="H413" s="475">
        <v>328</v>
      </c>
      <c r="I413" s="475">
        <v>345</v>
      </c>
      <c r="J413" s="475">
        <v>352</v>
      </c>
      <c r="K413" s="475">
        <v>355</v>
      </c>
      <c r="L413" s="475">
        <v>377</v>
      </c>
      <c r="M413" s="475">
        <v>376</v>
      </c>
      <c r="N413" s="475">
        <v>375</v>
      </c>
      <c r="O413" s="475">
        <v>306</v>
      </c>
    </row>
    <row r="414" spans="1:15" x14ac:dyDescent="0.45">
      <c r="A414" s="475" t="s">
        <v>1019</v>
      </c>
      <c r="B414" s="475" t="s">
        <v>562</v>
      </c>
      <c r="C414" s="475" t="s">
        <v>394</v>
      </c>
      <c r="D414" s="475" t="s">
        <v>187</v>
      </c>
      <c r="E414" s="475" t="s">
        <v>386</v>
      </c>
      <c r="F414" s="475" t="s">
        <v>1015</v>
      </c>
      <c r="G414" s="475">
        <v>1</v>
      </c>
      <c r="H414" s="475">
        <v>98</v>
      </c>
      <c r="I414" s="475">
        <v>104</v>
      </c>
      <c r="J414" s="475">
        <v>111</v>
      </c>
      <c r="K414" s="475">
        <v>119</v>
      </c>
      <c r="L414" s="475">
        <v>139</v>
      </c>
      <c r="M414" s="475">
        <v>147</v>
      </c>
      <c r="N414" s="475">
        <v>155</v>
      </c>
      <c r="O414" s="475">
        <v>137</v>
      </c>
    </row>
    <row r="415" spans="1:15" x14ac:dyDescent="0.45">
      <c r="A415" s="475" t="s">
        <v>1019</v>
      </c>
      <c r="B415" s="475" t="s">
        <v>562</v>
      </c>
      <c r="C415" s="475" t="s">
        <v>394</v>
      </c>
      <c r="D415" s="475" t="s">
        <v>188</v>
      </c>
      <c r="E415" s="475" t="s">
        <v>386</v>
      </c>
      <c r="F415" s="475" t="s">
        <v>1015</v>
      </c>
      <c r="G415" s="475">
        <v>1</v>
      </c>
      <c r="H415" s="475">
        <v>111</v>
      </c>
      <c r="I415" s="475">
        <v>116</v>
      </c>
      <c r="J415" s="475">
        <v>118</v>
      </c>
      <c r="K415" s="475">
        <v>123</v>
      </c>
      <c r="L415" s="475">
        <v>137</v>
      </c>
      <c r="M415" s="475">
        <v>139</v>
      </c>
      <c r="N415" s="475">
        <v>141</v>
      </c>
      <c r="O415" s="475">
        <v>118</v>
      </c>
    </row>
    <row r="416" spans="1:15" x14ac:dyDescent="0.45">
      <c r="A416" s="475" t="s">
        <v>1019</v>
      </c>
      <c r="B416" s="475" t="s">
        <v>562</v>
      </c>
      <c r="C416" s="475" t="s">
        <v>394</v>
      </c>
      <c r="D416" s="475" t="s">
        <v>387</v>
      </c>
      <c r="E416" s="475" t="s">
        <v>386</v>
      </c>
      <c r="F416" s="475" t="s">
        <v>1015</v>
      </c>
      <c r="G416" s="475">
        <v>1</v>
      </c>
      <c r="H416" s="475">
        <v>0</v>
      </c>
      <c r="I416" s="475">
        <v>0</v>
      </c>
      <c r="J416" s="475">
        <v>0</v>
      </c>
      <c r="K416" s="475">
        <v>0</v>
      </c>
      <c r="L416" s="475">
        <v>0</v>
      </c>
      <c r="M416" s="475">
        <v>0</v>
      </c>
      <c r="N416" s="475">
        <v>0</v>
      </c>
      <c r="O416" s="475">
        <v>0</v>
      </c>
    </row>
    <row r="417" spans="1:15" x14ac:dyDescent="0.45">
      <c r="A417" s="475" t="s">
        <v>1019</v>
      </c>
      <c r="B417" s="475" t="s">
        <v>562</v>
      </c>
      <c r="C417" s="475" t="s">
        <v>394</v>
      </c>
      <c r="D417" s="475" t="s">
        <v>289</v>
      </c>
      <c r="E417" s="475" t="s">
        <v>386</v>
      </c>
      <c r="F417" s="475" t="s">
        <v>1015</v>
      </c>
      <c r="G417" s="475">
        <v>1</v>
      </c>
      <c r="H417" s="475">
        <v>209</v>
      </c>
      <c r="I417" s="475">
        <v>221</v>
      </c>
      <c r="J417" s="475">
        <v>229</v>
      </c>
      <c r="K417" s="475">
        <v>242</v>
      </c>
      <c r="L417" s="475">
        <v>276</v>
      </c>
      <c r="M417" s="475">
        <v>286</v>
      </c>
      <c r="N417" s="475">
        <v>296</v>
      </c>
      <c r="O417" s="475">
        <v>256</v>
      </c>
    </row>
    <row r="418" spans="1:15" x14ac:dyDescent="0.45">
      <c r="A418" s="475" t="s">
        <v>1019</v>
      </c>
      <c r="B418" s="475" t="s">
        <v>562</v>
      </c>
      <c r="C418" s="475" t="s">
        <v>395</v>
      </c>
      <c r="D418" s="475" t="s">
        <v>187</v>
      </c>
      <c r="E418" s="475" t="s">
        <v>386</v>
      </c>
      <c r="F418" s="475" t="s">
        <v>1015</v>
      </c>
      <c r="G418" s="475">
        <v>1</v>
      </c>
      <c r="H418" s="475">
        <v>46</v>
      </c>
      <c r="I418" s="475">
        <v>49</v>
      </c>
      <c r="J418" s="475">
        <v>57</v>
      </c>
      <c r="K418" s="475">
        <v>64</v>
      </c>
      <c r="L418" s="475">
        <v>80</v>
      </c>
      <c r="M418" s="475">
        <v>88</v>
      </c>
      <c r="N418" s="475">
        <v>95</v>
      </c>
      <c r="O418" s="475">
        <v>86</v>
      </c>
    </row>
    <row r="419" spans="1:15" x14ac:dyDescent="0.45">
      <c r="A419" s="475" t="s">
        <v>1019</v>
      </c>
      <c r="B419" s="475" t="s">
        <v>562</v>
      </c>
      <c r="C419" s="475" t="s">
        <v>395</v>
      </c>
      <c r="D419" s="475" t="s">
        <v>188</v>
      </c>
      <c r="E419" s="475" t="s">
        <v>386</v>
      </c>
      <c r="F419" s="475" t="s">
        <v>1015</v>
      </c>
      <c r="G419" s="475">
        <v>1</v>
      </c>
      <c r="H419" s="475">
        <v>61</v>
      </c>
      <c r="I419" s="475">
        <v>65</v>
      </c>
      <c r="J419" s="475">
        <v>74</v>
      </c>
      <c r="K419" s="475">
        <v>81</v>
      </c>
      <c r="L419" s="475">
        <v>95</v>
      </c>
      <c r="M419" s="475">
        <v>101</v>
      </c>
      <c r="N419" s="475">
        <v>106</v>
      </c>
      <c r="O419" s="475">
        <v>90</v>
      </c>
    </row>
    <row r="420" spans="1:15" x14ac:dyDescent="0.45">
      <c r="A420" s="475" t="s">
        <v>1019</v>
      </c>
      <c r="B420" s="475" t="s">
        <v>562</v>
      </c>
      <c r="C420" s="475" t="s">
        <v>395</v>
      </c>
      <c r="D420" s="475" t="s">
        <v>387</v>
      </c>
      <c r="E420" s="475" t="s">
        <v>386</v>
      </c>
      <c r="F420" s="475" t="s">
        <v>1015</v>
      </c>
      <c r="G420" s="475">
        <v>1</v>
      </c>
      <c r="H420" s="475">
        <v>0</v>
      </c>
      <c r="I420" s="475"/>
      <c r="J420" s="475">
        <v>0</v>
      </c>
      <c r="K420" s="475">
        <v>0</v>
      </c>
      <c r="L420" s="475">
        <v>0</v>
      </c>
      <c r="M420" s="475">
        <v>0</v>
      </c>
      <c r="N420" s="475">
        <v>0</v>
      </c>
      <c r="O420" s="475">
        <v>0</v>
      </c>
    </row>
    <row r="421" spans="1:15" x14ac:dyDescent="0.45">
      <c r="A421" s="475" t="s">
        <v>1019</v>
      </c>
      <c r="B421" s="475" t="s">
        <v>562</v>
      </c>
      <c r="C421" s="475" t="s">
        <v>395</v>
      </c>
      <c r="D421" s="475" t="s">
        <v>289</v>
      </c>
      <c r="E421" s="475" t="s">
        <v>386</v>
      </c>
      <c r="F421" s="475" t="s">
        <v>1015</v>
      </c>
      <c r="G421" s="475">
        <v>1</v>
      </c>
      <c r="H421" s="475">
        <v>108</v>
      </c>
      <c r="I421" s="475">
        <v>114</v>
      </c>
      <c r="J421" s="475">
        <v>130</v>
      </c>
      <c r="K421" s="475">
        <v>145</v>
      </c>
      <c r="L421" s="475">
        <v>175</v>
      </c>
      <c r="M421" s="475">
        <v>189</v>
      </c>
      <c r="N421" s="475">
        <v>201</v>
      </c>
      <c r="O421" s="475">
        <v>176</v>
      </c>
    </row>
    <row r="422" spans="1:15" x14ac:dyDescent="0.45">
      <c r="A422" s="475" t="s">
        <v>1019</v>
      </c>
      <c r="B422" s="475" t="s">
        <v>562</v>
      </c>
      <c r="C422" s="475" t="s">
        <v>396</v>
      </c>
      <c r="D422" s="475" t="s">
        <v>187</v>
      </c>
      <c r="E422" s="475" t="s">
        <v>386</v>
      </c>
      <c r="F422" s="475" t="s">
        <v>1015</v>
      </c>
      <c r="G422" s="475">
        <v>1</v>
      </c>
      <c r="H422" s="475">
        <v>38</v>
      </c>
      <c r="I422" s="475">
        <v>43</v>
      </c>
      <c r="J422" s="475">
        <v>46</v>
      </c>
      <c r="K422" s="475">
        <v>50</v>
      </c>
      <c r="L422" s="475">
        <v>62</v>
      </c>
      <c r="M422" s="475">
        <v>70</v>
      </c>
      <c r="N422" s="475">
        <v>76</v>
      </c>
      <c r="O422" s="475">
        <v>74</v>
      </c>
    </row>
    <row r="423" spans="1:15" x14ac:dyDescent="0.45">
      <c r="A423" s="475" t="s">
        <v>1019</v>
      </c>
      <c r="B423" s="475" t="s">
        <v>562</v>
      </c>
      <c r="C423" s="475" t="s">
        <v>396</v>
      </c>
      <c r="D423" s="475" t="s">
        <v>188</v>
      </c>
      <c r="E423" s="475" t="s">
        <v>386</v>
      </c>
      <c r="F423" s="475" t="s">
        <v>1015</v>
      </c>
      <c r="G423" s="475">
        <v>1</v>
      </c>
      <c r="H423" s="475">
        <v>48</v>
      </c>
      <c r="I423" s="475">
        <v>53</v>
      </c>
      <c r="J423" s="475">
        <v>57</v>
      </c>
      <c r="K423" s="475">
        <v>62</v>
      </c>
      <c r="L423" s="475">
        <v>75</v>
      </c>
      <c r="M423" s="475">
        <v>83</v>
      </c>
      <c r="N423" s="475">
        <v>90</v>
      </c>
      <c r="O423" s="475">
        <v>86</v>
      </c>
    </row>
    <row r="424" spans="1:15" x14ac:dyDescent="0.45">
      <c r="A424" s="475" t="s">
        <v>1019</v>
      </c>
      <c r="B424" s="475" t="s">
        <v>562</v>
      </c>
      <c r="C424" s="475" t="s">
        <v>396</v>
      </c>
      <c r="D424" s="475" t="s">
        <v>387</v>
      </c>
      <c r="E424" s="475" t="s">
        <v>386</v>
      </c>
      <c r="F424" s="475" t="s">
        <v>1015</v>
      </c>
      <c r="G424" s="475">
        <v>1</v>
      </c>
      <c r="H424" s="475">
        <v>0</v>
      </c>
      <c r="I424" s="475"/>
      <c r="J424" s="475">
        <v>0</v>
      </c>
      <c r="K424" s="475">
        <v>0</v>
      </c>
      <c r="L424" s="475">
        <v>0</v>
      </c>
      <c r="M424" s="475">
        <v>0</v>
      </c>
      <c r="N424" s="475">
        <v>0</v>
      </c>
      <c r="O424" s="475">
        <v>0</v>
      </c>
    </row>
    <row r="425" spans="1:15" x14ac:dyDescent="0.45">
      <c r="A425" s="475" t="s">
        <v>1019</v>
      </c>
      <c r="B425" s="475" t="s">
        <v>562</v>
      </c>
      <c r="C425" s="475" t="s">
        <v>396</v>
      </c>
      <c r="D425" s="475" t="s">
        <v>289</v>
      </c>
      <c r="E425" s="475" t="s">
        <v>386</v>
      </c>
      <c r="F425" s="475" t="s">
        <v>1015</v>
      </c>
      <c r="G425" s="475">
        <v>1</v>
      </c>
      <c r="H425" s="475">
        <v>85</v>
      </c>
      <c r="I425" s="475">
        <v>95</v>
      </c>
      <c r="J425" s="475">
        <v>103</v>
      </c>
      <c r="K425" s="475">
        <v>112</v>
      </c>
      <c r="L425" s="475">
        <v>137</v>
      </c>
      <c r="M425" s="475">
        <v>152</v>
      </c>
      <c r="N425" s="475">
        <v>165</v>
      </c>
      <c r="O425" s="475">
        <v>160</v>
      </c>
    </row>
    <row r="426" spans="1:15" x14ac:dyDescent="0.45">
      <c r="A426" s="475" t="s">
        <v>1019</v>
      </c>
      <c r="B426" s="475" t="s">
        <v>562</v>
      </c>
      <c r="C426" s="475" t="s">
        <v>397</v>
      </c>
      <c r="D426" s="475" t="s">
        <v>187</v>
      </c>
      <c r="E426" s="475" t="s">
        <v>386</v>
      </c>
      <c r="F426" s="475" t="s">
        <v>1015</v>
      </c>
      <c r="G426" s="475">
        <v>1</v>
      </c>
      <c r="H426" s="475">
        <v>31</v>
      </c>
      <c r="I426" s="475">
        <v>32</v>
      </c>
      <c r="J426" s="475">
        <v>32</v>
      </c>
      <c r="K426" s="475">
        <v>30</v>
      </c>
      <c r="L426" s="475">
        <v>30</v>
      </c>
      <c r="M426" s="475">
        <v>31</v>
      </c>
      <c r="N426" s="475">
        <v>31</v>
      </c>
      <c r="O426" s="475">
        <v>29</v>
      </c>
    </row>
    <row r="427" spans="1:15" x14ac:dyDescent="0.45">
      <c r="A427" s="475" t="s">
        <v>1019</v>
      </c>
      <c r="B427" s="475" t="s">
        <v>562</v>
      </c>
      <c r="C427" s="475" t="s">
        <v>397</v>
      </c>
      <c r="D427" s="475" t="s">
        <v>188</v>
      </c>
      <c r="E427" s="475" t="s">
        <v>386</v>
      </c>
      <c r="F427" s="475" t="s">
        <v>1015</v>
      </c>
      <c r="G427" s="475">
        <v>1</v>
      </c>
      <c r="H427" s="475">
        <v>24</v>
      </c>
      <c r="I427" s="475">
        <v>21</v>
      </c>
      <c r="J427" s="475">
        <v>20</v>
      </c>
      <c r="K427" s="475">
        <v>20</v>
      </c>
      <c r="L427" s="475">
        <v>21</v>
      </c>
      <c r="M427" s="475">
        <v>22</v>
      </c>
      <c r="N427" s="475">
        <v>22</v>
      </c>
      <c r="O427" s="475">
        <v>21</v>
      </c>
    </row>
    <row r="428" spans="1:15" x14ac:dyDescent="0.45">
      <c r="A428" s="475" t="s">
        <v>1019</v>
      </c>
      <c r="B428" s="475" t="s">
        <v>562</v>
      </c>
      <c r="C428" s="475" t="s">
        <v>397</v>
      </c>
      <c r="D428" s="475" t="s">
        <v>387</v>
      </c>
      <c r="E428" s="475" t="s">
        <v>386</v>
      </c>
      <c r="F428" s="475" t="s">
        <v>1015</v>
      </c>
      <c r="G428" s="475">
        <v>1</v>
      </c>
      <c r="H428" s="475"/>
      <c r="I428" s="475">
        <v>0</v>
      </c>
      <c r="J428" s="475"/>
      <c r="K428" s="475">
        <v>0</v>
      </c>
      <c r="L428" s="475">
        <v>0</v>
      </c>
      <c r="M428" s="475">
        <v>0</v>
      </c>
      <c r="N428" s="475">
        <v>0</v>
      </c>
      <c r="O428" s="475">
        <v>0</v>
      </c>
    </row>
    <row r="429" spans="1:15" x14ac:dyDescent="0.45">
      <c r="A429" s="475" t="s">
        <v>1019</v>
      </c>
      <c r="B429" s="475" t="s">
        <v>562</v>
      </c>
      <c r="C429" s="475" t="s">
        <v>397</v>
      </c>
      <c r="D429" s="475" t="s">
        <v>289</v>
      </c>
      <c r="E429" s="475" t="s">
        <v>386</v>
      </c>
      <c r="F429" s="475" t="s">
        <v>1015</v>
      </c>
      <c r="G429" s="475">
        <v>1</v>
      </c>
      <c r="H429" s="475">
        <v>55</v>
      </c>
      <c r="I429" s="475">
        <v>53</v>
      </c>
      <c r="J429" s="475">
        <v>52</v>
      </c>
      <c r="K429" s="475">
        <v>50</v>
      </c>
      <c r="L429" s="475">
        <v>52</v>
      </c>
      <c r="M429" s="475">
        <v>53</v>
      </c>
      <c r="N429" s="475">
        <v>53</v>
      </c>
      <c r="O429" s="475">
        <v>50</v>
      </c>
    </row>
    <row r="430" spans="1:15" x14ac:dyDescent="0.45">
      <c r="A430" s="475" t="s">
        <v>1019</v>
      </c>
      <c r="B430" s="475" t="s">
        <v>562</v>
      </c>
      <c r="C430" s="475" t="s">
        <v>398</v>
      </c>
      <c r="D430" s="475" t="s">
        <v>187</v>
      </c>
      <c r="E430" s="475" t="s">
        <v>386</v>
      </c>
      <c r="F430" s="475" t="s">
        <v>1015</v>
      </c>
      <c r="G430" s="475">
        <v>1</v>
      </c>
      <c r="H430" s="475">
        <v>0</v>
      </c>
      <c r="I430" s="475">
        <v>0</v>
      </c>
      <c r="J430" s="475">
        <v>0</v>
      </c>
      <c r="K430" s="475">
        <v>0</v>
      </c>
      <c r="L430" s="475">
        <v>0</v>
      </c>
      <c r="M430" s="475">
        <v>0</v>
      </c>
      <c r="N430" s="475">
        <v>0</v>
      </c>
      <c r="O430" s="475">
        <v>0</v>
      </c>
    </row>
    <row r="431" spans="1:15" x14ac:dyDescent="0.45">
      <c r="A431" s="475" t="s">
        <v>1019</v>
      </c>
      <c r="B431" s="475" t="s">
        <v>562</v>
      </c>
      <c r="C431" s="475" t="s">
        <v>398</v>
      </c>
      <c r="D431" s="475" t="s">
        <v>188</v>
      </c>
      <c r="E431" s="475" t="s">
        <v>386</v>
      </c>
      <c r="F431" s="475" t="s">
        <v>1015</v>
      </c>
      <c r="G431" s="475">
        <v>1</v>
      </c>
      <c r="H431" s="475">
        <v>0</v>
      </c>
      <c r="I431" s="475">
        <v>0</v>
      </c>
      <c r="J431" s="475">
        <v>0</v>
      </c>
      <c r="K431" s="475">
        <v>0</v>
      </c>
      <c r="L431" s="475">
        <v>0</v>
      </c>
      <c r="M431" s="475">
        <v>0</v>
      </c>
      <c r="N431" s="475">
        <v>0</v>
      </c>
      <c r="O431" s="475">
        <v>0</v>
      </c>
    </row>
    <row r="432" spans="1:15" x14ac:dyDescent="0.45">
      <c r="A432" s="475" t="s">
        <v>1019</v>
      </c>
      <c r="B432" s="475" t="s">
        <v>562</v>
      </c>
      <c r="C432" s="475" t="s">
        <v>398</v>
      </c>
      <c r="D432" s="475" t="s">
        <v>387</v>
      </c>
      <c r="E432" s="475" t="s">
        <v>386</v>
      </c>
      <c r="F432" s="475" t="s">
        <v>1015</v>
      </c>
      <c r="G432" s="475">
        <v>1</v>
      </c>
      <c r="H432" s="475">
        <v>0</v>
      </c>
      <c r="I432" s="475">
        <v>0</v>
      </c>
      <c r="J432" s="475">
        <v>0</v>
      </c>
      <c r="K432" s="475">
        <v>0</v>
      </c>
      <c r="L432" s="475">
        <v>0</v>
      </c>
      <c r="M432" s="475">
        <v>0</v>
      </c>
      <c r="N432" s="475">
        <v>0</v>
      </c>
      <c r="O432" s="475">
        <v>2</v>
      </c>
    </row>
    <row r="433" spans="1:15" x14ac:dyDescent="0.45">
      <c r="A433" s="475" t="s">
        <v>1019</v>
      </c>
      <c r="B433" s="475" t="s">
        <v>562</v>
      </c>
      <c r="C433" s="475" t="s">
        <v>398</v>
      </c>
      <c r="D433" s="475" t="s">
        <v>289</v>
      </c>
      <c r="E433" s="475" t="s">
        <v>386</v>
      </c>
      <c r="F433" s="475" t="s">
        <v>1015</v>
      </c>
      <c r="G433" s="475">
        <v>1</v>
      </c>
      <c r="H433" s="475">
        <v>0</v>
      </c>
      <c r="I433" s="475">
        <v>0</v>
      </c>
      <c r="J433" s="475">
        <v>0</v>
      </c>
      <c r="K433" s="475">
        <v>1</v>
      </c>
      <c r="L433" s="475">
        <v>0</v>
      </c>
      <c r="M433" s="475">
        <v>0</v>
      </c>
      <c r="N433" s="475">
        <v>1</v>
      </c>
      <c r="O433" s="475">
        <v>2</v>
      </c>
    </row>
    <row r="434" spans="1:15" x14ac:dyDescent="0.45">
      <c r="A434" s="475" t="s">
        <v>1019</v>
      </c>
      <c r="B434" s="475" t="s">
        <v>562</v>
      </c>
      <c r="C434" s="475" t="s">
        <v>289</v>
      </c>
      <c r="D434" s="475" t="s">
        <v>187</v>
      </c>
      <c r="E434" s="475" t="s">
        <v>386</v>
      </c>
      <c r="F434" s="475" t="s">
        <v>1015</v>
      </c>
      <c r="G434" s="475">
        <v>1</v>
      </c>
      <c r="H434" s="475">
        <v>2012</v>
      </c>
      <c r="I434" s="475">
        <v>2016</v>
      </c>
      <c r="J434" s="475">
        <v>2040</v>
      </c>
      <c r="K434" s="475">
        <v>2013</v>
      </c>
      <c r="L434" s="475">
        <v>2048</v>
      </c>
      <c r="M434" s="475">
        <v>2006</v>
      </c>
      <c r="N434" s="475">
        <v>2011</v>
      </c>
      <c r="O434" s="475">
        <v>1631</v>
      </c>
    </row>
    <row r="435" spans="1:15" x14ac:dyDescent="0.45">
      <c r="A435" s="475" t="s">
        <v>1019</v>
      </c>
      <c r="B435" s="475" t="s">
        <v>562</v>
      </c>
      <c r="C435" s="475" t="s">
        <v>289</v>
      </c>
      <c r="D435" s="475" t="s">
        <v>188</v>
      </c>
      <c r="E435" s="475" t="s">
        <v>386</v>
      </c>
      <c r="F435" s="475" t="s">
        <v>1015</v>
      </c>
      <c r="G435" s="475">
        <v>1</v>
      </c>
      <c r="H435" s="475">
        <v>1512</v>
      </c>
      <c r="I435" s="475">
        <v>1517</v>
      </c>
      <c r="J435" s="475">
        <v>1530</v>
      </c>
      <c r="K435" s="475">
        <v>1523</v>
      </c>
      <c r="L435" s="475">
        <v>1551</v>
      </c>
      <c r="M435" s="475">
        <v>1529</v>
      </c>
      <c r="N435" s="475">
        <v>1530</v>
      </c>
      <c r="O435" s="475">
        <v>1292</v>
      </c>
    </row>
    <row r="436" spans="1:15" x14ac:dyDescent="0.45">
      <c r="A436" s="475" t="s">
        <v>1019</v>
      </c>
      <c r="B436" s="475" t="s">
        <v>562</v>
      </c>
      <c r="C436" s="475" t="s">
        <v>289</v>
      </c>
      <c r="D436" s="475" t="s">
        <v>387</v>
      </c>
      <c r="E436" s="475" t="s">
        <v>386</v>
      </c>
      <c r="F436" s="475" t="s">
        <v>1015</v>
      </c>
      <c r="G436" s="475">
        <v>1</v>
      </c>
      <c r="H436" s="475">
        <v>0</v>
      </c>
      <c r="I436" s="475">
        <v>0</v>
      </c>
      <c r="J436" s="475">
        <v>1</v>
      </c>
      <c r="K436" s="475">
        <v>1</v>
      </c>
      <c r="L436" s="475">
        <v>2</v>
      </c>
      <c r="M436" s="475">
        <v>3</v>
      </c>
      <c r="N436" s="475">
        <v>3</v>
      </c>
      <c r="O436" s="475">
        <v>6</v>
      </c>
    </row>
    <row r="437" spans="1:15" x14ac:dyDescent="0.45">
      <c r="A437" s="475" t="s">
        <v>1019</v>
      </c>
      <c r="B437" s="475" t="s">
        <v>562</v>
      </c>
      <c r="C437" s="475" t="s">
        <v>289</v>
      </c>
      <c r="D437" s="475" t="s">
        <v>289</v>
      </c>
      <c r="E437" s="475" t="s">
        <v>386</v>
      </c>
      <c r="F437" s="475" t="s">
        <v>1015</v>
      </c>
      <c r="G437" s="475">
        <v>1</v>
      </c>
      <c r="H437" s="475">
        <v>3524</v>
      </c>
      <c r="I437" s="475">
        <v>3533</v>
      </c>
      <c r="J437" s="475">
        <v>3570</v>
      </c>
      <c r="K437" s="475">
        <v>3537</v>
      </c>
      <c r="L437" s="475">
        <v>3601</v>
      </c>
      <c r="M437" s="475">
        <v>3538</v>
      </c>
      <c r="N437" s="475">
        <v>3545</v>
      </c>
      <c r="O437" s="475">
        <v>2929</v>
      </c>
    </row>
    <row r="438" spans="1:15" x14ac:dyDescent="0.45">
      <c r="A438" s="475" t="s">
        <v>1019</v>
      </c>
      <c r="B438" s="475" t="s">
        <v>555</v>
      </c>
      <c r="C438" s="475" t="s">
        <v>385</v>
      </c>
      <c r="D438" s="475" t="s">
        <v>187</v>
      </c>
      <c r="E438" s="475" t="s">
        <v>386</v>
      </c>
      <c r="F438" s="475" t="s">
        <v>1015</v>
      </c>
      <c r="G438" s="475">
        <v>1</v>
      </c>
      <c r="H438" s="475">
        <v>419</v>
      </c>
      <c r="I438" s="475">
        <v>392</v>
      </c>
      <c r="J438" s="475">
        <v>380</v>
      </c>
      <c r="K438" s="475">
        <v>359</v>
      </c>
      <c r="L438" s="475">
        <v>339</v>
      </c>
      <c r="M438" s="475">
        <v>269</v>
      </c>
      <c r="N438" s="475">
        <v>215</v>
      </c>
      <c r="O438" s="475">
        <v>187</v>
      </c>
    </row>
    <row r="439" spans="1:15" x14ac:dyDescent="0.45">
      <c r="A439" s="475" t="s">
        <v>1019</v>
      </c>
      <c r="B439" s="475" t="s">
        <v>555</v>
      </c>
      <c r="C439" s="475" t="s">
        <v>385</v>
      </c>
      <c r="D439" s="475" t="s">
        <v>188</v>
      </c>
      <c r="E439" s="475" t="s">
        <v>386</v>
      </c>
      <c r="F439" s="475" t="s">
        <v>1015</v>
      </c>
      <c r="G439" s="475">
        <v>1</v>
      </c>
      <c r="H439" s="475">
        <v>489</v>
      </c>
      <c r="I439" s="475">
        <v>452</v>
      </c>
      <c r="J439" s="475">
        <v>436</v>
      </c>
      <c r="K439" s="475">
        <v>414</v>
      </c>
      <c r="L439" s="475">
        <v>398</v>
      </c>
      <c r="M439" s="475">
        <v>300</v>
      </c>
      <c r="N439" s="475">
        <v>222</v>
      </c>
      <c r="O439" s="475">
        <v>203</v>
      </c>
    </row>
    <row r="440" spans="1:15" x14ac:dyDescent="0.45">
      <c r="A440" s="475" t="s">
        <v>1019</v>
      </c>
      <c r="B440" s="475" t="s">
        <v>555</v>
      </c>
      <c r="C440" s="475" t="s">
        <v>385</v>
      </c>
      <c r="D440" s="475" t="s">
        <v>387</v>
      </c>
      <c r="E440" s="475" t="s">
        <v>386</v>
      </c>
      <c r="F440" s="475" t="s">
        <v>1015</v>
      </c>
      <c r="G440" s="475">
        <v>1</v>
      </c>
      <c r="H440" s="475">
        <v>3</v>
      </c>
      <c r="I440" s="475">
        <v>1</v>
      </c>
      <c r="J440" s="475">
        <v>0</v>
      </c>
      <c r="K440" s="475">
        <v>0</v>
      </c>
      <c r="L440" s="475">
        <v>0</v>
      </c>
      <c r="M440" s="475">
        <v>2</v>
      </c>
      <c r="N440" s="475">
        <v>3</v>
      </c>
      <c r="O440" s="475">
        <v>5</v>
      </c>
    </row>
    <row r="441" spans="1:15" x14ac:dyDescent="0.45">
      <c r="A441" s="475" t="s">
        <v>1019</v>
      </c>
      <c r="B441" s="475" t="s">
        <v>555</v>
      </c>
      <c r="C441" s="475" t="s">
        <v>385</v>
      </c>
      <c r="D441" s="475" t="s">
        <v>289</v>
      </c>
      <c r="E441" s="475" t="s">
        <v>386</v>
      </c>
      <c r="F441" s="475" t="s">
        <v>1015</v>
      </c>
      <c r="G441" s="475">
        <v>1</v>
      </c>
      <c r="H441" s="475">
        <v>911</v>
      </c>
      <c r="I441" s="475">
        <v>844</v>
      </c>
      <c r="J441" s="475">
        <v>816</v>
      </c>
      <c r="K441" s="475">
        <v>773</v>
      </c>
      <c r="L441" s="475">
        <v>737</v>
      </c>
      <c r="M441" s="475">
        <v>571</v>
      </c>
      <c r="N441" s="475">
        <v>440</v>
      </c>
      <c r="O441" s="475">
        <v>395</v>
      </c>
    </row>
    <row r="442" spans="1:15" x14ac:dyDescent="0.45">
      <c r="A442" s="475" t="s">
        <v>1019</v>
      </c>
      <c r="B442" s="475" t="s">
        <v>555</v>
      </c>
      <c r="C442" s="475" t="s">
        <v>388</v>
      </c>
      <c r="D442" s="475" t="s">
        <v>187</v>
      </c>
      <c r="E442" s="475" t="s">
        <v>386</v>
      </c>
      <c r="F442" s="475" t="s">
        <v>1015</v>
      </c>
      <c r="G442" s="475">
        <v>1</v>
      </c>
      <c r="H442" s="475">
        <v>1399</v>
      </c>
      <c r="I442" s="475">
        <v>1265</v>
      </c>
      <c r="J442" s="475">
        <v>1160</v>
      </c>
      <c r="K442" s="475">
        <v>1000</v>
      </c>
      <c r="L442" s="475">
        <v>960</v>
      </c>
      <c r="M442" s="475">
        <v>706</v>
      </c>
      <c r="N442" s="475">
        <v>537</v>
      </c>
      <c r="O442" s="475">
        <v>482</v>
      </c>
    </row>
    <row r="443" spans="1:15" x14ac:dyDescent="0.45">
      <c r="A443" s="475" t="s">
        <v>1019</v>
      </c>
      <c r="B443" s="475" t="s">
        <v>555</v>
      </c>
      <c r="C443" s="475" t="s">
        <v>388</v>
      </c>
      <c r="D443" s="475" t="s">
        <v>188</v>
      </c>
      <c r="E443" s="475" t="s">
        <v>386</v>
      </c>
      <c r="F443" s="475" t="s">
        <v>1015</v>
      </c>
      <c r="G443" s="475">
        <v>1</v>
      </c>
      <c r="H443" s="475">
        <v>1825</v>
      </c>
      <c r="I443" s="475">
        <v>1638</v>
      </c>
      <c r="J443" s="475">
        <v>1485</v>
      </c>
      <c r="K443" s="475">
        <v>1272</v>
      </c>
      <c r="L443" s="475">
        <v>1256</v>
      </c>
      <c r="M443" s="475">
        <v>886</v>
      </c>
      <c r="N443" s="475">
        <v>655</v>
      </c>
      <c r="O443" s="475">
        <v>584</v>
      </c>
    </row>
    <row r="444" spans="1:15" x14ac:dyDescent="0.45">
      <c r="A444" s="475" t="s">
        <v>1019</v>
      </c>
      <c r="B444" s="475" t="s">
        <v>555</v>
      </c>
      <c r="C444" s="475" t="s">
        <v>388</v>
      </c>
      <c r="D444" s="475" t="s">
        <v>387</v>
      </c>
      <c r="E444" s="475" t="s">
        <v>386</v>
      </c>
      <c r="F444" s="475" t="s">
        <v>1015</v>
      </c>
      <c r="G444" s="475">
        <v>1</v>
      </c>
      <c r="H444" s="475">
        <v>9</v>
      </c>
      <c r="I444" s="475">
        <v>3</v>
      </c>
      <c r="J444" s="475">
        <v>2</v>
      </c>
      <c r="K444" s="475">
        <v>2</v>
      </c>
      <c r="L444" s="475">
        <v>1</v>
      </c>
      <c r="M444" s="475">
        <v>2</v>
      </c>
      <c r="N444" s="475">
        <v>3</v>
      </c>
      <c r="O444" s="475">
        <v>5</v>
      </c>
    </row>
    <row r="445" spans="1:15" x14ac:dyDescent="0.45">
      <c r="A445" s="475" t="s">
        <v>1019</v>
      </c>
      <c r="B445" s="475" t="s">
        <v>555</v>
      </c>
      <c r="C445" s="475" t="s">
        <v>388</v>
      </c>
      <c r="D445" s="475" t="s">
        <v>289</v>
      </c>
      <c r="E445" s="475" t="s">
        <v>386</v>
      </c>
      <c r="F445" s="475" t="s">
        <v>1015</v>
      </c>
      <c r="G445" s="475">
        <v>1</v>
      </c>
      <c r="H445" s="475">
        <v>3232</v>
      </c>
      <c r="I445" s="475">
        <v>2906</v>
      </c>
      <c r="J445" s="475">
        <v>2647</v>
      </c>
      <c r="K445" s="475">
        <v>2273</v>
      </c>
      <c r="L445" s="475">
        <v>2217</v>
      </c>
      <c r="M445" s="475">
        <v>1595</v>
      </c>
      <c r="N445" s="475">
        <v>1195</v>
      </c>
      <c r="O445" s="475">
        <v>1070</v>
      </c>
    </row>
    <row r="446" spans="1:15" x14ac:dyDescent="0.45">
      <c r="A446" s="475" t="s">
        <v>1019</v>
      </c>
      <c r="B446" s="475" t="s">
        <v>555</v>
      </c>
      <c r="C446" s="475" t="s">
        <v>389</v>
      </c>
      <c r="D446" s="475" t="s">
        <v>187</v>
      </c>
      <c r="E446" s="475" t="s">
        <v>386</v>
      </c>
      <c r="F446" s="475" t="s">
        <v>1015</v>
      </c>
      <c r="G446" s="475">
        <v>1</v>
      </c>
      <c r="H446" s="475">
        <v>1516</v>
      </c>
      <c r="I446" s="475">
        <v>1410</v>
      </c>
      <c r="J446" s="475">
        <v>1311</v>
      </c>
      <c r="K446" s="475">
        <v>1183</v>
      </c>
      <c r="L446" s="475">
        <v>1145</v>
      </c>
      <c r="M446" s="475">
        <v>734</v>
      </c>
      <c r="N446" s="475">
        <v>636</v>
      </c>
      <c r="O446" s="475">
        <v>611</v>
      </c>
    </row>
    <row r="447" spans="1:15" x14ac:dyDescent="0.45">
      <c r="A447" s="475" t="s">
        <v>1019</v>
      </c>
      <c r="B447" s="475" t="s">
        <v>555</v>
      </c>
      <c r="C447" s="475" t="s">
        <v>389</v>
      </c>
      <c r="D447" s="475" t="s">
        <v>188</v>
      </c>
      <c r="E447" s="475" t="s">
        <v>386</v>
      </c>
      <c r="F447" s="475" t="s">
        <v>1015</v>
      </c>
      <c r="G447" s="475">
        <v>1</v>
      </c>
      <c r="H447" s="475">
        <v>2091</v>
      </c>
      <c r="I447" s="475">
        <v>1917</v>
      </c>
      <c r="J447" s="475">
        <v>1765</v>
      </c>
      <c r="K447" s="475">
        <v>1575</v>
      </c>
      <c r="L447" s="475">
        <v>1514</v>
      </c>
      <c r="M447" s="475">
        <v>986</v>
      </c>
      <c r="N447" s="475">
        <v>844</v>
      </c>
      <c r="O447" s="475">
        <v>797</v>
      </c>
    </row>
    <row r="448" spans="1:15" x14ac:dyDescent="0.45">
      <c r="A448" s="475" t="s">
        <v>1019</v>
      </c>
      <c r="B448" s="475" t="s">
        <v>555</v>
      </c>
      <c r="C448" s="475" t="s">
        <v>389</v>
      </c>
      <c r="D448" s="475" t="s">
        <v>387</v>
      </c>
      <c r="E448" s="475" t="s">
        <v>386</v>
      </c>
      <c r="F448" s="475" t="s">
        <v>1015</v>
      </c>
      <c r="G448" s="475">
        <v>1</v>
      </c>
      <c r="H448" s="475">
        <v>8</v>
      </c>
      <c r="I448" s="475">
        <v>4</v>
      </c>
      <c r="J448" s="475">
        <v>3</v>
      </c>
      <c r="K448" s="475">
        <v>2</v>
      </c>
      <c r="L448" s="475">
        <v>2</v>
      </c>
      <c r="M448" s="475">
        <v>1</v>
      </c>
      <c r="N448" s="475">
        <v>1</v>
      </c>
      <c r="O448" s="475">
        <v>2</v>
      </c>
    </row>
    <row r="449" spans="1:15" x14ac:dyDescent="0.45">
      <c r="A449" s="475" t="s">
        <v>1019</v>
      </c>
      <c r="B449" s="475" t="s">
        <v>555</v>
      </c>
      <c r="C449" s="475" t="s">
        <v>389</v>
      </c>
      <c r="D449" s="475" t="s">
        <v>289</v>
      </c>
      <c r="E449" s="475" t="s">
        <v>386</v>
      </c>
      <c r="F449" s="475" t="s">
        <v>1015</v>
      </c>
      <c r="G449" s="475">
        <v>1</v>
      </c>
      <c r="H449" s="475">
        <v>3615</v>
      </c>
      <c r="I449" s="475">
        <v>3331</v>
      </c>
      <c r="J449" s="475">
        <v>3079</v>
      </c>
      <c r="K449" s="475">
        <v>2760</v>
      </c>
      <c r="L449" s="475">
        <v>2661</v>
      </c>
      <c r="M449" s="475">
        <v>1721</v>
      </c>
      <c r="N449" s="475">
        <v>1481</v>
      </c>
      <c r="O449" s="475">
        <v>1410</v>
      </c>
    </row>
    <row r="450" spans="1:15" x14ac:dyDescent="0.45">
      <c r="A450" s="475" t="s">
        <v>1019</v>
      </c>
      <c r="B450" s="475" t="s">
        <v>555</v>
      </c>
      <c r="C450" s="475" t="s">
        <v>390</v>
      </c>
      <c r="D450" s="475" t="s">
        <v>187</v>
      </c>
      <c r="E450" s="475" t="s">
        <v>386</v>
      </c>
      <c r="F450" s="475" t="s">
        <v>1015</v>
      </c>
      <c r="G450" s="475">
        <v>1</v>
      </c>
      <c r="H450" s="475">
        <v>621</v>
      </c>
      <c r="I450" s="475">
        <v>616</v>
      </c>
      <c r="J450" s="475">
        <v>609</v>
      </c>
      <c r="K450" s="475">
        <v>578</v>
      </c>
      <c r="L450" s="475">
        <v>569</v>
      </c>
      <c r="M450" s="475">
        <v>366</v>
      </c>
      <c r="N450" s="475">
        <v>316</v>
      </c>
      <c r="O450" s="475">
        <v>295</v>
      </c>
    </row>
    <row r="451" spans="1:15" x14ac:dyDescent="0.45">
      <c r="A451" s="475" t="s">
        <v>1019</v>
      </c>
      <c r="B451" s="475" t="s">
        <v>555</v>
      </c>
      <c r="C451" s="475" t="s">
        <v>390</v>
      </c>
      <c r="D451" s="475" t="s">
        <v>188</v>
      </c>
      <c r="E451" s="475" t="s">
        <v>386</v>
      </c>
      <c r="F451" s="475" t="s">
        <v>1015</v>
      </c>
      <c r="G451" s="475">
        <v>1</v>
      </c>
      <c r="H451" s="475">
        <v>918</v>
      </c>
      <c r="I451" s="475">
        <v>890</v>
      </c>
      <c r="J451" s="475">
        <v>862</v>
      </c>
      <c r="K451" s="475">
        <v>806</v>
      </c>
      <c r="L451" s="475">
        <v>789</v>
      </c>
      <c r="M451" s="475">
        <v>509</v>
      </c>
      <c r="N451" s="475">
        <v>436</v>
      </c>
      <c r="O451" s="475">
        <v>400</v>
      </c>
    </row>
    <row r="452" spans="1:15" x14ac:dyDescent="0.45">
      <c r="A452" s="475" t="s">
        <v>1019</v>
      </c>
      <c r="B452" s="475" t="s">
        <v>555</v>
      </c>
      <c r="C452" s="475" t="s">
        <v>390</v>
      </c>
      <c r="D452" s="475" t="s">
        <v>387</v>
      </c>
      <c r="E452" s="475" t="s">
        <v>386</v>
      </c>
      <c r="F452" s="475" t="s">
        <v>1015</v>
      </c>
      <c r="G452" s="475">
        <v>1</v>
      </c>
      <c r="H452" s="475">
        <v>3</v>
      </c>
      <c r="I452" s="475">
        <v>1</v>
      </c>
      <c r="J452" s="475">
        <v>1</v>
      </c>
      <c r="K452" s="475">
        <v>1</v>
      </c>
      <c r="L452" s="475">
        <v>1</v>
      </c>
      <c r="M452" s="475">
        <v>0</v>
      </c>
      <c r="N452" s="475">
        <v>0</v>
      </c>
      <c r="O452" s="475">
        <v>1</v>
      </c>
    </row>
    <row r="453" spans="1:15" x14ac:dyDescent="0.45">
      <c r="A453" s="475" t="s">
        <v>1019</v>
      </c>
      <c r="B453" s="475" t="s">
        <v>555</v>
      </c>
      <c r="C453" s="475" t="s">
        <v>390</v>
      </c>
      <c r="D453" s="475" t="s">
        <v>289</v>
      </c>
      <c r="E453" s="475" t="s">
        <v>386</v>
      </c>
      <c r="F453" s="475" t="s">
        <v>1015</v>
      </c>
      <c r="G453" s="475">
        <v>1</v>
      </c>
      <c r="H453" s="475">
        <v>1541</v>
      </c>
      <c r="I453" s="475">
        <v>1507</v>
      </c>
      <c r="J453" s="475">
        <v>1472</v>
      </c>
      <c r="K453" s="475">
        <v>1384</v>
      </c>
      <c r="L453" s="475">
        <v>1359</v>
      </c>
      <c r="M453" s="475">
        <v>876</v>
      </c>
      <c r="N453" s="475">
        <v>752</v>
      </c>
      <c r="O453" s="475">
        <v>696</v>
      </c>
    </row>
    <row r="454" spans="1:15" x14ac:dyDescent="0.45">
      <c r="A454" s="475" t="s">
        <v>1019</v>
      </c>
      <c r="B454" s="475" t="s">
        <v>555</v>
      </c>
      <c r="C454" s="475" t="s">
        <v>391</v>
      </c>
      <c r="D454" s="475" t="s">
        <v>187</v>
      </c>
      <c r="E454" s="475" t="s">
        <v>386</v>
      </c>
      <c r="F454" s="475" t="s">
        <v>1015</v>
      </c>
      <c r="G454" s="475">
        <v>1</v>
      </c>
      <c r="H454" s="475">
        <v>522</v>
      </c>
      <c r="I454" s="475">
        <v>501</v>
      </c>
      <c r="J454" s="475">
        <v>481</v>
      </c>
      <c r="K454" s="475">
        <v>456</v>
      </c>
      <c r="L454" s="475">
        <v>454</v>
      </c>
      <c r="M454" s="475">
        <v>321</v>
      </c>
      <c r="N454" s="475">
        <v>298</v>
      </c>
      <c r="O454" s="475">
        <v>295</v>
      </c>
    </row>
    <row r="455" spans="1:15" x14ac:dyDescent="0.45">
      <c r="A455" s="475" t="s">
        <v>1019</v>
      </c>
      <c r="B455" s="475" t="s">
        <v>555</v>
      </c>
      <c r="C455" s="475" t="s">
        <v>391</v>
      </c>
      <c r="D455" s="475" t="s">
        <v>188</v>
      </c>
      <c r="E455" s="475" t="s">
        <v>386</v>
      </c>
      <c r="F455" s="475" t="s">
        <v>1015</v>
      </c>
      <c r="G455" s="475">
        <v>1</v>
      </c>
      <c r="H455" s="475">
        <v>823</v>
      </c>
      <c r="I455" s="475">
        <v>779</v>
      </c>
      <c r="J455" s="475">
        <v>735</v>
      </c>
      <c r="K455" s="475">
        <v>682</v>
      </c>
      <c r="L455" s="475">
        <v>671</v>
      </c>
      <c r="M455" s="475">
        <v>471</v>
      </c>
      <c r="N455" s="475">
        <v>431</v>
      </c>
      <c r="O455" s="475">
        <v>408</v>
      </c>
    </row>
    <row r="456" spans="1:15" x14ac:dyDescent="0.45">
      <c r="A456" s="475" t="s">
        <v>1019</v>
      </c>
      <c r="B456" s="475" t="s">
        <v>555</v>
      </c>
      <c r="C456" s="475" t="s">
        <v>391</v>
      </c>
      <c r="D456" s="475" t="s">
        <v>387</v>
      </c>
      <c r="E456" s="475" t="s">
        <v>386</v>
      </c>
      <c r="F456" s="475" t="s">
        <v>1015</v>
      </c>
      <c r="G456" s="475">
        <v>1</v>
      </c>
      <c r="H456" s="475">
        <v>3</v>
      </c>
      <c r="I456" s="475">
        <v>1</v>
      </c>
      <c r="J456" s="475">
        <v>1</v>
      </c>
      <c r="K456" s="475">
        <v>1</v>
      </c>
      <c r="L456" s="475">
        <v>1</v>
      </c>
      <c r="M456" s="475">
        <v>0</v>
      </c>
      <c r="N456" s="475">
        <v>0</v>
      </c>
      <c r="O456" s="475">
        <v>0</v>
      </c>
    </row>
    <row r="457" spans="1:15" x14ac:dyDescent="0.45">
      <c r="A457" s="475" t="s">
        <v>1019</v>
      </c>
      <c r="B457" s="475" t="s">
        <v>555</v>
      </c>
      <c r="C457" s="475" t="s">
        <v>391</v>
      </c>
      <c r="D457" s="475" t="s">
        <v>289</v>
      </c>
      <c r="E457" s="475" t="s">
        <v>386</v>
      </c>
      <c r="F457" s="475" t="s">
        <v>1015</v>
      </c>
      <c r="G457" s="475">
        <v>1</v>
      </c>
      <c r="H457" s="475">
        <v>1348</v>
      </c>
      <c r="I457" s="475">
        <v>1281</v>
      </c>
      <c r="J457" s="475">
        <v>1217</v>
      </c>
      <c r="K457" s="475">
        <v>1138</v>
      </c>
      <c r="L457" s="475">
        <v>1126</v>
      </c>
      <c r="M457" s="475">
        <v>792</v>
      </c>
      <c r="N457" s="475">
        <v>729</v>
      </c>
      <c r="O457" s="475">
        <v>703</v>
      </c>
    </row>
    <row r="458" spans="1:15" x14ac:dyDescent="0.45">
      <c r="A458" s="475" t="s">
        <v>1019</v>
      </c>
      <c r="B458" s="475" t="s">
        <v>555</v>
      </c>
      <c r="C458" s="475" t="s">
        <v>392</v>
      </c>
      <c r="D458" s="475" t="s">
        <v>187</v>
      </c>
      <c r="E458" s="475" t="s">
        <v>386</v>
      </c>
      <c r="F458" s="475" t="s">
        <v>1015</v>
      </c>
      <c r="G458" s="475">
        <v>1</v>
      </c>
      <c r="H458" s="475">
        <v>416</v>
      </c>
      <c r="I458" s="475">
        <v>410</v>
      </c>
      <c r="J458" s="475">
        <v>402</v>
      </c>
      <c r="K458" s="475">
        <v>388</v>
      </c>
      <c r="L458" s="475">
        <v>383</v>
      </c>
      <c r="M458" s="475">
        <v>281</v>
      </c>
      <c r="N458" s="475">
        <v>249</v>
      </c>
      <c r="O458" s="475">
        <v>248</v>
      </c>
    </row>
    <row r="459" spans="1:15" x14ac:dyDescent="0.45">
      <c r="A459" s="475" t="s">
        <v>1019</v>
      </c>
      <c r="B459" s="475" t="s">
        <v>555</v>
      </c>
      <c r="C459" s="475" t="s">
        <v>392</v>
      </c>
      <c r="D459" s="475" t="s">
        <v>188</v>
      </c>
      <c r="E459" s="475" t="s">
        <v>386</v>
      </c>
      <c r="F459" s="475" t="s">
        <v>1015</v>
      </c>
      <c r="G459" s="475">
        <v>1</v>
      </c>
      <c r="H459" s="475">
        <v>680</v>
      </c>
      <c r="I459" s="475">
        <v>668</v>
      </c>
      <c r="J459" s="475">
        <v>649</v>
      </c>
      <c r="K459" s="475">
        <v>625</v>
      </c>
      <c r="L459" s="475">
        <v>611</v>
      </c>
      <c r="M459" s="475">
        <v>449</v>
      </c>
      <c r="N459" s="475">
        <v>396</v>
      </c>
      <c r="O459" s="475">
        <v>361</v>
      </c>
    </row>
    <row r="460" spans="1:15" x14ac:dyDescent="0.45">
      <c r="A460" s="475" t="s">
        <v>1019</v>
      </c>
      <c r="B460" s="475" t="s">
        <v>555</v>
      </c>
      <c r="C460" s="475" t="s">
        <v>392</v>
      </c>
      <c r="D460" s="475" t="s">
        <v>387</v>
      </c>
      <c r="E460" s="475" t="s">
        <v>386</v>
      </c>
      <c r="F460" s="475" t="s">
        <v>1015</v>
      </c>
      <c r="G460" s="475">
        <v>1</v>
      </c>
      <c r="H460" s="475">
        <v>2</v>
      </c>
      <c r="I460" s="475">
        <v>1</v>
      </c>
      <c r="J460" s="475">
        <v>1</v>
      </c>
      <c r="K460" s="475">
        <v>0</v>
      </c>
      <c r="L460" s="475">
        <v>0</v>
      </c>
      <c r="M460" s="475">
        <v>0</v>
      </c>
      <c r="N460" s="475">
        <v>0</v>
      </c>
      <c r="O460" s="475">
        <v>0</v>
      </c>
    </row>
    <row r="461" spans="1:15" x14ac:dyDescent="0.45">
      <c r="A461" s="475" t="s">
        <v>1019</v>
      </c>
      <c r="B461" s="475" t="s">
        <v>555</v>
      </c>
      <c r="C461" s="475" t="s">
        <v>392</v>
      </c>
      <c r="D461" s="475" t="s">
        <v>289</v>
      </c>
      <c r="E461" s="475" t="s">
        <v>386</v>
      </c>
      <c r="F461" s="475" t="s">
        <v>1015</v>
      </c>
      <c r="G461" s="475">
        <v>1</v>
      </c>
      <c r="H461" s="475">
        <v>1098</v>
      </c>
      <c r="I461" s="475">
        <v>1079</v>
      </c>
      <c r="J461" s="475">
        <v>1051</v>
      </c>
      <c r="K461" s="475">
        <v>1013</v>
      </c>
      <c r="L461" s="475">
        <v>994</v>
      </c>
      <c r="M461" s="475">
        <v>730</v>
      </c>
      <c r="N461" s="475">
        <v>645</v>
      </c>
      <c r="O461" s="475">
        <v>610</v>
      </c>
    </row>
    <row r="462" spans="1:15" x14ac:dyDescent="0.45">
      <c r="A462" s="475" t="s">
        <v>1019</v>
      </c>
      <c r="B462" s="475" t="s">
        <v>555</v>
      </c>
      <c r="C462" s="475" t="s">
        <v>393</v>
      </c>
      <c r="D462" s="475" t="s">
        <v>187</v>
      </c>
      <c r="E462" s="475" t="s">
        <v>386</v>
      </c>
      <c r="F462" s="475" t="s">
        <v>1015</v>
      </c>
      <c r="G462" s="475">
        <v>1</v>
      </c>
      <c r="H462" s="475">
        <v>331</v>
      </c>
      <c r="I462" s="475">
        <v>328</v>
      </c>
      <c r="J462" s="475">
        <v>321</v>
      </c>
      <c r="K462" s="475">
        <v>315</v>
      </c>
      <c r="L462" s="475">
        <v>305</v>
      </c>
      <c r="M462" s="475">
        <v>246</v>
      </c>
      <c r="N462" s="475">
        <v>217</v>
      </c>
      <c r="O462" s="475">
        <v>227</v>
      </c>
    </row>
    <row r="463" spans="1:15" x14ac:dyDescent="0.45">
      <c r="A463" s="475" t="s">
        <v>1019</v>
      </c>
      <c r="B463" s="475" t="s">
        <v>555</v>
      </c>
      <c r="C463" s="475" t="s">
        <v>393</v>
      </c>
      <c r="D463" s="475" t="s">
        <v>188</v>
      </c>
      <c r="E463" s="475" t="s">
        <v>386</v>
      </c>
      <c r="F463" s="475" t="s">
        <v>1015</v>
      </c>
      <c r="G463" s="475">
        <v>1</v>
      </c>
      <c r="H463" s="475">
        <v>522</v>
      </c>
      <c r="I463" s="475">
        <v>516</v>
      </c>
      <c r="J463" s="475">
        <v>503</v>
      </c>
      <c r="K463" s="475">
        <v>489</v>
      </c>
      <c r="L463" s="475">
        <v>483</v>
      </c>
      <c r="M463" s="475">
        <v>393</v>
      </c>
      <c r="N463" s="475">
        <v>350</v>
      </c>
      <c r="O463" s="475">
        <v>333</v>
      </c>
    </row>
    <row r="464" spans="1:15" x14ac:dyDescent="0.45">
      <c r="A464" s="475" t="s">
        <v>1019</v>
      </c>
      <c r="B464" s="475" t="s">
        <v>555</v>
      </c>
      <c r="C464" s="475" t="s">
        <v>393</v>
      </c>
      <c r="D464" s="475" t="s">
        <v>387</v>
      </c>
      <c r="E464" s="475" t="s">
        <v>386</v>
      </c>
      <c r="F464" s="475" t="s">
        <v>1015</v>
      </c>
      <c r="G464" s="475">
        <v>1</v>
      </c>
      <c r="H464" s="475">
        <v>1</v>
      </c>
      <c r="I464" s="475">
        <v>1</v>
      </c>
      <c r="J464" s="475">
        <v>0</v>
      </c>
      <c r="K464" s="475">
        <v>0</v>
      </c>
      <c r="L464" s="475">
        <v>0</v>
      </c>
      <c r="M464" s="475">
        <v>0</v>
      </c>
      <c r="N464" s="475">
        <v>0</v>
      </c>
      <c r="O464" s="475">
        <v>0</v>
      </c>
    </row>
    <row r="465" spans="1:15" x14ac:dyDescent="0.45">
      <c r="A465" s="475" t="s">
        <v>1019</v>
      </c>
      <c r="B465" s="475" t="s">
        <v>555</v>
      </c>
      <c r="C465" s="475" t="s">
        <v>393</v>
      </c>
      <c r="D465" s="475" t="s">
        <v>289</v>
      </c>
      <c r="E465" s="475" t="s">
        <v>386</v>
      </c>
      <c r="F465" s="475" t="s">
        <v>1015</v>
      </c>
      <c r="G465" s="475">
        <v>1</v>
      </c>
      <c r="H465" s="475">
        <v>854</v>
      </c>
      <c r="I465" s="475">
        <v>844</v>
      </c>
      <c r="J465" s="475">
        <v>825</v>
      </c>
      <c r="K465" s="475">
        <v>805</v>
      </c>
      <c r="L465" s="475">
        <v>788</v>
      </c>
      <c r="M465" s="475">
        <v>639</v>
      </c>
      <c r="N465" s="475">
        <v>568</v>
      </c>
      <c r="O465" s="475">
        <v>560</v>
      </c>
    </row>
    <row r="466" spans="1:15" x14ac:dyDescent="0.45">
      <c r="A466" s="475" t="s">
        <v>1019</v>
      </c>
      <c r="B466" s="475" t="s">
        <v>555</v>
      </c>
      <c r="C466" s="475" t="s">
        <v>394</v>
      </c>
      <c r="D466" s="475" t="s">
        <v>187</v>
      </c>
      <c r="E466" s="475" t="s">
        <v>386</v>
      </c>
      <c r="F466" s="475" t="s">
        <v>1015</v>
      </c>
      <c r="G466" s="475">
        <v>1</v>
      </c>
      <c r="H466" s="475">
        <v>225</v>
      </c>
      <c r="I466" s="475">
        <v>225</v>
      </c>
      <c r="J466" s="475">
        <v>217</v>
      </c>
      <c r="K466" s="475">
        <v>219</v>
      </c>
      <c r="L466" s="475">
        <v>209</v>
      </c>
      <c r="M466" s="475">
        <v>198</v>
      </c>
      <c r="N466" s="475">
        <v>177</v>
      </c>
      <c r="O466" s="475">
        <v>186</v>
      </c>
    </row>
    <row r="467" spans="1:15" x14ac:dyDescent="0.45">
      <c r="A467" s="475" t="s">
        <v>1019</v>
      </c>
      <c r="B467" s="475" t="s">
        <v>555</v>
      </c>
      <c r="C467" s="475" t="s">
        <v>394</v>
      </c>
      <c r="D467" s="475" t="s">
        <v>188</v>
      </c>
      <c r="E467" s="475" t="s">
        <v>386</v>
      </c>
      <c r="F467" s="475" t="s">
        <v>1015</v>
      </c>
      <c r="G467" s="475">
        <v>1</v>
      </c>
      <c r="H467" s="475">
        <v>304</v>
      </c>
      <c r="I467" s="475">
        <v>309</v>
      </c>
      <c r="J467" s="475">
        <v>299</v>
      </c>
      <c r="K467" s="475">
        <v>299</v>
      </c>
      <c r="L467" s="475">
        <v>290</v>
      </c>
      <c r="M467" s="475">
        <v>273</v>
      </c>
      <c r="N467" s="475">
        <v>245</v>
      </c>
      <c r="O467" s="475">
        <v>246</v>
      </c>
    </row>
    <row r="468" spans="1:15" x14ac:dyDescent="0.45">
      <c r="A468" s="475" t="s">
        <v>1019</v>
      </c>
      <c r="B468" s="475" t="s">
        <v>555</v>
      </c>
      <c r="C468" s="475" t="s">
        <v>394</v>
      </c>
      <c r="D468" s="475" t="s">
        <v>387</v>
      </c>
      <c r="E468" s="475" t="s">
        <v>386</v>
      </c>
      <c r="F468" s="475" t="s">
        <v>1015</v>
      </c>
      <c r="G468" s="475">
        <v>1</v>
      </c>
      <c r="H468" s="475">
        <v>1</v>
      </c>
      <c r="I468" s="475">
        <v>0</v>
      </c>
      <c r="J468" s="475">
        <v>0</v>
      </c>
      <c r="K468" s="475">
        <v>0</v>
      </c>
      <c r="L468" s="475">
        <v>0</v>
      </c>
      <c r="M468" s="475">
        <v>0</v>
      </c>
      <c r="N468" s="475">
        <v>0</v>
      </c>
      <c r="O468" s="475">
        <v>0</v>
      </c>
    </row>
    <row r="469" spans="1:15" x14ac:dyDescent="0.45">
      <c r="A469" s="475" t="s">
        <v>1019</v>
      </c>
      <c r="B469" s="475" t="s">
        <v>555</v>
      </c>
      <c r="C469" s="475" t="s">
        <v>394</v>
      </c>
      <c r="D469" s="475" t="s">
        <v>289</v>
      </c>
      <c r="E469" s="475" t="s">
        <v>386</v>
      </c>
      <c r="F469" s="475" t="s">
        <v>1015</v>
      </c>
      <c r="G469" s="475">
        <v>1</v>
      </c>
      <c r="H469" s="475">
        <v>530</v>
      </c>
      <c r="I469" s="475">
        <v>535</v>
      </c>
      <c r="J469" s="475">
        <v>516</v>
      </c>
      <c r="K469" s="475">
        <v>518</v>
      </c>
      <c r="L469" s="475">
        <v>499</v>
      </c>
      <c r="M469" s="475">
        <v>471</v>
      </c>
      <c r="N469" s="475">
        <v>422</v>
      </c>
      <c r="O469" s="475">
        <v>432</v>
      </c>
    </row>
    <row r="470" spans="1:15" x14ac:dyDescent="0.45">
      <c r="A470" s="475" t="s">
        <v>1019</v>
      </c>
      <c r="B470" s="475" t="s">
        <v>555</v>
      </c>
      <c r="C470" s="475" t="s">
        <v>395</v>
      </c>
      <c r="D470" s="475" t="s">
        <v>187</v>
      </c>
      <c r="E470" s="475" t="s">
        <v>386</v>
      </c>
      <c r="F470" s="475" t="s">
        <v>1015</v>
      </c>
      <c r="G470" s="475">
        <v>1</v>
      </c>
      <c r="H470" s="475">
        <v>128</v>
      </c>
      <c r="I470" s="475">
        <v>135</v>
      </c>
      <c r="J470" s="475">
        <v>145</v>
      </c>
      <c r="K470" s="475">
        <v>153</v>
      </c>
      <c r="L470" s="475">
        <v>149</v>
      </c>
      <c r="M470" s="475">
        <v>150</v>
      </c>
      <c r="N470" s="475">
        <v>141</v>
      </c>
      <c r="O470" s="475">
        <v>146</v>
      </c>
    </row>
    <row r="471" spans="1:15" x14ac:dyDescent="0.45">
      <c r="A471" s="475" t="s">
        <v>1019</v>
      </c>
      <c r="B471" s="475" t="s">
        <v>555</v>
      </c>
      <c r="C471" s="475" t="s">
        <v>395</v>
      </c>
      <c r="D471" s="475" t="s">
        <v>188</v>
      </c>
      <c r="E471" s="475" t="s">
        <v>386</v>
      </c>
      <c r="F471" s="475" t="s">
        <v>1015</v>
      </c>
      <c r="G471" s="475">
        <v>1</v>
      </c>
      <c r="H471" s="475">
        <v>163</v>
      </c>
      <c r="I471" s="475">
        <v>168</v>
      </c>
      <c r="J471" s="475">
        <v>175</v>
      </c>
      <c r="K471" s="475">
        <v>186</v>
      </c>
      <c r="L471" s="475">
        <v>185</v>
      </c>
      <c r="M471" s="475">
        <v>186</v>
      </c>
      <c r="N471" s="475">
        <v>170</v>
      </c>
      <c r="O471" s="475">
        <v>170</v>
      </c>
    </row>
    <row r="472" spans="1:15" x14ac:dyDescent="0.45">
      <c r="A472" s="475" t="s">
        <v>1019</v>
      </c>
      <c r="B472" s="475" t="s">
        <v>555</v>
      </c>
      <c r="C472" s="475" t="s">
        <v>395</v>
      </c>
      <c r="D472" s="475" t="s">
        <v>387</v>
      </c>
      <c r="E472" s="475" t="s">
        <v>386</v>
      </c>
      <c r="F472" s="475" t="s">
        <v>1015</v>
      </c>
      <c r="G472" s="475">
        <v>1</v>
      </c>
      <c r="H472" s="475">
        <v>0</v>
      </c>
      <c r="I472" s="475">
        <v>0</v>
      </c>
      <c r="J472" s="475">
        <v>0</v>
      </c>
      <c r="K472" s="475">
        <v>0</v>
      </c>
      <c r="L472" s="475">
        <v>0</v>
      </c>
      <c r="M472" s="475">
        <v>0</v>
      </c>
      <c r="N472" s="475">
        <v>0</v>
      </c>
      <c r="O472" s="475">
        <v>0</v>
      </c>
    </row>
    <row r="473" spans="1:15" x14ac:dyDescent="0.45">
      <c r="A473" s="475" t="s">
        <v>1019</v>
      </c>
      <c r="B473" s="475" t="s">
        <v>555</v>
      </c>
      <c r="C473" s="475" t="s">
        <v>395</v>
      </c>
      <c r="D473" s="475" t="s">
        <v>289</v>
      </c>
      <c r="E473" s="475" t="s">
        <v>386</v>
      </c>
      <c r="F473" s="475" t="s">
        <v>1015</v>
      </c>
      <c r="G473" s="475">
        <v>1</v>
      </c>
      <c r="H473" s="475">
        <v>291</v>
      </c>
      <c r="I473" s="475">
        <v>303</v>
      </c>
      <c r="J473" s="475">
        <v>320</v>
      </c>
      <c r="K473" s="475">
        <v>339</v>
      </c>
      <c r="L473" s="475">
        <v>333</v>
      </c>
      <c r="M473" s="475">
        <v>336</v>
      </c>
      <c r="N473" s="475">
        <v>311</v>
      </c>
      <c r="O473" s="475">
        <v>316</v>
      </c>
    </row>
    <row r="474" spans="1:15" x14ac:dyDescent="0.45">
      <c r="A474" s="475" t="s">
        <v>1019</v>
      </c>
      <c r="B474" s="475" t="s">
        <v>555</v>
      </c>
      <c r="C474" s="475" t="s">
        <v>396</v>
      </c>
      <c r="D474" s="475" t="s">
        <v>187</v>
      </c>
      <c r="E474" s="475" t="s">
        <v>386</v>
      </c>
      <c r="F474" s="475" t="s">
        <v>1015</v>
      </c>
      <c r="G474" s="475">
        <v>1</v>
      </c>
      <c r="H474" s="475">
        <v>84</v>
      </c>
      <c r="I474" s="475">
        <v>95</v>
      </c>
      <c r="J474" s="475">
        <v>107</v>
      </c>
      <c r="K474" s="475">
        <v>121</v>
      </c>
      <c r="L474" s="475">
        <v>130</v>
      </c>
      <c r="M474" s="475">
        <v>142</v>
      </c>
      <c r="N474" s="475">
        <v>148</v>
      </c>
      <c r="O474" s="475">
        <v>168</v>
      </c>
    </row>
    <row r="475" spans="1:15" x14ac:dyDescent="0.45">
      <c r="A475" s="475" t="s">
        <v>1019</v>
      </c>
      <c r="B475" s="475" t="s">
        <v>555</v>
      </c>
      <c r="C475" s="475" t="s">
        <v>396</v>
      </c>
      <c r="D475" s="475" t="s">
        <v>188</v>
      </c>
      <c r="E475" s="475" t="s">
        <v>386</v>
      </c>
      <c r="F475" s="475" t="s">
        <v>1015</v>
      </c>
      <c r="G475" s="475">
        <v>1</v>
      </c>
      <c r="H475" s="475">
        <v>127</v>
      </c>
      <c r="I475" s="475">
        <v>135</v>
      </c>
      <c r="J475" s="475">
        <v>145</v>
      </c>
      <c r="K475" s="475">
        <v>154</v>
      </c>
      <c r="L475" s="475">
        <v>160</v>
      </c>
      <c r="M475" s="475">
        <v>167</v>
      </c>
      <c r="N475" s="475">
        <v>165</v>
      </c>
      <c r="O475" s="475">
        <v>179</v>
      </c>
    </row>
    <row r="476" spans="1:15" x14ac:dyDescent="0.45">
      <c r="A476" s="475" t="s">
        <v>1019</v>
      </c>
      <c r="B476" s="475" t="s">
        <v>555</v>
      </c>
      <c r="C476" s="475" t="s">
        <v>396</v>
      </c>
      <c r="D476" s="475" t="s">
        <v>387</v>
      </c>
      <c r="E476" s="475" t="s">
        <v>386</v>
      </c>
      <c r="F476" s="475" t="s">
        <v>1015</v>
      </c>
      <c r="G476" s="475">
        <v>1</v>
      </c>
      <c r="H476" s="475">
        <v>0</v>
      </c>
      <c r="I476" s="475">
        <v>0</v>
      </c>
      <c r="J476" s="475">
        <v>0</v>
      </c>
      <c r="K476" s="475">
        <v>0</v>
      </c>
      <c r="L476" s="475">
        <v>0</v>
      </c>
      <c r="M476" s="475">
        <v>0</v>
      </c>
      <c r="N476" s="475">
        <v>0</v>
      </c>
      <c r="O476" s="475">
        <v>0</v>
      </c>
    </row>
    <row r="477" spans="1:15" x14ac:dyDescent="0.45">
      <c r="A477" s="475" t="s">
        <v>1019</v>
      </c>
      <c r="B477" s="475" t="s">
        <v>555</v>
      </c>
      <c r="C477" s="475" t="s">
        <v>396</v>
      </c>
      <c r="D477" s="475" t="s">
        <v>289</v>
      </c>
      <c r="E477" s="475" t="s">
        <v>386</v>
      </c>
      <c r="F477" s="475" t="s">
        <v>1015</v>
      </c>
      <c r="G477" s="475">
        <v>1</v>
      </c>
      <c r="H477" s="475">
        <v>211</v>
      </c>
      <c r="I477" s="475">
        <v>230</v>
      </c>
      <c r="J477" s="475">
        <v>252</v>
      </c>
      <c r="K477" s="475">
        <v>275</v>
      </c>
      <c r="L477" s="475">
        <v>290</v>
      </c>
      <c r="M477" s="475">
        <v>308</v>
      </c>
      <c r="N477" s="475">
        <v>313</v>
      </c>
      <c r="O477" s="475">
        <v>347</v>
      </c>
    </row>
    <row r="478" spans="1:15" x14ac:dyDescent="0.45">
      <c r="A478" s="475" t="s">
        <v>1019</v>
      </c>
      <c r="B478" s="475" t="s">
        <v>555</v>
      </c>
      <c r="C478" s="475" t="s">
        <v>397</v>
      </c>
      <c r="D478" s="475" t="s">
        <v>187</v>
      </c>
      <c r="E478" s="475" t="s">
        <v>386</v>
      </c>
      <c r="F478" s="475" t="s">
        <v>1015</v>
      </c>
      <c r="G478" s="475">
        <v>1</v>
      </c>
      <c r="H478" s="475">
        <v>8</v>
      </c>
      <c r="I478" s="475">
        <v>10</v>
      </c>
      <c r="J478" s="475">
        <v>12</v>
      </c>
      <c r="K478" s="475">
        <v>15</v>
      </c>
      <c r="L478" s="475">
        <v>18</v>
      </c>
      <c r="M478" s="475">
        <v>22</v>
      </c>
      <c r="N478" s="475">
        <v>25</v>
      </c>
      <c r="O478" s="475">
        <v>32</v>
      </c>
    </row>
    <row r="479" spans="1:15" x14ac:dyDescent="0.45">
      <c r="A479" s="475" t="s">
        <v>1019</v>
      </c>
      <c r="B479" s="475" t="s">
        <v>555</v>
      </c>
      <c r="C479" s="475" t="s">
        <v>397</v>
      </c>
      <c r="D479" s="475" t="s">
        <v>188</v>
      </c>
      <c r="E479" s="475" t="s">
        <v>386</v>
      </c>
      <c r="F479" s="475" t="s">
        <v>1015</v>
      </c>
      <c r="G479" s="475">
        <v>1</v>
      </c>
      <c r="H479" s="475">
        <v>13</v>
      </c>
      <c r="I479" s="475">
        <v>17</v>
      </c>
      <c r="J479" s="475">
        <v>20</v>
      </c>
      <c r="K479" s="475">
        <v>24</v>
      </c>
      <c r="L479" s="475">
        <v>29</v>
      </c>
      <c r="M479" s="475">
        <v>32</v>
      </c>
      <c r="N479" s="475">
        <v>35</v>
      </c>
      <c r="O479" s="475">
        <v>39</v>
      </c>
    </row>
    <row r="480" spans="1:15" x14ac:dyDescent="0.45">
      <c r="A480" s="475" t="s">
        <v>1019</v>
      </c>
      <c r="B480" s="475" t="s">
        <v>555</v>
      </c>
      <c r="C480" s="475" t="s">
        <v>397</v>
      </c>
      <c r="D480" s="475" t="s">
        <v>387</v>
      </c>
      <c r="E480" s="475" t="s">
        <v>386</v>
      </c>
      <c r="F480" s="475" t="s">
        <v>1015</v>
      </c>
      <c r="G480" s="475">
        <v>1</v>
      </c>
      <c r="H480" s="475">
        <v>0</v>
      </c>
      <c r="I480" s="475">
        <v>0</v>
      </c>
      <c r="J480" s="475">
        <v>0</v>
      </c>
      <c r="K480" s="475">
        <v>0</v>
      </c>
      <c r="L480" s="475">
        <v>0</v>
      </c>
      <c r="M480" s="475">
        <v>0</v>
      </c>
      <c r="N480" s="475">
        <v>0</v>
      </c>
      <c r="O480" s="475">
        <v>0</v>
      </c>
    </row>
    <row r="481" spans="1:15" x14ac:dyDescent="0.45">
      <c r="A481" s="475" t="s">
        <v>1019</v>
      </c>
      <c r="B481" s="475" t="s">
        <v>555</v>
      </c>
      <c r="C481" s="475" t="s">
        <v>397</v>
      </c>
      <c r="D481" s="475" t="s">
        <v>289</v>
      </c>
      <c r="E481" s="475" t="s">
        <v>386</v>
      </c>
      <c r="F481" s="475" t="s">
        <v>1015</v>
      </c>
      <c r="G481" s="475">
        <v>1</v>
      </c>
      <c r="H481" s="475">
        <v>21</v>
      </c>
      <c r="I481" s="475">
        <v>26</v>
      </c>
      <c r="J481" s="475">
        <v>32</v>
      </c>
      <c r="K481" s="475">
        <v>39</v>
      </c>
      <c r="L481" s="475">
        <v>47</v>
      </c>
      <c r="M481" s="475">
        <v>54</v>
      </c>
      <c r="N481" s="475">
        <v>60</v>
      </c>
      <c r="O481" s="475">
        <v>70</v>
      </c>
    </row>
    <row r="482" spans="1:15" x14ac:dyDescent="0.45">
      <c r="A482" s="475" t="s">
        <v>1019</v>
      </c>
      <c r="B482" s="475" t="s">
        <v>555</v>
      </c>
      <c r="C482" s="475" t="s">
        <v>398</v>
      </c>
      <c r="D482" s="475" t="s">
        <v>187</v>
      </c>
      <c r="E482" s="475" t="s">
        <v>386</v>
      </c>
      <c r="F482" s="475" t="s">
        <v>1015</v>
      </c>
      <c r="G482" s="475">
        <v>1</v>
      </c>
      <c r="H482" s="475">
        <v>12</v>
      </c>
      <c r="I482" s="475">
        <v>7</v>
      </c>
      <c r="J482" s="475">
        <v>5</v>
      </c>
      <c r="K482" s="475">
        <v>4</v>
      </c>
      <c r="L482" s="475">
        <v>3</v>
      </c>
      <c r="M482" s="475">
        <v>0</v>
      </c>
      <c r="N482" s="475">
        <v>0</v>
      </c>
      <c r="O482" s="475">
        <v>0</v>
      </c>
    </row>
    <row r="483" spans="1:15" x14ac:dyDescent="0.45">
      <c r="A483" s="475" t="s">
        <v>1019</v>
      </c>
      <c r="B483" s="475" t="s">
        <v>555</v>
      </c>
      <c r="C483" s="475" t="s">
        <v>398</v>
      </c>
      <c r="D483" s="475" t="s">
        <v>188</v>
      </c>
      <c r="E483" s="475" t="s">
        <v>386</v>
      </c>
      <c r="F483" s="475" t="s">
        <v>1015</v>
      </c>
      <c r="G483" s="475">
        <v>1</v>
      </c>
      <c r="H483" s="475">
        <v>21</v>
      </c>
      <c r="I483" s="475">
        <v>14</v>
      </c>
      <c r="J483" s="475">
        <v>8</v>
      </c>
      <c r="K483" s="475">
        <v>7</v>
      </c>
      <c r="L483" s="475">
        <v>6</v>
      </c>
      <c r="M483" s="475">
        <v>1</v>
      </c>
      <c r="N483" s="475">
        <v>0</v>
      </c>
      <c r="O483" s="475">
        <v>0</v>
      </c>
    </row>
    <row r="484" spans="1:15" x14ac:dyDescent="0.45">
      <c r="A484" s="475" t="s">
        <v>1019</v>
      </c>
      <c r="B484" s="475" t="s">
        <v>555</v>
      </c>
      <c r="C484" s="475" t="s">
        <v>398</v>
      </c>
      <c r="D484" s="475" t="s">
        <v>387</v>
      </c>
      <c r="E484" s="475" t="s">
        <v>386</v>
      </c>
      <c r="F484" s="475" t="s">
        <v>1015</v>
      </c>
      <c r="G484" s="475">
        <v>1</v>
      </c>
      <c r="H484" s="475">
        <v>66</v>
      </c>
      <c r="I484" s="475">
        <v>70</v>
      </c>
      <c r="J484" s="475">
        <v>71</v>
      </c>
      <c r="K484" s="475">
        <v>69</v>
      </c>
      <c r="L484" s="475">
        <v>65</v>
      </c>
      <c r="M484" s="475">
        <v>54</v>
      </c>
      <c r="N484" s="475">
        <v>48</v>
      </c>
      <c r="O484" s="475">
        <v>0</v>
      </c>
    </row>
    <row r="485" spans="1:15" x14ac:dyDescent="0.45">
      <c r="A485" s="475" t="s">
        <v>1019</v>
      </c>
      <c r="B485" s="475" t="s">
        <v>555</v>
      </c>
      <c r="C485" s="475" t="s">
        <v>398</v>
      </c>
      <c r="D485" s="475" t="s">
        <v>289</v>
      </c>
      <c r="E485" s="475" t="s">
        <v>386</v>
      </c>
      <c r="F485" s="475" t="s">
        <v>1015</v>
      </c>
      <c r="G485" s="475">
        <v>1</v>
      </c>
      <c r="H485" s="475">
        <v>100</v>
      </c>
      <c r="I485" s="475">
        <v>91</v>
      </c>
      <c r="J485" s="475">
        <v>85</v>
      </c>
      <c r="K485" s="475">
        <v>80</v>
      </c>
      <c r="L485" s="475">
        <v>74</v>
      </c>
      <c r="M485" s="475">
        <v>55</v>
      </c>
      <c r="N485" s="475">
        <v>49</v>
      </c>
      <c r="O485" s="475">
        <v>1</v>
      </c>
    </row>
    <row r="486" spans="1:15" x14ac:dyDescent="0.45">
      <c r="A486" s="475" t="s">
        <v>1019</v>
      </c>
      <c r="B486" s="475" t="s">
        <v>555</v>
      </c>
      <c r="C486" s="475" t="s">
        <v>289</v>
      </c>
      <c r="D486" s="475" t="s">
        <v>187</v>
      </c>
      <c r="E486" s="475" t="s">
        <v>386</v>
      </c>
      <c r="F486" s="475" t="s">
        <v>1015</v>
      </c>
      <c r="G486" s="475">
        <v>1</v>
      </c>
      <c r="H486" s="475">
        <v>5681</v>
      </c>
      <c r="I486" s="475">
        <v>5394</v>
      </c>
      <c r="J486" s="475">
        <v>5148</v>
      </c>
      <c r="K486" s="475">
        <v>4791</v>
      </c>
      <c r="L486" s="475">
        <v>4662</v>
      </c>
      <c r="M486" s="475">
        <v>3436</v>
      </c>
      <c r="N486" s="475">
        <v>2960</v>
      </c>
      <c r="O486" s="475">
        <v>2876</v>
      </c>
    </row>
    <row r="487" spans="1:15" x14ac:dyDescent="0.45">
      <c r="A487" s="475" t="s">
        <v>1019</v>
      </c>
      <c r="B487" s="475" t="s">
        <v>555</v>
      </c>
      <c r="C487" s="475" t="s">
        <v>289</v>
      </c>
      <c r="D487" s="475" t="s">
        <v>188</v>
      </c>
      <c r="E487" s="475" t="s">
        <v>386</v>
      </c>
      <c r="F487" s="475" t="s">
        <v>1015</v>
      </c>
      <c r="G487" s="475">
        <v>1</v>
      </c>
      <c r="H487" s="475">
        <v>7976</v>
      </c>
      <c r="I487" s="475">
        <v>7502</v>
      </c>
      <c r="J487" s="475">
        <v>7084</v>
      </c>
      <c r="K487" s="475">
        <v>6532</v>
      </c>
      <c r="L487" s="475">
        <v>6392</v>
      </c>
      <c r="M487" s="475">
        <v>4653</v>
      </c>
      <c r="N487" s="475">
        <v>3947</v>
      </c>
      <c r="O487" s="475">
        <v>3720</v>
      </c>
    </row>
    <row r="488" spans="1:15" x14ac:dyDescent="0.45">
      <c r="A488" s="475" t="s">
        <v>1019</v>
      </c>
      <c r="B488" s="475" t="s">
        <v>555</v>
      </c>
      <c r="C488" s="475" t="s">
        <v>289</v>
      </c>
      <c r="D488" s="475" t="s">
        <v>387</v>
      </c>
      <c r="E488" s="475" t="s">
        <v>386</v>
      </c>
      <c r="F488" s="475" t="s">
        <v>1015</v>
      </c>
      <c r="G488" s="475">
        <v>1</v>
      </c>
      <c r="H488" s="475">
        <v>95</v>
      </c>
      <c r="I488" s="475">
        <v>81</v>
      </c>
      <c r="J488" s="475">
        <v>80</v>
      </c>
      <c r="K488" s="475">
        <v>76</v>
      </c>
      <c r="L488" s="475">
        <v>71</v>
      </c>
      <c r="M488" s="475">
        <v>60</v>
      </c>
      <c r="N488" s="475">
        <v>58</v>
      </c>
      <c r="O488" s="475">
        <v>14</v>
      </c>
    </row>
    <row r="489" spans="1:15" x14ac:dyDescent="0.45">
      <c r="A489" s="475" t="s">
        <v>1019</v>
      </c>
      <c r="B489" s="475" t="s">
        <v>555</v>
      </c>
      <c r="C489" s="475" t="s">
        <v>289</v>
      </c>
      <c r="D489" s="475" t="s">
        <v>289</v>
      </c>
      <c r="E489" s="475" t="s">
        <v>386</v>
      </c>
      <c r="F489" s="475" t="s">
        <v>1015</v>
      </c>
      <c r="G489" s="475">
        <v>1</v>
      </c>
      <c r="H489" s="475">
        <v>13751</v>
      </c>
      <c r="I489" s="475">
        <v>12977</v>
      </c>
      <c r="J489" s="475">
        <v>12311</v>
      </c>
      <c r="K489" s="475">
        <v>11398</v>
      </c>
      <c r="L489" s="475">
        <v>11125</v>
      </c>
      <c r="M489" s="475">
        <v>8149</v>
      </c>
      <c r="N489" s="475">
        <v>6965</v>
      </c>
      <c r="O489" s="475">
        <v>6610</v>
      </c>
    </row>
    <row r="490" spans="1:15" x14ac:dyDescent="0.45">
      <c r="A490" s="475" t="s">
        <v>1019</v>
      </c>
      <c r="B490" s="475" t="s">
        <v>552</v>
      </c>
      <c r="C490" s="475" t="s">
        <v>385</v>
      </c>
      <c r="D490" s="475" t="s">
        <v>187</v>
      </c>
      <c r="E490" s="475" t="s">
        <v>418</v>
      </c>
      <c r="F490" s="475" t="s">
        <v>1016</v>
      </c>
      <c r="G490" s="475">
        <v>2</v>
      </c>
      <c r="H490" s="475">
        <v>67</v>
      </c>
      <c r="I490" s="475">
        <v>60</v>
      </c>
      <c r="J490" s="475">
        <v>57</v>
      </c>
      <c r="K490" s="475">
        <v>51</v>
      </c>
      <c r="L490" s="475">
        <v>47</v>
      </c>
      <c r="M490" s="475">
        <v>43</v>
      </c>
      <c r="N490" s="475">
        <v>42</v>
      </c>
      <c r="O490" s="475">
        <v>37</v>
      </c>
    </row>
    <row r="491" spans="1:15" x14ac:dyDescent="0.45">
      <c r="A491" s="475" t="s">
        <v>1019</v>
      </c>
      <c r="B491" s="475" t="s">
        <v>552</v>
      </c>
      <c r="C491" s="475" t="s">
        <v>385</v>
      </c>
      <c r="D491" s="475" t="s">
        <v>188</v>
      </c>
      <c r="E491" s="475" t="s">
        <v>418</v>
      </c>
      <c r="F491" s="475" t="s">
        <v>1016</v>
      </c>
      <c r="G491" s="475">
        <v>2</v>
      </c>
      <c r="H491" s="475">
        <v>71</v>
      </c>
      <c r="I491" s="475">
        <v>65</v>
      </c>
      <c r="J491" s="475">
        <v>61</v>
      </c>
      <c r="K491" s="475">
        <v>46</v>
      </c>
      <c r="L491" s="475">
        <v>43</v>
      </c>
      <c r="M491" s="475">
        <v>38</v>
      </c>
      <c r="N491" s="475">
        <v>37</v>
      </c>
      <c r="O491" s="475">
        <v>33</v>
      </c>
    </row>
    <row r="492" spans="1:15" x14ac:dyDescent="0.45">
      <c r="A492" s="475" t="s">
        <v>1019</v>
      </c>
      <c r="B492" s="475" t="s">
        <v>552</v>
      </c>
      <c r="C492" s="475" t="s">
        <v>385</v>
      </c>
      <c r="D492" s="475" t="s">
        <v>387</v>
      </c>
      <c r="E492" s="475" t="s">
        <v>418</v>
      </c>
      <c r="F492" s="475" t="s">
        <v>1016</v>
      </c>
      <c r="G492" s="475">
        <v>2</v>
      </c>
      <c r="H492" s="475"/>
      <c r="I492" s="475"/>
      <c r="J492" s="475"/>
      <c r="K492" s="475"/>
      <c r="L492" s="475"/>
      <c r="M492" s="475">
        <v>0</v>
      </c>
      <c r="N492" s="475">
        <v>0</v>
      </c>
      <c r="O492" s="475">
        <v>0</v>
      </c>
    </row>
    <row r="493" spans="1:15" x14ac:dyDescent="0.45">
      <c r="A493" s="475" t="s">
        <v>1019</v>
      </c>
      <c r="B493" s="475" t="s">
        <v>552</v>
      </c>
      <c r="C493" s="475" t="s">
        <v>385</v>
      </c>
      <c r="D493" s="475" t="s">
        <v>289</v>
      </c>
      <c r="E493" s="475" t="s">
        <v>418</v>
      </c>
      <c r="F493" s="475" t="s">
        <v>1016</v>
      </c>
      <c r="G493" s="475">
        <v>2</v>
      </c>
      <c r="H493" s="475">
        <v>139</v>
      </c>
      <c r="I493" s="475">
        <v>125</v>
      </c>
      <c r="J493" s="475">
        <v>117</v>
      </c>
      <c r="K493" s="475">
        <v>96</v>
      </c>
      <c r="L493" s="475">
        <v>90</v>
      </c>
      <c r="M493" s="475">
        <v>81</v>
      </c>
      <c r="N493" s="475">
        <v>79</v>
      </c>
      <c r="O493" s="475">
        <v>70</v>
      </c>
    </row>
    <row r="494" spans="1:15" x14ac:dyDescent="0.45">
      <c r="A494" s="475" t="s">
        <v>1019</v>
      </c>
      <c r="B494" s="475" t="s">
        <v>552</v>
      </c>
      <c r="C494" s="475" t="s">
        <v>388</v>
      </c>
      <c r="D494" s="475" t="s">
        <v>187</v>
      </c>
      <c r="E494" s="475" t="s">
        <v>418</v>
      </c>
      <c r="F494" s="475" t="s">
        <v>1016</v>
      </c>
      <c r="G494" s="475">
        <v>2</v>
      </c>
      <c r="H494" s="475">
        <v>1250</v>
      </c>
      <c r="I494" s="475">
        <v>1231</v>
      </c>
      <c r="J494" s="475">
        <v>1247</v>
      </c>
      <c r="K494" s="475">
        <v>1141</v>
      </c>
      <c r="L494" s="475">
        <v>1096</v>
      </c>
      <c r="M494" s="475">
        <v>979</v>
      </c>
      <c r="N494" s="475">
        <v>922</v>
      </c>
      <c r="O494" s="475">
        <v>795</v>
      </c>
    </row>
    <row r="495" spans="1:15" x14ac:dyDescent="0.45">
      <c r="A495" s="475" t="s">
        <v>1019</v>
      </c>
      <c r="B495" s="475" t="s">
        <v>552</v>
      </c>
      <c r="C495" s="475" t="s">
        <v>388</v>
      </c>
      <c r="D495" s="475" t="s">
        <v>188</v>
      </c>
      <c r="E495" s="475" t="s">
        <v>418</v>
      </c>
      <c r="F495" s="475" t="s">
        <v>1016</v>
      </c>
      <c r="G495" s="475">
        <v>2</v>
      </c>
      <c r="H495" s="475">
        <v>1529</v>
      </c>
      <c r="I495" s="475">
        <v>1492</v>
      </c>
      <c r="J495" s="475">
        <v>1486</v>
      </c>
      <c r="K495" s="475">
        <v>1146</v>
      </c>
      <c r="L495" s="475">
        <v>1082</v>
      </c>
      <c r="M495" s="475">
        <v>954</v>
      </c>
      <c r="N495" s="475">
        <v>912</v>
      </c>
      <c r="O495" s="475">
        <v>777</v>
      </c>
    </row>
    <row r="496" spans="1:15" x14ac:dyDescent="0.45">
      <c r="A496" s="475" t="s">
        <v>1019</v>
      </c>
      <c r="B496" s="475" t="s">
        <v>552</v>
      </c>
      <c r="C496" s="475" t="s">
        <v>388</v>
      </c>
      <c r="D496" s="475" t="s">
        <v>387</v>
      </c>
      <c r="E496" s="475" t="s">
        <v>418</v>
      </c>
      <c r="F496" s="475" t="s">
        <v>1016</v>
      </c>
      <c r="G496" s="475">
        <v>2</v>
      </c>
      <c r="H496" s="475">
        <v>0</v>
      </c>
      <c r="I496" s="475"/>
      <c r="J496" s="475">
        <v>0</v>
      </c>
      <c r="K496" s="475"/>
      <c r="L496" s="475">
        <v>0</v>
      </c>
      <c r="M496" s="475">
        <v>1</v>
      </c>
      <c r="N496" s="475">
        <v>1</v>
      </c>
      <c r="O496" s="475">
        <v>1</v>
      </c>
    </row>
    <row r="497" spans="1:15" x14ac:dyDescent="0.45">
      <c r="A497" s="475" t="s">
        <v>1019</v>
      </c>
      <c r="B497" s="475" t="s">
        <v>552</v>
      </c>
      <c r="C497" s="475" t="s">
        <v>388</v>
      </c>
      <c r="D497" s="475" t="s">
        <v>289</v>
      </c>
      <c r="E497" s="475" t="s">
        <v>418</v>
      </c>
      <c r="F497" s="475" t="s">
        <v>1016</v>
      </c>
      <c r="G497" s="475">
        <v>2</v>
      </c>
      <c r="H497" s="475">
        <v>2779</v>
      </c>
      <c r="I497" s="475">
        <v>2722</v>
      </c>
      <c r="J497" s="475">
        <v>2733</v>
      </c>
      <c r="K497" s="475">
        <v>2288</v>
      </c>
      <c r="L497" s="475">
        <v>2178</v>
      </c>
      <c r="M497" s="475">
        <v>1934</v>
      </c>
      <c r="N497" s="475">
        <v>1835</v>
      </c>
      <c r="O497" s="475">
        <v>1574</v>
      </c>
    </row>
    <row r="498" spans="1:15" x14ac:dyDescent="0.45">
      <c r="A498" s="475" t="s">
        <v>1019</v>
      </c>
      <c r="B498" s="475" t="s">
        <v>552</v>
      </c>
      <c r="C498" s="475" t="s">
        <v>389</v>
      </c>
      <c r="D498" s="475" t="s">
        <v>187</v>
      </c>
      <c r="E498" s="475" t="s">
        <v>418</v>
      </c>
      <c r="F498" s="475" t="s">
        <v>1016</v>
      </c>
      <c r="G498" s="475">
        <v>2</v>
      </c>
      <c r="H498" s="475">
        <v>3518</v>
      </c>
      <c r="I498" s="475">
        <v>3418</v>
      </c>
      <c r="J498" s="475">
        <v>3484</v>
      </c>
      <c r="K498" s="475">
        <v>3228</v>
      </c>
      <c r="L498" s="475">
        <v>3345</v>
      </c>
      <c r="M498" s="475">
        <v>3164</v>
      </c>
      <c r="N498" s="475">
        <v>3184</v>
      </c>
      <c r="O498" s="475">
        <v>2949</v>
      </c>
    </row>
    <row r="499" spans="1:15" x14ac:dyDescent="0.45">
      <c r="A499" s="475" t="s">
        <v>1019</v>
      </c>
      <c r="B499" s="475" t="s">
        <v>552</v>
      </c>
      <c r="C499" s="475" t="s">
        <v>389</v>
      </c>
      <c r="D499" s="475" t="s">
        <v>188</v>
      </c>
      <c r="E499" s="475" t="s">
        <v>418</v>
      </c>
      <c r="F499" s="475" t="s">
        <v>1016</v>
      </c>
      <c r="G499" s="475">
        <v>2</v>
      </c>
      <c r="H499" s="475">
        <v>5567</v>
      </c>
      <c r="I499" s="475">
        <v>5275</v>
      </c>
      <c r="J499" s="475">
        <v>5150</v>
      </c>
      <c r="K499" s="475">
        <v>4341</v>
      </c>
      <c r="L499" s="475">
        <v>4175</v>
      </c>
      <c r="M499" s="475">
        <v>4042</v>
      </c>
      <c r="N499" s="475">
        <v>4002</v>
      </c>
      <c r="O499" s="475">
        <v>3620</v>
      </c>
    </row>
    <row r="500" spans="1:15" x14ac:dyDescent="0.45">
      <c r="A500" s="475" t="s">
        <v>1019</v>
      </c>
      <c r="B500" s="475" t="s">
        <v>552</v>
      </c>
      <c r="C500" s="475" t="s">
        <v>389</v>
      </c>
      <c r="D500" s="475" t="s">
        <v>387</v>
      </c>
      <c r="E500" s="475" t="s">
        <v>418</v>
      </c>
      <c r="F500" s="475" t="s">
        <v>1016</v>
      </c>
      <c r="G500" s="475">
        <v>2</v>
      </c>
      <c r="H500" s="475">
        <v>0</v>
      </c>
      <c r="I500" s="475"/>
      <c r="J500" s="475">
        <v>0</v>
      </c>
      <c r="K500" s="475"/>
      <c r="L500" s="475"/>
      <c r="M500" s="475">
        <v>2</v>
      </c>
      <c r="N500" s="475">
        <v>2</v>
      </c>
      <c r="O500" s="475">
        <v>2</v>
      </c>
    </row>
    <row r="501" spans="1:15" x14ac:dyDescent="0.45">
      <c r="A501" s="475" t="s">
        <v>1019</v>
      </c>
      <c r="B501" s="475" t="s">
        <v>552</v>
      </c>
      <c r="C501" s="475" t="s">
        <v>389</v>
      </c>
      <c r="D501" s="475" t="s">
        <v>289</v>
      </c>
      <c r="E501" s="475" t="s">
        <v>418</v>
      </c>
      <c r="F501" s="475" t="s">
        <v>1016</v>
      </c>
      <c r="G501" s="475">
        <v>2</v>
      </c>
      <c r="H501" s="475">
        <v>9085</v>
      </c>
      <c r="I501" s="475">
        <v>8693</v>
      </c>
      <c r="J501" s="475">
        <v>8634</v>
      </c>
      <c r="K501" s="475">
        <v>7569</v>
      </c>
      <c r="L501" s="475">
        <v>7519</v>
      </c>
      <c r="M501" s="475">
        <v>7207</v>
      </c>
      <c r="N501" s="475">
        <v>7188</v>
      </c>
      <c r="O501" s="475">
        <v>6571</v>
      </c>
    </row>
    <row r="502" spans="1:15" x14ac:dyDescent="0.45">
      <c r="A502" s="475" t="s">
        <v>1019</v>
      </c>
      <c r="B502" s="475" t="s">
        <v>552</v>
      </c>
      <c r="C502" s="475" t="s">
        <v>390</v>
      </c>
      <c r="D502" s="475" t="s">
        <v>187</v>
      </c>
      <c r="E502" s="475" t="s">
        <v>418</v>
      </c>
      <c r="F502" s="475" t="s">
        <v>1016</v>
      </c>
      <c r="G502" s="475">
        <v>2</v>
      </c>
      <c r="H502" s="475">
        <v>2441</v>
      </c>
      <c r="I502" s="475">
        <v>2630</v>
      </c>
      <c r="J502" s="475">
        <v>2896</v>
      </c>
      <c r="K502" s="475">
        <v>2980</v>
      </c>
      <c r="L502" s="475">
        <v>2996</v>
      </c>
      <c r="M502" s="475">
        <v>2874</v>
      </c>
      <c r="N502" s="475">
        <v>2781</v>
      </c>
      <c r="O502" s="475">
        <v>2491</v>
      </c>
    </row>
    <row r="503" spans="1:15" x14ac:dyDescent="0.45">
      <c r="A503" s="475" t="s">
        <v>1019</v>
      </c>
      <c r="B503" s="475" t="s">
        <v>552</v>
      </c>
      <c r="C503" s="475" t="s">
        <v>390</v>
      </c>
      <c r="D503" s="475" t="s">
        <v>188</v>
      </c>
      <c r="E503" s="475" t="s">
        <v>418</v>
      </c>
      <c r="F503" s="475" t="s">
        <v>1016</v>
      </c>
      <c r="G503" s="475">
        <v>2</v>
      </c>
      <c r="H503" s="475">
        <v>5040</v>
      </c>
      <c r="I503" s="475">
        <v>5111</v>
      </c>
      <c r="J503" s="475">
        <v>5326</v>
      </c>
      <c r="K503" s="475">
        <v>4706</v>
      </c>
      <c r="L503" s="475">
        <v>4585</v>
      </c>
      <c r="M503" s="475">
        <v>4283</v>
      </c>
      <c r="N503" s="475">
        <v>4008</v>
      </c>
      <c r="O503" s="475">
        <v>3461</v>
      </c>
    </row>
    <row r="504" spans="1:15" x14ac:dyDescent="0.45">
      <c r="A504" s="475" t="s">
        <v>1019</v>
      </c>
      <c r="B504" s="475" t="s">
        <v>552</v>
      </c>
      <c r="C504" s="475" t="s">
        <v>390</v>
      </c>
      <c r="D504" s="475" t="s">
        <v>387</v>
      </c>
      <c r="E504" s="475" t="s">
        <v>418</v>
      </c>
      <c r="F504" s="475" t="s">
        <v>1016</v>
      </c>
      <c r="G504" s="475">
        <v>2</v>
      </c>
      <c r="H504" s="475"/>
      <c r="I504" s="475">
        <v>0</v>
      </c>
      <c r="J504" s="475">
        <v>0</v>
      </c>
      <c r="K504" s="475"/>
      <c r="L504" s="475"/>
      <c r="M504" s="475">
        <v>2</v>
      </c>
      <c r="N504" s="475">
        <v>2</v>
      </c>
      <c r="O504" s="475">
        <v>2</v>
      </c>
    </row>
    <row r="505" spans="1:15" x14ac:dyDescent="0.45">
      <c r="A505" s="475" t="s">
        <v>1019</v>
      </c>
      <c r="B505" s="475" t="s">
        <v>552</v>
      </c>
      <c r="C505" s="475" t="s">
        <v>390</v>
      </c>
      <c r="D505" s="475" t="s">
        <v>289</v>
      </c>
      <c r="E505" s="475" t="s">
        <v>418</v>
      </c>
      <c r="F505" s="475" t="s">
        <v>1016</v>
      </c>
      <c r="G505" s="475">
        <v>2</v>
      </c>
      <c r="H505" s="475">
        <v>7481</v>
      </c>
      <c r="I505" s="475">
        <v>7741</v>
      </c>
      <c r="J505" s="475">
        <v>8222</v>
      </c>
      <c r="K505" s="475">
        <v>7686</v>
      </c>
      <c r="L505" s="475">
        <v>7582</v>
      </c>
      <c r="M505" s="475">
        <v>7159</v>
      </c>
      <c r="N505" s="475">
        <v>6791</v>
      </c>
      <c r="O505" s="475">
        <v>5953</v>
      </c>
    </row>
    <row r="506" spans="1:15" x14ac:dyDescent="0.45">
      <c r="A506" s="475" t="s">
        <v>1019</v>
      </c>
      <c r="B506" s="475" t="s">
        <v>552</v>
      </c>
      <c r="C506" s="475" t="s">
        <v>391</v>
      </c>
      <c r="D506" s="475" t="s">
        <v>187</v>
      </c>
      <c r="E506" s="475" t="s">
        <v>418</v>
      </c>
      <c r="F506" s="475" t="s">
        <v>1016</v>
      </c>
      <c r="G506" s="475">
        <v>2</v>
      </c>
      <c r="H506" s="475">
        <v>2395</v>
      </c>
      <c r="I506" s="475">
        <v>2465</v>
      </c>
      <c r="J506" s="475">
        <v>2712</v>
      </c>
      <c r="K506" s="475">
        <v>2837</v>
      </c>
      <c r="L506" s="475">
        <v>3101</v>
      </c>
      <c r="M506" s="475">
        <v>3227</v>
      </c>
      <c r="N506" s="475">
        <v>3530</v>
      </c>
      <c r="O506" s="475">
        <v>3453</v>
      </c>
    </row>
    <row r="507" spans="1:15" x14ac:dyDescent="0.45">
      <c r="A507" s="475" t="s">
        <v>1019</v>
      </c>
      <c r="B507" s="475" t="s">
        <v>552</v>
      </c>
      <c r="C507" s="475" t="s">
        <v>391</v>
      </c>
      <c r="D507" s="475" t="s">
        <v>188</v>
      </c>
      <c r="E507" s="475" t="s">
        <v>418</v>
      </c>
      <c r="F507" s="475" t="s">
        <v>1016</v>
      </c>
      <c r="G507" s="475">
        <v>2</v>
      </c>
      <c r="H507" s="475">
        <v>6632</v>
      </c>
      <c r="I507" s="475">
        <v>6491</v>
      </c>
      <c r="J507" s="475">
        <v>6592</v>
      </c>
      <c r="K507" s="475">
        <v>5804</v>
      </c>
      <c r="L507" s="475">
        <v>5820</v>
      </c>
      <c r="M507" s="475">
        <v>5734</v>
      </c>
      <c r="N507" s="475">
        <v>5970</v>
      </c>
      <c r="O507" s="475">
        <v>5612</v>
      </c>
    </row>
    <row r="508" spans="1:15" x14ac:dyDescent="0.45">
      <c r="A508" s="475" t="s">
        <v>1019</v>
      </c>
      <c r="B508" s="475" t="s">
        <v>552</v>
      </c>
      <c r="C508" s="475" t="s">
        <v>391</v>
      </c>
      <c r="D508" s="475" t="s">
        <v>387</v>
      </c>
      <c r="E508" s="475" t="s">
        <v>418</v>
      </c>
      <c r="F508" s="475" t="s">
        <v>1016</v>
      </c>
      <c r="G508" s="475">
        <v>2</v>
      </c>
      <c r="H508" s="475"/>
      <c r="I508" s="475"/>
      <c r="J508" s="475"/>
      <c r="K508" s="475"/>
      <c r="L508" s="475">
        <v>1</v>
      </c>
      <c r="M508" s="475">
        <v>3</v>
      </c>
      <c r="N508" s="475">
        <v>1</v>
      </c>
      <c r="O508" s="475">
        <v>1</v>
      </c>
    </row>
    <row r="509" spans="1:15" x14ac:dyDescent="0.45">
      <c r="A509" s="475" t="s">
        <v>1019</v>
      </c>
      <c r="B509" s="475" t="s">
        <v>552</v>
      </c>
      <c r="C509" s="475" t="s">
        <v>391</v>
      </c>
      <c r="D509" s="475" t="s">
        <v>289</v>
      </c>
      <c r="E509" s="475" t="s">
        <v>418</v>
      </c>
      <c r="F509" s="475" t="s">
        <v>1016</v>
      </c>
      <c r="G509" s="475">
        <v>2</v>
      </c>
      <c r="H509" s="475">
        <v>9027</v>
      </c>
      <c r="I509" s="475">
        <v>8956</v>
      </c>
      <c r="J509" s="475">
        <v>9304</v>
      </c>
      <c r="K509" s="475">
        <v>8641</v>
      </c>
      <c r="L509" s="475">
        <v>8922</v>
      </c>
      <c r="M509" s="475">
        <v>8964</v>
      </c>
      <c r="N509" s="475">
        <v>9501</v>
      </c>
      <c r="O509" s="475">
        <v>9066</v>
      </c>
    </row>
    <row r="510" spans="1:15" x14ac:dyDescent="0.45">
      <c r="A510" s="475" t="s">
        <v>1019</v>
      </c>
      <c r="B510" s="475" t="s">
        <v>552</v>
      </c>
      <c r="C510" s="475" t="s">
        <v>392</v>
      </c>
      <c r="D510" s="475" t="s">
        <v>187</v>
      </c>
      <c r="E510" s="475" t="s">
        <v>418</v>
      </c>
      <c r="F510" s="475" t="s">
        <v>1016</v>
      </c>
      <c r="G510" s="475">
        <v>2</v>
      </c>
      <c r="H510" s="475">
        <v>2167</v>
      </c>
      <c r="I510" s="475">
        <v>2360</v>
      </c>
      <c r="J510" s="475">
        <v>2627</v>
      </c>
      <c r="K510" s="475">
        <v>2850</v>
      </c>
      <c r="L510" s="475">
        <v>3046</v>
      </c>
      <c r="M510" s="475">
        <v>3116</v>
      </c>
      <c r="N510" s="475">
        <v>3232</v>
      </c>
      <c r="O510" s="475">
        <v>3140</v>
      </c>
    </row>
    <row r="511" spans="1:15" x14ac:dyDescent="0.45">
      <c r="A511" s="475" t="s">
        <v>1019</v>
      </c>
      <c r="B511" s="475" t="s">
        <v>552</v>
      </c>
      <c r="C511" s="475" t="s">
        <v>392</v>
      </c>
      <c r="D511" s="475" t="s">
        <v>188</v>
      </c>
      <c r="E511" s="475" t="s">
        <v>418</v>
      </c>
      <c r="F511" s="475" t="s">
        <v>1016</v>
      </c>
      <c r="G511" s="475">
        <v>2</v>
      </c>
      <c r="H511" s="475">
        <v>6812</v>
      </c>
      <c r="I511" s="475">
        <v>7044</v>
      </c>
      <c r="J511" s="475">
        <v>7617</v>
      </c>
      <c r="K511" s="475">
        <v>7122</v>
      </c>
      <c r="L511" s="475">
        <v>7385</v>
      </c>
      <c r="M511" s="475">
        <v>7153</v>
      </c>
      <c r="N511" s="475">
        <v>7198</v>
      </c>
      <c r="O511" s="475">
        <v>6510</v>
      </c>
    </row>
    <row r="512" spans="1:15" x14ac:dyDescent="0.45">
      <c r="A512" s="475" t="s">
        <v>1019</v>
      </c>
      <c r="B512" s="475" t="s">
        <v>552</v>
      </c>
      <c r="C512" s="475" t="s">
        <v>392</v>
      </c>
      <c r="D512" s="475" t="s">
        <v>387</v>
      </c>
      <c r="E512" s="475" t="s">
        <v>418</v>
      </c>
      <c r="F512" s="475" t="s">
        <v>1016</v>
      </c>
      <c r="G512" s="475">
        <v>2</v>
      </c>
      <c r="H512" s="475">
        <v>0</v>
      </c>
      <c r="I512" s="475">
        <v>0</v>
      </c>
      <c r="J512" s="475"/>
      <c r="K512" s="475"/>
      <c r="L512" s="475"/>
      <c r="M512" s="475">
        <v>2</v>
      </c>
      <c r="N512" s="475">
        <v>5</v>
      </c>
      <c r="O512" s="475">
        <v>6</v>
      </c>
    </row>
    <row r="513" spans="1:15" x14ac:dyDescent="0.45">
      <c r="A513" s="475" t="s">
        <v>1019</v>
      </c>
      <c r="B513" s="475" t="s">
        <v>552</v>
      </c>
      <c r="C513" s="475" t="s">
        <v>392</v>
      </c>
      <c r="D513" s="475" t="s">
        <v>289</v>
      </c>
      <c r="E513" s="475" t="s">
        <v>418</v>
      </c>
      <c r="F513" s="475" t="s">
        <v>1016</v>
      </c>
      <c r="G513" s="475">
        <v>2</v>
      </c>
      <c r="H513" s="475">
        <v>8979</v>
      </c>
      <c r="I513" s="475">
        <v>9404</v>
      </c>
      <c r="J513" s="475">
        <v>10244</v>
      </c>
      <c r="K513" s="475">
        <v>9973</v>
      </c>
      <c r="L513" s="475">
        <v>10431</v>
      </c>
      <c r="M513" s="475">
        <v>10272</v>
      </c>
      <c r="N513" s="475">
        <v>10435</v>
      </c>
      <c r="O513" s="475">
        <v>9656</v>
      </c>
    </row>
    <row r="514" spans="1:15" x14ac:dyDescent="0.45">
      <c r="A514" s="475" t="s">
        <v>1019</v>
      </c>
      <c r="B514" s="475" t="s">
        <v>552</v>
      </c>
      <c r="C514" s="475" t="s">
        <v>393</v>
      </c>
      <c r="D514" s="475" t="s">
        <v>187</v>
      </c>
      <c r="E514" s="475" t="s">
        <v>418</v>
      </c>
      <c r="F514" s="475" t="s">
        <v>1016</v>
      </c>
      <c r="G514" s="475">
        <v>2</v>
      </c>
      <c r="H514" s="475">
        <v>1664</v>
      </c>
      <c r="I514" s="475">
        <v>1819</v>
      </c>
      <c r="J514" s="475">
        <v>2133</v>
      </c>
      <c r="K514" s="475">
        <v>2277</v>
      </c>
      <c r="L514" s="475">
        <v>2463</v>
      </c>
      <c r="M514" s="475">
        <v>2623</v>
      </c>
      <c r="N514" s="475">
        <v>2883</v>
      </c>
      <c r="O514" s="475">
        <v>2815</v>
      </c>
    </row>
    <row r="515" spans="1:15" x14ac:dyDescent="0.45">
      <c r="A515" s="475" t="s">
        <v>1019</v>
      </c>
      <c r="B515" s="475" t="s">
        <v>552</v>
      </c>
      <c r="C515" s="475" t="s">
        <v>393</v>
      </c>
      <c r="D515" s="475" t="s">
        <v>188</v>
      </c>
      <c r="E515" s="475" t="s">
        <v>418</v>
      </c>
      <c r="F515" s="475" t="s">
        <v>1016</v>
      </c>
      <c r="G515" s="475">
        <v>2</v>
      </c>
      <c r="H515" s="475">
        <v>5385</v>
      </c>
      <c r="I515" s="475">
        <v>5611</v>
      </c>
      <c r="J515" s="475">
        <v>6050</v>
      </c>
      <c r="K515" s="475">
        <v>5769</v>
      </c>
      <c r="L515" s="475">
        <v>6064</v>
      </c>
      <c r="M515" s="475">
        <v>6114</v>
      </c>
      <c r="N515" s="475">
        <v>6442</v>
      </c>
      <c r="O515" s="475">
        <v>6244</v>
      </c>
    </row>
    <row r="516" spans="1:15" x14ac:dyDescent="0.45">
      <c r="A516" s="475" t="s">
        <v>1019</v>
      </c>
      <c r="B516" s="475" t="s">
        <v>552</v>
      </c>
      <c r="C516" s="475" t="s">
        <v>393</v>
      </c>
      <c r="D516" s="475" t="s">
        <v>387</v>
      </c>
      <c r="E516" s="475" t="s">
        <v>418</v>
      </c>
      <c r="F516" s="475" t="s">
        <v>1016</v>
      </c>
      <c r="G516" s="475">
        <v>2</v>
      </c>
      <c r="H516" s="475"/>
      <c r="I516" s="475"/>
      <c r="J516" s="475"/>
      <c r="K516" s="475"/>
      <c r="L516" s="475"/>
      <c r="M516" s="475">
        <v>0</v>
      </c>
      <c r="N516" s="475">
        <v>0</v>
      </c>
      <c r="O516" s="475"/>
    </row>
    <row r="517" spans="1:15" x14ac:dyDescent="0.45">
      <c r="A517" s="475" t="s">
        <v>1019</v>
      </c>
      <c r="B517" s="475" t="s">
        <v>552</v>
      </c>
      <c r="C517" s="475" t="s">
        <v>393</v>
      </c>
      <c r="D517" s="475" t="s">
        <v>289</v>
      </c>
      <c r="E517" s="475" t="s">
        <v>418</v>
      </c>
      <c r="F517" s="475" t="s">
        <v>1016</v>
      </c>
      <c r="G517" s="475">
        <v>2</v>
      </c>
      <c r="H517" s="475">
        <v>7049</v>
      </c>
      <c r="I517" s="475">
        <v>7431</v>
      </c>
      <c r="J517" s="475">
        <v>8183</v>
      </c>
      <c r="K517" s="475">
        <v>8046</v>
      </c>
      <c r="L517" s="475">
        <v>8527</v>
      </c>
      <c r="M517" s="475">
        <v>8737</v>
      </c>
      <c r="N517" s="475">
        <v>9325</v>
      </c>
      <c r="O517" s="475">
        <v>9059</v>
      </c>
    </row>
    <row r="518" spans="1:15" x14ac:dyDescent="0.45">
      <c r="A518" s="475" t="s">
        <v>1019</v>
      </c>
      <c r="B518" s="475" t="s">
        <v>552</v>
      </c>
      <c r="C518" s="475" t="s">
        <v>394</v>
      </c>
      <c r="D518" s="475" t="s">
        <v>187</v>
      </c>
      <c r="E518" s="475" t="s">
        <v>418</v>
      </c>
      <c r="F518" s="475" t="s">
        <v>1016</v>
      </c>
      <c r="G518" s="475">
        <v>2</v>
      </c>
      <c r="H518" s="475">
        <v>920</v>
      </c>
      <c r="I518" s="475">
        <v>1059</v>
      </c>
      <c r="J518" s="475">
        <v>1271</v>
      </c>
      <c r="K518" s="475">
        <v>1425</v>
      </c>
      <c r="L518" s="475">
        <v>1619</v>
      </c>
      <c r="M518" s="475">
        <v>1722</v>
      </c>
      <c r="N518" s="475">
        <v>2010</v>
      </c>
      <c r="O518" s="475">
        <v>2054</v>
      </c>
    </row>
    <row r="519" spans="1:15" x14ac:dyDescent="0.45">
      <c r="A519" s="475" t="s">
        <v>1019</v>
      </c>
      <c r="B519" s="475" t="s">
        <v>552</v>
      </c>
      <c r="C519" s="475" t="s">
        <v>394</v>
      </c>
      <c r="D519" s="475" t="s">
        <v>188</v>
      </c>
      <c r="E519" s="475" t="s">
        <v>418</v>
      </c>
      <c r="F519" s="475" t="s">
        <v>1016</v>
      </c>
      <c r="G519" s="475">
        <v>2</v>
      </c>
      <c r="H519" s="475">
        <v>2787</v>
      </c>
      <c r="I519" s="475">
        <v>3153</v>
      </c>
      <c r="J519" s="475">
        <v>3441</v>
      </c>
      <c r="K519" s="475">
        <v>3555</v>
      </c>
      <c r="L519" s="475">
        <v>3941</v>
      </c>
      <c r="M519" s="475">
        <v>4073</v>
      </c>
      <c r="N519" s="475">
        <v>4515</v>
      </c>
      <c r="O519" s="475">
        <v>4454</v>
      </c>
    </row>
    <row r="520" spans="1:15" x14ac:dyDescent="0.45">
      <c r="A520" s="475" t="s">
        <v>1019</v>
      </c>
      <c r="B520" s="475" t="s">
        <v>552</v>
      </c>
      <c r="C520" s="475" t="s">
        <v>394</v>
      </c>
      <c r="D520" s="475" t="s">
        <v>387</v>
      </c>
      <c r="E520" s="475" t="s">
        <v>418</v>
      </c>
      <c r="F520" s="475" t="s">
        <v>1016</v>
      </c>
      <c r="G520" s="475">
        <v>2</v>
      </c>
      <c r="H520" s="475"/>
      <c r="I520" s="475"/>
      <c r="J520" s="475"/>
      <c r="K520" s="475"/>
      <c r="L520" s="475"/>
      <c r="M520" s="475"/>
      <c r="N520" s="475">
        <v>0</v>
      </c>
      <c r="O520" s="475">
        <v>0</v>
      </c>
    </row>
    <row r="521" spans="1:15" x14ac:dyDescent="0.45">
      <c r="A521" s="475" t="s">
        <v>1019</v>
      </c>
      <c r="B521" s="475" t="s">
        <v>552</v>
      </c>
      <c r="C521" s="475" t="s">
        <v>394</v>
      </c>
      <c r="D521" s="475" t="s">
        <v>289</v>
      </c>
      <c r="E521" s="475" t="s">
        <v>418</v>
      </c>
      <c r="F521" s="475" t="s">
        <v>1016</v>
      </c>
      <c r="G521" s="475">
        <v>2</v>
      </c>
      <c r="H521" s="475">
        <v>3707</v>
      </c>
      <c r="I521" s="475">
        <v>4212</v>
      </c>
      <c r="J521" s="475">
        <v>4712</v>
      </c>
      <c r="K521" s="475">
        <v>4980</v>
      </c>
      <c r="L521" s="475">
        <v>5560</v>
      </c>
      <c r="M521" s="475">
        <v>5795</v>
      </c>
      <c r="N521" s="475">
        <v>6525</v>
      </c>
      <c r="O521" s="475">
        <v>6509</v>
      </c>
    </row>
    <row r="522" spans="1:15" x14ac:dyDescent="0.45">
      <c r="A522" s="475" t="s">
        <v>1019</v>
      </c>
      <c r="B522" s="475" t="s">
        <v>552</v>
      </c>
      <c r="C522" s="475" t="s">
        <v>395</v>
      </c>
      <c r="D522" s="475" t="s">
        <v>187</v>
      </c>
      <c r="E522" s="475" t="s">
        <v>418</v>
      </c>
      <c r="F522" s="475" t="s">
        <v>1016</v>
      </c>
      <c r="G522" s="475">
        <v>2</v>
      </c>
      <c r="H522" s="475">
        <v>266</v>
      </c>
      <c r="I522" s="475">
        <v>318</v>
      </c>
      <c r="J522" s="475">
        <v>442</v>
      </c>
      <c r="K522" s="475">
        <v>535</v>
      </c>
      <c r="L522" s="475">
        <v>680</v>
      </c>
      <c r="M522" s="475">
        <v>806</v>
      </c>
      <c r="N522" s="475">
        <v>1021</v>
      </c>
      <c r="O522" s="475">
        <v>1119</v>
      </c>
    </row>
    <row r="523" spans="1:15" x14ac:dyDescent="0.45">
      <c r="A523" s="475" t="s">
        <v>1019</v>
      </c>
      <c r="B523" s="475" t="s">
        <v>552</v>
      </c>
      <c r="C523" s="475" t="s">
        <v>395</v>
      </c>
      <c r="D523" s="475" t="s">
        <v>188</v>
      </c>
      <c r="E523" s="475" t="s">
        <v>418</v>
      </c>
      <c r="F523" s="475" t="s">
        <v>1016</v>
      </c>
      <c r="G523" s="475">
        <v>2</v>
      </c>
      <c r="H523" s="475">
        <v>986</v>
      </c>
      <c r="I523" s="475">
        <v>1154</v>
      </c>
      <c r="J523" s="475">
        <v>1432</v>
      </c>
      <c r="K523" s="475">
        <v>1483</v>
      </c>
      <c r="L523" s="475">
        <v>1783</v>
      </c>
      <c r="M523" s="475">
        <v>2034</v>
      </c>
      <c r="N523" s="475">
        <v>2494</v>
      </c>
      <c r="O523" s="475">
        <v>2576</v>
      </c>
    </row>
    <row r="524" spans="1:15" s="540" customFormat="1" x14ac:dyDescent="0.45">
      <c r="A524" s="475" t="s">
        <v>1019</v>
      </c>
      <c r="B524" s="475" t="s">
        <v>552</v>
      </c>
      <c r="C524" s="475" t="s">
        <v>395</v>
      </c>
      <c r="D524" s="475" t="s">
        <v>387</v>
      </c>
      <c r="E524" s="475" t="s">
        <v>418</v>
      </c>
      <c r="F524" s="475" t="s">
        <v>1016</v>
      </c>
      <c r="G524" s="475">
        <v>2</v>
      </c>
      <c r="H524" s="475">
        <v>0</v>
      </c>
      <c r="I524" s="475">
        <v>0</v>
      </c>
      <c r="J524" s="475">
        <v>0</v>
      </c>
      <c r="K524" s="475">
        <v>0</v>
      </c>
      <c r="L524" s="475">
        <v>0</v>
      </c>
      <c r="M524" s="475">
        <v>0</v>
      </c>
      <c r="N524" s="475">
        <v>0</v>
      </c>
    </row>
    <row r="525" spans="1:15" x14ac:dyDescent="0.45">
      <c r="A525" s="475" t="s">
        <v>1019</v>
      </c>
      <c r="B525" s="475" t="s">
        <v>552</v>
      </c>
      <c r="C525" s="475" t="s">
        <v>395</v>
      </c>
      <c r="D525" s="475" t="s">
        <v>289</v>
      </c>
      <c r="E525" s="475" t="s">
        <v>418</v>
      </c>
      <c r="F525" s="475" t="s">
        <v>1016</v>
      </c>
      <c r="G525" s="475">
        <v>2</v>
      </c>
      <c r="H525" s="475">
        <v>1253</v>
      </c>
      <c r="I525" s="475">
        <v>1472</v>
      </c>
      <c r="J525" s="475">
        <v>1875</v>
      </c>
      <c r="K525" s="475">
        <v>2018</v>
      </c>
      <c r="L525" s="475">
        <v>2463</v>
      </c>
      <c r="M525" s="475">
        <v>2840</v>
      </c>
      <c r="N525" s="475">
        <v>3515</v>
      </c>
      <c r="O525" s="475">
        <v>3695</v>
      </c>
    </row>
    <row r="526" spans="1:15" x14ac:dyDescent="0.45">
      <c r="A526" s="475" t="s">
        <v>1019</v>
      </c>
      <c r="B526" s="475" t="s">
        <v>552</v>
      </c>
      <c r="C526" s="475" t="s">
        <v>396</v>
      </c>
      <c r="D526" s="475" t="s">
        <v>187</v>
      </c>
      <c r="E526" s="475" t="s">
        <v>418</v>
      </c>
      <c r="F526" s="475" t="s">
        <v>1016</v>
      </c>
      <c r="G526" s="475">
        <v>2</v>
      </c>
      <c r="H526" s="475">
        <v>234</v>
      </c>
      <c r="I526" s="475">
        <v>221</v>
      </c>
      <c r="J526" s="475">
        <v>229</v>
      </c>
      <c r="K526" s="475">
        <v>243</v>
      </c>
      <c r="L526" s="475">
        <v>287</v>
      </c>
      <c r="M526" s="475">
        <v>325</v>
      </c>
      <c r="N526" s="475">
        <v>413</v>
      </c>
      <c r="O526" s="475">
        <v>491</v>
      </c>
    </row>
    <row r="527" spans="1:15" x14ac:dyDescent="0.45">
      <c r="A527" s="475" t="s">
        <v>1019</v>
      </c>
      <c r="B527" s="475" t="s">
        <v>552</v>
      </c>
      <c r="C527" s="475" t="s">
        <v>396</v>
      </c>
      <c r="D527" s="475" t="s">
        <v>188</v>
      </c>
      <c r="E527" s="475" t="s">
        <v>418</v>
      </c>
      <c r="F527" s="475" t="s">
        <v>1016</v>
      </c>
      <c r="G527" s="475">
        <v>2</v>
      </c>
      <c r="H527" s="475">
        <v>510</v>
      </c>
      <c r="I527" s="475">
        <v>508</v>
      </c>
      <c r="J527" s="475">
        <v>611</v>
      </c>
      <c r="K527" s="475">
        <v>627</v>
      </c>
      <c r="L527" s="475">
        <v>759</v>
      </c>
      <c r="M527" s="475">
        <v>893</v>
      </c>
      <c r="N527" s="475">
        <v>1133</v>
      </c>
      <c r="O527" s="475">
        <v>1303</v>
      </c>
    </row>
    <row r="528" spans="1:15" s="540" customFormat="1" x14ac:dyDescent="0.45">
      <c r="A528" s="475" t="s">
        <v>1019</v>
      </c>
      <c r="B528" s="475" t="s">
        <v>552</v>
      </c>
      <c r="C528" s="475" t="s">
        <v>396</v>
      </c>
      <c r="D528" s="475" t="s">
        <v>387</v>
      </c>
      <c r="E528" s="475" t="s">
        <v>418</v>
      </c>
      <c r="F528" s="475" t="s">
        <v>1016</v>
      </c>
      <c r="G528" s="475">
        <v>2</v>
      </c>
      <c r="H528" s="475">
        <v>0</v>
      </c>
      <c r="I528" s="475">
        <v>0</v>
      </c>
      <c r="J528" s="475">
        <v>0</v>
      </c>
      <c r="K528" s="475">
        <v>0</v>
      </c>
      <c r="L528" s="475">
        <v>0</v>
      </c>
      <c r="M528" s="475">
        <v>0</v>
      </c>
      <c r="N528" s="475">
        <v>0</v>
      </c>
    </row>
    <row r="529" spans="1:15" x14ac:dyDescent="0.45">
      <c r="A529" s="475" t="s">
        <v>1019</v>
      </c>
      <c r="B529" s="475" t="s">
        <v>552</v>
      </c>
      <c r="C529" s="475" t="s">
        <v>396</v>
      </c>
      <c r="D529" s="475" t="s">
        <v>289</v>
      </c>
      <c r="E529" s="475" t="s">
        <v>418</v>
      </c>
      <c r="F529" s="475" t="s">
        <v>1016</v>
      </c>
      <c r="G529" s="475">
        <v>2</v>
      </c>
      <c r="H529" s="475">
        <v>744</v>
      </c>
      <c r="I529" s="475">
        <v>728</v>
      </c>
      <c r="J529" s="475">
        <v>841</v>
      </c>
      <c r="K529" s="475">
        <v>870</v>
      </c>
      <c r="L529" s="475">
        <v>1046</v>
      </c>
      <c r="M529" s="475">
        <v>1218</v>
      </c>
      <c r="N529" s="475">
        <v>1546</v>
      </c>
      <c r="O529" s="475">
        <v>1794</v>
      </c>
    </row>
    <row r="530" spans="1:15" x14ac:dyDescent="0.45">
      <c r="A530" s="475" t="s">
        <v>1019</v>
      </c>
      <c r="B530" s="475" t="s">
        <v>552</v>
      </c>
      <c r="C530" s="475" t="s">
        <v>397</v>
      </c>
      <c r="D530" s="475" t="s">
        <v>187</v>
      </c>
      <c r="E530" s="475" t="s">
        <v>418</v>
      </c>
      <c r="F530" s="475" t="s">
        <v>1016</v>
      </c>
      <c r="G530" s="475">
        <v>2</v>
      </c>
      <c r="H530" s="475">
        <v>180</v>
      </c>
      <c r="I530" s="475">
        <v>135</v>
      </c>
      <c r="J530" s="475">
        <v>140</v>
      </c>
      <c r="K530" s="475">
        <v>125</v>
      </c>
      <c r="L530" s="475">
        <v>125</v>
      </c>
      <c r="M530" s="475">
        <v>125</v>
      </c>
      <c r="N530" s="475">
        <v>136</v>
      </c>
      <c r="O530" s="475">
        <v>125</v>
      </c>
    </row>
    <row r="531" spans="1:15" x14ac:dyDescent="0.45">
      <c r="A531" s="475" t="s">
        <v>1019</v>
      </c>
      <c r="B531" s="475" t="s">
        <v>552</v>
      </c>
      <c r="C531" s="475" t="s">
        <v>397</v>
      </c>
      <c r="D531" s="475" t="s">
        <v>188</v>
      </c>
      <c r="E531" s="475" t="s">
        <v>418</v>
      </c>
      <c r="F531" s="475" t="s">
        <v>1016</v>
      </c>
      <c r="G531" s="475">
        <v>2</v>
      </c>
      <c r="H531" s="475">
        <v>231</v>
      </c>
      <c r="I531" s="475">
        <v>192</v>
      </c>
      <c r="J531" s="475">
        <v>187</v>
      </c>
      <c r="K531" s="475">
        <v>171</v>
      </c>
      <c r="L531" s="475">
        <v>175</v>
      </c>
      <c r="M531" s="475">
        <v>179</v>
      </c>
      <c r="N531" s="475">
        <v>171</v>
      </c>
      <c r="O531" s="475">
        <v>158</v>
      </c>
    </row>
    <row r="532" spans="1:15" s="540" customFormat="1" x14ac:dyDescent="0.45">
      <c r="A532" s="475" t="s">
        <v>1019</v>
      </c>
      <c r="B532" s="475" t="s">
        <v>552</v>
      </c>
      <c r="C532" s="475" t="s">
        <v>397</v>
      </c>
      <c r="D532" s="475" t="s">
        <v>387</v>
      </c>
      <c r="E532" s="475" t="s">
        <v>418</v>
      </c>
      <c r="F532" s="475" t="s">
        <v>1016</v>
      </c>
      <c r="G532" s="475">
        <v>2</v>
      </c>
      <c r="H532" s="475">
        <v>0</v>
      </c>
      <c r="I532" s="475">
        <v>0</v>
      </c>
      <c r="J532" s="475">
        <v>0</v>
      </c>
      <c r="K532" s="475">
        <v>0</v>
      </c>
      <c r="L532" s="475">
        <v>0</v>
      </c>
      <c r="M532" s="475">
        <v>0</v>
      </c>
      <c r="N532" s="475">
        <v>0</v>
      </c>
    </row>
    <row r="533" spans="1:15" x14ac:dyDescent="0.45">
      <c r="A533" s="475" t="s">
        <v>1019</v>
      </c>
      <c r="B533" s="475" t="s">
        <v>552</v>
      </c>
      <c r="C533" s="475" t="s">
        <v>397</v>
      </c>
      <c r="D533" s="475" t="s">
        <v>289</v>
      </c>
      <c r="E533" s="475" t="s">
        <v>418</v>
      </c>
      <c r="F533" s="475" t="s">
        <v>1016</v>
      </c>
      <c r="G533" s="475">
        <v>2</v>
      </c>
      <c r="H533" s="475">
        <v>411</v>
      </c>
      <c r="I533" s="475">
        <v>328</v>
      </c>
      <c r="J533" s="475">
        <v>326</v>
      </c>
      <c r="K533" s="475">
        <v>296</v>
      </c>
      <c r="L533" s="475">
        <v>301</v>
      </c>
      <c r="M533" s="475">
        <v>304</v>
      </c>
      <c r="N533" s="475">
        <v>307</v>
      </c>
      <c r="O533" s="475">
        <v>283</v>
      </c>
    </row>
    <row r="534" spans="1:15" x14ac:dyDescent="0.45">
      <c r="A534" s="475" t="s">
        <v>1019</v>
      </c>
      <c r="B534" s="475" t="s">
        <v>552</v>
      </c>
      <c r="C534" s="475" t="s">
        <v>398</v>
      </c>
      <c r="D534" s="475" t="s">
        <v>187</v>
      </c>
      <c r="E534" s="475" t="s">
        <v>418</v>
      </c>
      <c r="F534" s="475" t="s">
        <v>1016</v>
      </c>
      <c r="G534" s="475">
        <v>2</v>
      </c>
      <c r="H534" s="475">
        <v>0</v>
      </c>
      <c r="I534" s="475"/>
      <c r="J534" s="475"/>
      <c r="K534" s="475"/>
      <c r="L534" s="475"/>
      <c r="M534" s="475"/>
      <c r="N534" s="475"/>
      <c r="O534" s="475"/>
    </row>
    <row r="535" spans="1:15" s="540" customFormat="1" x14ac:dyDescent="0.45">
      <c r="A535" s="475" t="s">
        <v>1019</v>
      </c>
      <c r="B535" s="475" t="s">
        <v>552</v>
      </c>
      <c r="C535" s="475" t="s">
        <v>398</v>
      </c>
      <c r="D535" s="475" t="s">
        <v>188</v>
      </c>
      <c r="E535" s="475" t="s">
        <v>418</v>
      </c>
      <c r="F535" s="475" t="s">
        <v>1016</v>
      </c>
      <c r="G535" s="475">
        <v>2</v>
      </c>
      <c r="H535" s="475">
        <v>0</v>
      </c>
      <c r="I535" s="475">
        <v>0</v>
      </c>
      <c r="J535" s="475">
        <v>0</v>
      </c>
      <c r="K535" s="475">
        <v>0</v>
      </c>
      <c r="L535" s="475">
        <v>0</v>
      </c>
      <c r="M535" s="475">
        <v>0</v>
      </c>
      <c r="N535" s="475">
        <v>0</v>
      </c>
      <c r="O535" s="540">
        <v>0</v>
      </c>
    </row>
    <row r="536" spans="1:15" x14ac:dyDescent="0.45">
      <c r="A536" s="475" t="s">
        <v>1019</v>
      </c>
      <c r="B536" s="475" t="s">
        <v>552</v>
      </c>
      <c r="C536" s="475" t="s">
        <v>398</v>
      </c>
      <c r="D536" s="475" t="s">
        <v>387</v>
      </c>
      <c r="E536" s="475" t="s">
        <v>418</v>
      </c>
      <c r="F536" s="475" t="s">
        <v>1016</v>
      </c>
      <c r="G536" s="475">
        <v>2</v>
      </c>
      <c r="H536" s="475">
        <v>2</v>
      </c>
      <c r="I536" s="475">
        <v>0</v>
      </c>
      <c r="J536" s="475"/>
      <c r="K536" s="475"/>
      <c r="L536" s="475"/>
      <c r="M536" s="475"/>
      <c r="N536" s="475"/>
      <c r="O536" s="475">
        <v>15</v>
      </c>
    </row>
    <row r="537" spans="1:15" x14ac:dyDescent="0.45">
      <c r="A537" s="475" t="s">
        <v>1019</v>
      </c>
      <c r="B537" s="475" t="s">
        <v>552</v>
      </c>
      <c r="C537" s="475" t="s">
        <v>398</v>
      </c>
      <c r="D537" s="475" t="s">
        <v>289</v>
      </c>
      <c r="E537" s="475" t="s">
        <v>418</v>
      </c>
      <c r="F537" s="475" t="s">
        <v>1016</v>
      </c>
      <c r="G537" s="475">
        <v>2</v>
      </c>
      <c r="H537" s="475">
        <v>2</v>
      </c>
      <c r="I537" s="475">
        <v>0</v>
      </c>
      <c r="J537" s="475"/>
      <c r="K537" s="475"/>
      <c r="L537" s="475"/>
      <c r="M537" s="475"/>
      <c r="N537" s="475"/>
      <c r="O537" s="475">
        <v>15</v>
      </c>
    </row>
    <row r="538" spans="1:15" x14ac:dyDescent="0.45">
      <c r="A538" s="475" t="s">
        <v>1019</v>
      </c>
      <c r="B538" s="475" t="s">
        <v>552</v>
      </c>
      <c r="C538" s="475" t="s">
        <v>289</v>
      </c>
      <c r="D538" s="475" t="s">
        <v>187</v>
      </c>
      <c r="E538" s="475" t="s">
        <v>418</v>
      </c>
      <c r="F538" s="475" t="s">
        <v>1016</v>
      </c>
      <c r="G538" s="475">
        <v>2</v>
      </c>
      <c r="H538" s="475">
        <v>15102</v>
      </c>
      <c r="I538" s="475">
        <v>15714</v>
      </c>
      <c r="J538" s="475">
        <v>17238</v>
      </c>
      <c r="K538" s="475">
        <v>17694</v>
      </c>
      <c r="L538" s="475">
        <v>18806</v>
      </c>
      <c r="M538" s="475">
        <v>19004</v>
      </c>
      <c r="N538" s="475">
        <v>20154</v>
      </c>
      <c r="O538" s="475">
        <v>19468</v>
      </c>
    </row>
    <row r="539" spans="1:15" x14ac:dyDescent="0.45">
      <c r="A539" s="475" t="s">
        <v>1019</v>
      </c>
      <c r="B539" s="475" t="s">
        <v>552</v>
      </c>
      <c r="C539" s="475" t="s">
        <v>289</v>
      </c>
      <c r="D539" s="475" t="s">
        <v>188</v>
      </c>
      <c r="E539" s="475" t="s">
        <v>418</v>
      </c>
      <c r="F539" s="475" t="s">
        <v>1016</v>
      </c>
      <c r="G539" s="475">
        <v>2</v>
      </c>
      <c r="H539" s="475">
        <v>35550</v>
      </c>
      <c r="I539" s="475">
        <v>36097</v>
      </c>
      <c r="J539" s="475">
        <v>37953</v>
      </c>
      <c r="K539" s="475">
        <v>34769</v>
      </c>
      <c r="L539" s="475">
        <v>35812</v>
      </c>
      <c r="M539" s="475">
        <v>35498</v>
      </c>
      <c r="N539" s="475">
        <v>36882</v>
      </c>
      <c r="O539" s="475">
        <v>34749</v>
      </c>
    </row>
    <row r="540" spans="1:15" x14ac:dyDescent="0.45">
      <c r="A540" s="475" t="s">
        <v>1019</v>
      </c>
      <c r="B540" s="475" t="s">
        <v>552</v>
      </c>
      <c r="C540" s="475" t="s">
        <v>289</v>
      </c>
      <c r="D540" s="475" t="s">
        <v>387</v>
      </c>
      <c r="E540" s="475" t="s">
        <v>418</v>
      </c>
      <c r="F540" s="475" t="s">
        <v>1016</v>
      </c>
      <c r="G540" s="475">
        <v>2</v>
      </c>
      <c r="H540" s="475">
        <v>3</v>
      </c>
      <c r="I540" s="475">
        <v>1</v>
      </c>
      <c r="J540" s="475">
        <v>0</v>
      </c>
      <c r="K540" s="475"/>
      <c r="L540" s="475">
        <v>1</v>
      </c>
      <c r="M540" s="475">
        <v>9</v>
      </c>
      <c r="N540" s="475">
        <v>12</v>
      </c>
      <c r="O540" s="475">
        <v>27</v>
      </c>
    </row>
    <row r="541" spans="1:15" x14ac:dyDescent="0.45">
      <c r="A541" s="475" t="s">
        <v>1019</v>
      </c>
      <c r="B541" s="475" t="s">
        <v>552</v>
      </c>
      <c r="C541" s="475" t="s">
        <v>289</v>
      </c>
      <c r="D541" s="475" t="s">
        <v>289</v>
      </c>
      <c r="E541" s="475" t="s">
        <v>418</v>
      </c>
      <c r="F541" s="475" t="s">
        <v>1016</v>
      </c>
      <c r="G541" s="475">
        <v>2</v>
      </c>
      <c r="H541" s="475">
        <v>50655</v>
      </c>
      <c r="I541" s="475">
        <v>51812</v>
      </c>
      <c r="J541" s="475">
        <v>55190</v>
      </c>
      <c r="K541" s="475">
        <v>52463</v>
      </c>
      <c r="L541" s="475">
        <v>54619</v>
      </c>
      <c r="M541" s="475">
        <v>54511</v>
      </c>
      <c r="N541" s="475">
        <v>57047</v>
      </c>
      <c r="O541" s="475">
        <v>54244</v>
      </c>
    </row>
    <row r="542" spans="1:15" x14ac:dyDescent="0.45">
      <c r="A542" s="475" t="s">
        <v>1019</v>
      </c>
      <c r="B542" s="475" t="s">
        <v>553</v>
      </c>
      <c r="C542" s="475" t="s">
        <v>385</v>
      </c>
      <c r="D542" s="475" t="s">
        <v>187</v>
      </c>
      <c r="E542" s="475" t="s">
        <v>418</v>
      </c>
      <c r="F542" s="475" t="s">
        <v>1016</v>
      </c>
      <c r="G542" s="475">
        <v>2</v>
      </c>
      <c r="H542" s="475">
        <v>3260</v>
      </c>
      <c r="I542" s="475">
        <v>3291</v>
      </c>
      <c r="J542" s="475">
        <v>3646</v>
      </c>
      <c r="K542" s="475">
        <v>3831</v>
      </c>
      <c r="L542" s="475">
        <v>4071</v>
      </c>
      <c r="M542" s="475">
        <v>3652</v>
      </c>
      <c r="N542" s="475">
        <v>4320</v>
      </c>
      <c r="O542" s="475">
        <v>4787</v>
      </c>
    </row>
    <row r="543" spans="1:15" x14ac:dyDescent="0.45">
      <c r="A543" s="475" t="s">
        <v>1019</v>
      </c>
      <c r="B543" s="475" t="s">
        <v>553</v>
      </c>
      <c r="C543" s="475" t="s">
        <v>385</v>
      </c>
      <c r="D543" s="475" t="s">
        <v>188</v>
      </c>
      <c r="E543" s="475" t="s">
        <v>418</v>
      </c>
      <c r="F543" s="475" t="s">
        <v>1016</v>
      </c>
      <c r="G543" s="475">
        <v>2</v>
      </c>
      <c r="H543" s="475">
        <v>4146</v>
      </c>
      <c r="I543" s="475">
        <v>4120</v>
      </c>
      <c r="J543" s="475">
        <v>4389</v>
      </c>
      <c r="K543" s="475">
        <v>4726</v>
      </c>
      <c r="L543" s="475">
        <v>5012</v>
      </c>
      <c r="M543" s="475">
        <v>4456</v>
      </c>
      <c r="N543" s="475">
        <v>5223</v>
      </c>
      <c r="O543" s="475">
        <v>5590</v>
      </c>
    </row>
    <row r="544" spans="1:15" x14ac:dyDescent="0.45">
      <c r="A544" s="475" t="s">
        <v>1019</v>
      </c>
      <c r="B544" s="475" t="s">
        <v>553</v>
      </c>
      <c r="C544" s="475" t="s">
        <v>385</v>
      </c>
      <c r="D544" s="475" t="s">
        <v>387</v>
      </c>
      <c r="E544" s="475" t="s">
        <v>418</v>
      </c>
      <c r="F544" s="475" t="s">
        <v>1016</v>
      </c>
      <c r="G544" s="475">
        <v>2</v>
      </c>
      <c r="H544" s="475">
        <v>155</v>
      </c>
      <c r="I544" s="475">
        <v>63</v>
      </c>
      <c r="J544" s="475">
        <v>57</v>
      </c>
      <c r="K544" s="475">
        <v>46</v>
      </c>
      <c r="L544" s="475">
        <v>44</v>
      </c>
      <c r="M544" s="475">
        <v>32</v>
      </c>
      <c r="N544" s="475">
        <v>27</v>
      </c>
      <c r="O544" s="475">
        <v>21</v>
      </c>
    </row>
    <row r="545" spans="1:15" x14ac:dyDescent="0.45">
      <c r="A545" s="475" t="s">
        <v>1019</v>
      </c>
      <c r="B545" s="475" t="s">
        <v>553</v>
      </c>
      <c r="C545" s="475" t="s">
        <v>385</v>
      </c>
      <c r="D545" s="475" t="s">
        <v>289</v>
      </c>
      <c r="E545" s="475" t="s">
        <v>418</v>
      </c>
      <c r="F545" s="475" t="s">
        <v>1016</v>
      </c>
      <c r="G545" s="475">
        <v>2</v>
      </c>
      <c r="H545" s="475">
        <v>7562</v>
      </c>
      <c r="I545" s="475">
        <v>7474</v>
      </c>
      <c r="J545" s="475">
        <v>8092</v>
      </c>
      <c r="K545" s="475">
        <v>8603</v>
      </c>
      <c r="L545" s="475">
        <v>9127</v>
      </c>
      <c r="M545" s="475">
        <v>8140</v>
      </c>
      <c r="N545" s="475">
        <v>9571</v>
      </c>
      <c r="O545" s="475">
        <v>10398</v>
      </c>
    </row>
    <row r="546" spans="1:15" x14ac:dyDescent="0.45">
      <c r="A546" s="475" t="s">
        <v>1019</v>
      </c>
      <c r="B546" s="475" t="s">
        <v>553</v>
      </c>
      <c r="C546" s="475" t="s">
        <v>388</v>
      </c>
      <c r="D546" s="475" t="s">
        <v>187</v>
      </c>
      <c r="E546" s="475" t="s">
        <v>418</v>
      </c>
      <c r="F546" s="475" t="s">
        <v>1016</v>
      </c>
      <c r="G546" s="475">
        <v>2</v>
      </c>
      <c r="H546" s="475">
        <v>21064</v>
      </c>
      <c r="I546" s="475">
        <v>22155</v>
      </c>
      <c r="J546" s="475">
        <v>25049</v>
      </c>
      <c r="K546" s="475">
        <v>27888</v>
      </c>
      <c r="L546" s="475">
        <v>30314</v>
      </c>
      <c r="M546" s="475">
        <v>28751</v>
      </c>
      <c r="N546" s="475">
        <v>33061</v>
      </c>
      <c r="O546" s="475">
        <v>37175</v>
      </c>
    </row>
    <row r="547" spans="1:15" x14ac:dyDescent="0.45">
      <c r="A547" s="475" t="s">
        <v>1019</v>
      </c>
      <c r="B547" s="475" t="s">
        <v>553</v>
      </c>
      <c r="C547" s="475" t="s">
        <v>388</v>
      </c>
      <c r="D547" s="475" t="s">
        <v>188</v>
      </c>
      <c r="E547" s="475" t="s">
        <v>418</v>
      </c>
      <c r="F547" s="475" t="s">
        <v>1016</v>
      </c>
      <c r="G547" s="475">
        <v>2</v>
      </c>
      <c r="H547" s="475">
        <v>29472</v>
      </c>
      <c r="I547" s="475">
        <v>30850</v>
      </c>
      <c r="J547" s="475">
        <v>34329</v>
      </c>
      <c r="K547" s="475">
        <v>38058</v>
      </c>
      <c r="L547" s="475">
        <v>41061</v>
      </c>
      <c r="M547" s="475">
        <v>38568</v>
      </c>
      <c r="N547" s="475">
        <v>43525</v>
      </c>
      <c r="O547" s="475">
        <v>44414</v>
      </c>
    </row>
    <row r="548" spans="1:15" x14ac:dyDescent="0.45">
      <c r="A548" s="475" t="s">
        <v>1019</v>
      </c>
      <c r="B548" s="475" t="s">
        <v>553</v>
      </c>
      <c r="C548" s="475" t="s">
        <v>388</v>
      </c>
      <c r="D548" s="475" t="s">
        <v>387</v>
      </c>
      <c r="E548" s="475" t="s">
        <v>418</v>
      </c>
      <c r="F548" s="475" t="s">
        <v>1016</v>
      </c>
      <c r="G548" s="475">
        <v>2</v>
      </c>
      <c r="H548" s="475">
        <v>570</v>
      </c>
      <c r="I548" s="475">
        <v>276</v>
      </c>
      <c r="J548" s="475">
        <v>253</v>
      </c>
      <c r="K548" s="475">
        <v>199</v>
      </c>
      <c r="L548" s="475">
        <v>207</v>
      </c>
      <c r="M548" s="475">
        <v>171</v>
      </c>
      <c r="N548" s="475">
        <v>192</v>
      </c>
      <c r="O548" s="475">
        <v>203</v>
      </c>
    </row>
    <row r="549" spans="1:15" x14ac:dyDescent="0.45">
      <c r="A549" s="475" t="s">
        <v>1019</v>
      </c>
      <c r="B549" s="475" t="s">
        <v>553</v>
      </c>
      <c r="C549" s="475" t="s">
        <v>388</v>
      </c>
      <c r="D549" s="475" t="s">
        <v>289</v>
      </c>
      <c r="E549" s="475" t="s">
        <v>418</v>
      </c>
      <c r="F549" s="475" t="s">
        <v>1016</v>
      </c>
      <c r="G549" s="475">
        <v>2</v>
      </c>
      <c r="H549" s="475">
        <v>51106</v>
      </c>
      <c r="I549" s="475">
        <v>53282</v>
      </c>
      <c r="J549" s="475">
        <v>59632</v>
      </c>
      <c r="K549" s="475">
        <v>66145</v>
      </c>
      <c r="L549" s="475">
        <v>71582</v>
      </c>
      <c r="M549" s="475">
        <v>67490</v>
      </c>
      <c r="N549" s="475">
        <v>76778</v>
      </c>
      <c r="O549" s="475">
        <v>81792</v>
      </c>
    </row>
    <row r="550" spans="1:15" x14ac:dyDescent="0.45">
      <c r="A550" s="475" t="s">
        <v>1019</v>
      </c>
      <c r="B550" s="475" t="s">
        <v>553</v>
      </c>
      <c r="C550" s="475" t="s">
        <v>389</v>
      </c>
      <c r="D550" s="475" t="s">
        <v>187</v>
      </c>
      <c r="E550" s="475" t="s">
        <v>418</v>
      </c>
      <c r="F550" s="475" t="s">
        <v>1016</v>
      </c>
      <c r="G550" s="475">
        <v>2</v>
      </c>
      <c r="H550" s="475">
        <v>32892</v>
      </c>
      <c r="I550" s="475">
        <v>34756</v>
      </c>
      <c r="J550" s="475">
        <v>39773</v>
      </c>
      <c r="K550" s="475">
        <v>45507</v>
      </c>
      <c r="L550" s="475">
        <v>51311</v>
      </c>
      <c r="M550" s="475">
        <v>52353</v>
      </c>
      <c r="N550" s="475">
        <v>63677</v>
      </c>
      <c r="O550" s="475">
        <v>76009</v>
      </c>
    </row>
    <row r="551" spans="1:15" x14ac:dyDescent="0.45">
      <c r="A551" s="475" t="s">
        <v>1019</v>
      </c>
      <c r="B551" s="475" t="s">
        <v>553</v>
      </c>
      <c r="C551" s="475" t="s">
        <v>389</v>
      </c>
      <c r="D551" s="475" t="s">
        <v>188</v>
      </c>
      <c r="E551" s="475" t="s">
        <v>418</v>
      </c>
      <c r="F551" s="475" t="s">
        <v>1016</v>
      </c>
      <c r="G551" s="475">
        <v>2</v>
      </c>
      <c r="H551" s="475">
        <v>51474</v>
      </c>
      <c r="I551" s="475">
        <v>54429</v>
      </c>
      <c r="J551" s="475">
        <v>61909</v>
      </c>
      <c r="K551" s="475">
        <v>71028</v>
      </c>
      <c r="L551" s="475">
        <v>79662</v>
      </c>
      <c r="M551" s="475">
        <v>80612</v>
      </c>
      <c r="N551" s="475">
        <v>97063</v>
      </c>
      <c r="O551" s="475">
        <v>103392</v>
      </c>
    </row>
    <row r="552" spans="1:15" x14ac:dyDescent="0.45">
      <c r="A552" s="475" t="s">
        <v>1019</v>
      </c>
      <c r="B552" s="475" t="s">
        <v>553</v>
      </c>
      <c r="C552" s="475" t="s">
        <v>389</v>
      </c>
      <c r="D552" s="475" t="s">
        <v>387</v>
      </c>
      <c r="E552" s="475" t="s">
        <v>418</v>
      </c>
      <c r="F552" s="475" t="s">
        <v>1016</v>
      </c>
      <c r="G552" s="475">
        <v>2</v>
      </c>
      <c r="H552" s="475">
        <v>392</v>
      </c>
      <c r="I552" s="475">
        <v>187</v>
      </c>
      <c r="J552" s="475">
        <v>185</v>
      </c>
      <c r="K552" s="475">
        <v>146</v>
      </c>
      <c r="L552" s="475">
        <v>177</v>
      </c>
      <c r="M552" s="475">
        <v>176</v>
      </c>
      <c r="N552" s="475">
        <v>214</v>
      </c>
      <c r="O552" s="475">
        <v>235</v>
      </c>
    </row>
    <row r="553" spans="1:15" x14ac:dyDescent="0.45">
      <c r="A553" s="475" t="s">
        <v>1019</v>
      </c>
      <c r="B553" s="475" t="s">
        <v>553</v>
      </c>
      <c r="C553" s="475" t="s">
        <v>389</v>
      </c>
      <c r="D553" s="475" t="s">
        <v>289</v>
      </c>
      <c r="E553" s="475" t="s">
        <v>418</v>
      </c>
      <c r="F553" s="475" t="s">
        <v>1016</v>
      </c>
      <c r="G553" s="475">
        <v>2</v>
      </c>
      <c r="H553" s="475">
        <v>84758</v>
      </c>
      <c r="I553" s="475">
        <v>89373</v>
      </c>
      <c r="J553" s="475">
        <v>101867</v>
      </c>
      <c r="K553" s="475">
        <v>116681</v>
      </c>
      <c r="L553" s="475">
        <v>131150</v>
      </c>
      <c r="M553" s="475">
        <v>133141</v>
      </c>
      <c r="N553" s="475">
        <v>160953</v>
      </c>
      <c r="O553" s="475">
        <v>179636</v>
      </c>
    </row>
    <row r="554" spans="1:15" x14ac:dyDescent="0.45">
      <c r="A554" s="475" t="s">
        <v>1019</v>
      </c>
      <c r="B554" s="475" t="s">
        <v>553</v>
      </c>
      <c r="C554" s="475" t="s">
        <v>390</v>
      </c>
      <c r="D554" s="475" t="s">
        <v>187</v>
      </c>
      <c r="E554" s="475" t="s">
        <v>418</v>
      </c>
      <c r="F554" s="475" t="s">
        <v>1016</v>
      </c>
      <c r="G554" s="475">
        <v>2</v>
      </c>
      <c r="H554" s="475">
        <v>19345</v>
      </c>
      <c r="I554" s="475">
        <v>21402</v>
      </c>
      <c r="J554" s="475">
        <v>25420</v>
      </c>
      <c r="K554" s="475">
        <v>29487</v>
      </c>
      <c r="L554" s="475">
        <v>33203</v>
      </c>
      <c r="M554" s="475">
        <v>33807</v>
      </c>
      <c r="N554" s="475">
        <v>40028</v>
      </c>
      <c r="O554" s="475">
        <v>47242</v>
      </c>
    </row>
    <row r="555" spans="1:15" x14ac:dyDescent="0.45">
      <c r="A555" s="475" t="s">
        <v>1019</v>
      </c>
      <c r="B555" s="475" t="s">
        <v>553</v>
      </c>
      <c r="C555" s="475" t="s">
        <v>390</v>
      </c>
      <c r="D555" s="475" t="s">
        <v>188</v>
      </c>
      <c r="E555" s="475" t="s">
        <v>418</v>
      </c>
      <c r="F555" s="475" t="s">
        <v>1016</v>
      </c>
      <c r="G555" s="475">
        <v>2</v>
      </c>
      <c r="H555" s="475">
        <v>30622</v>
      </c>
      <c r="I555" s="475">
        <v>33483</v>
      </c>
      <c r="J555" s="475">
        <v>39585</v>
      </c>
      <c r="K555" s="475">
        <v>46118</v>
      </c>
      <c r="L555" s="475">
        <v>51648</v>
      </c>
      <c r="M555" s="475">
        <v>52471</v>
      </c>
      <c r="N555" s="475">
        <v>62212</v>
      </c>
      <c r="O555" s="475">
        <v>65521</v>
      </c>
    </row>
    <row r="556" spans="1:15" x14ac:dyDescent="0.45">
      <c r="A556" s="475" t="s">
        <v>1019</v>
      </c>
      <c r="B556" s="475" t="s">
        <v>553</v>
      </c>
      <c r="C556" s="475" t="s">
        <v>390</v>
      </c>
      <c r="D556" s="475" t="s">
        <v>387</v>
      </c>
      <c r="E556" s="475" t="s">
        <v>418</v>
      </c>
      <c r="F556" s="475" t="s">
        <v>1016</v>
      </c>
      <c r="G556" s="475">
        <v>2</v>
      </c>
      <c r="H556" s="475">
        <v>142</v>
      </c>
      <c r="I556" s="475">
        <v>59</v>
      </c>
      <c r="J556" s="475">
        <v>57</v>
      </c>
      <c r="K556" s="475">
        <v>42</v>
      </c>
      <c r="L556" s="475">
        <v>49</v>
      </c>
      <c r="M556" s="475">
        <v>51</v>
      </c>
      <c r="N556" s="475">
        <v>61</v>
      </c>
      <c r="O556" s="475">
        <v>67</v>
      </c>
    </row>
    <row r="557" spans="1:15" x14ac:dyDescent="0.45">
      <c r="A557" s="475" t="s">
        <v>1019</v>
      </c>
      <c r="B557" s="475" t="s">
        <v>553</v>
      </c>
      <c r="C557" s="475" t="s">
        <v>390</v>
      </c>
      <c r="D557" s="475" t="s">
        <v>289</v>
      </c>
      <c r="E557" s="475" t="s">
        <v>418</v>
      </c>
      <c r="F557" s="475" t="s">
        <v>1016</v>
      </c>
      <c r="G557" s="475">
        <v>2</v>
      </c>
      <c r="H557" s="475">
        <v>50108</v>
      </c>
      <c r="I557" s="475">
        <v>54944</v>
      </c>
      <c r="J557" s="475">
        <v>65062</v>
      </c>
      <c r="K557" s="475">
        <v>75646</v>
      </c>
      <c r="L557" s="475">
        <v>84900</v>
      </c>
      <c r="M557" s="475">
        <v>86329</v>
      </c>
      <c r="N557" s="475">
        <v>102301</v>
      </c>
      <c r="O557" s="475">
        <v>112831</v>
      </c>
    </row>
    <row r="558" spans="1:15" x14ac:dyDescent="0.45">
      <c r="A558" s="475" t="s">
        <v>1019</v>
      </c>
      <c r="B558" s="475" t="s">
        <v>553</v>
      </c>
      <c r="C558" s="475" t="s">
        <v>391</v>
      </c>
      <c r="D558" s="475" t="s">
        <v>187</v>
      </c>
      <c r="E558" s="475" t="s">
        <v>418</v>
      </c>
      <c r="F558" s="475" t="s">
        <v>1016</v>
      </c>
      <c r="G558" s="475">
        <v>2</v>
      </c>
      <c r="H558" s="475">
        <v>22703</v>
      </c>
      <c r="I558" s="475">
        <v>23968</v>
      </c>
      <c r="J558" s="475">
        <v>27438</v>
      </c>
      <c r="K558" s="475">
        <v>30755</v>
      </c>
      <c r="L558" s="475">
        <v>34558</v>
      </c>
      <c r="M558" s="475">
        <v>35900</v>
      </c>
      <c r="N558" s="475">
        <v>44596</v>
      </c>
      <c r="O558" s="475">
        <v>56643</v>
      </c>
    </row>
    <row r="559" spans="1:15" x14ac:dyDescent="0.45">
      <c r="A559" s="475" t="s">
        <v>1019</v>
      </c>
      <c r="B559" s="475" t="s">
        <v>553</v>
      </c>
      <c r="C559" s="475" t="s">
        <v>391</v>
      </c>
      <c r="D559" s="475" t="s">
        <v>188</v>
      </c>
      <c r="E559" s="475" t="s">
        <v>418</v>
      </c>
      <c r="F559" s="475" t="s">
        <v>1016</v>
      </c>
      <c r="G559" s="475">
        <v>2</v>
      </c>
      <c r="H559" s="475">
        <v>35093</v>
      </c>
      <c r="I559" s="475">
        <v>36840</v>
      </c>
      <c r="J559" s="475">
        <v>42187</v>
      </c>
      <c r="K559" s="475">
        <v>47597</v>
      </c>
      <c r="L559" s="475">
        <v>53329</v>
      </c>
      <c r="M559" s="475">
        <v>55007</v>
      </c>
      <c r="N559" s="475">
        <v>68383</v>
      </c>
      <c r="O559" s="475">
        <v>77179</v>
      </c>
    </row>
    <row r="560" spans="1:15" x14ac:dyDescent="0.45">
      <c r="A560" s="475" t="s">
        <v>1019</v>
      </c>
      <c r="B560" s="475" t="s">
        <v>553</v>
      </c>
      <c r="C560" s="475" t="s">
        <v>391</v>
      </c>
      <c r="D560" s="475" t="s">
        <v>387</v>
      </c>
      <c r="E560" s="475" t="s">
        <v>418</v>
      </c>
      <c r="F560" s="475" t="s">
        <v>1016</v>
      </c>
      <c r="G560" s="475">
        <v>2</v>
      </c>
      <c r="H560" s="475">
        <v>115</v>
      </c>
      <c r="I560" s="475">
        <v>45</v>
      </c>
      <c r="J560" s="475">
        <v>38</v>
      </c>
      <c r="K560" s="475">
        <v>28</v>
      </c>
      <c r="L560" s="475">
        <v>38</v>
      </c>
      <c r="M560" s="475">
        <v>40</v>
      </c>
      <c r="N560" s="475">
        <v>52</v>
      </c>
      <c r="O560" s="475">
        <v>54</v>
      </c>
    </row>
    <row r="561" spans="1:15" x14ac:dyDescent="0.45">
      <c r="A561" s="475" t="s">
        <v>1019</v>
      </c>
      <c r="B561" s="475" t="s">
        <v>553</v>
      </c>
      <c r="C561" s="475" t="s">
        <v>391</v>
      </c>
      <c r="D561" s="475" t="s">
        <v>289</v>
      </c>
      <c r="E561" s="475" t="s">
        <v>418</v>
      </c>
      <c r="F561" s="475" t="s">
        <v>1016</v>
      </c>
      <c r="G561" s="475">
        <v>2</v>
      </c>
      <c r="H561" s="475">
        <v>57911</v>
      </c>
      <c r="I561" s="475">
        <v>60853</v>
      </c>
      <c r="J561" s="475">
        <v>69663</v>
      </c>
      <c r="K561" s="475">
        <v>78380</v>
      </c>
      <c r="L561" s="475">
        <v>87924</v>
      </c>
      <c r="M561" s="475">
        <v>90946</v>
      </c>
      <c r="N561" s="475">
        <v>113030</v>
      </c>
      <c r="O561" s="475">
        <v>133876</v>
      </c>
    </row>
    <row r="562" spans="1:15" x14ac:dyDescent="0.45">
      <c r="A562" s="475" t="s">
        <v>1019</v>
      </c>
      <c r="B562" s="475" t="s">
        <v>553</v>
      </c>
      <c r="C562" s="475" t="s">
        <v>392</v>
      </c>
      <c r="D562" s="475" t="s">
        <v>187</v>
      </c>
      <c r="E562" s="475" t="s">
        <v>418</v>
      </c>
      <c r="F562" s="475" t="s">
        <v>1016</v>
      </c>
      <c r="G562" s="475">
        <v>2</v>
      </c>
      <c r="H562" s="475">
        <v>23345</v>
      </c>
      <c r="I562" s="475">
        <v>25730</v>
      </c>
      <c r="J562" s="475">
        <v>30800</v>
      </c>
      <c r="K562" s="475">
        <v>35552</v>
      </c>
      <c r="L562" s="475">
        <v>40261</v>
      </c>
      <c r="M562" s="475">
        <v>41638</v>
      </c>
      <c r="N562" s="475">
        <v>49727</v>
      </c>
      <c r="O562" s="475">
        <v>60879</v>
      </c>
    </row>
    <row r="563" spans="1:15" x14ac:dyDescent="0.45">
      <c r="A563" s="475" t="s">
        <v>1019</v>
      </c>
      <c r="B563" s="475" t="s">
        <v>553</v>
      </c>
      <c r="C563" s="475" t="s">
        <v>392</v>
      </c>
      <c r="D563" s="475" t="s">
        <v>188</v>
      </c>
      <c r="E563" s="475" t="s">
        <v>418</v>
      </c>
      <c r="F563" s="475" t="s">
        <v>1016</v>
      </c>
      <c r="G563" s="475">
        <v>2</v>
      </c>
      <c r="H563" s="475">
        <v>34599</v>
      </c>
      <c r="I563" s="475">
        <v>37817</v>
      </c>
      <c r="J563" s="475">
        <v>44927</v>
      </c>
      <c r="K563" s="475">
        <v>52589</v>
      </c>
      <c r="L563" s="475">
        <v>59876</v>
      </c>
      <c r="M563" s="475">
        <v>62023</v>
      </c>
      <c r="N563" s="475">
        <v>74538</v>
      </c>
      <c r="O563" s="475">
        <v>82665</v>
      </c>
    </row>
    <row r="564" spans="1:15" x14ac:dyDescent="0.45">
      <c r="A564" s="475" t="s">
        <v>1019</v>
      </c>
      <c r="B564" s="475" t="s">
        <v>553</v>
      </c>
      <c r="C564" s="475" t="s">
        <v>392</v>
      </c>
      <c r="D564" s="475" t="s">
        <v>387</v>
      </c>
      <c r="E564" s="475" t="s">
        <v>418</v>
      </c>
      <c r="F564" s="475" t="s">
        <v>1016</v>
      </c>
      <c r="G564" s="475">
        <v>2</v>
      </c>
      <c r="H564" s="475">
        <v>82</v>
      </c>
      <c r="I564" s="475">
        <v>34</v>
      </c>
      <c r="J564" s="475">
        <v>32</v>
      </c>
      <c r="K564" s="475">
        <v>24</v>
      </c>
      <c r="L564" s="475">
        <v>36</v>
      </c>
      <c r="M564" s="475">
        <v>38</v>
      </c>
      <c r="N564" s="475">
        <v>44</v>
      </c>
      <c r="O564" s="475">
        <v>45</v>
      </c>
    </row>
    <row r="565" spans="1:15" x14ac:dyDescent="0.45">
      <c r="A565" s="475" t="s">
        <v>1019</v>
      </c>
      <c r="B565" s="475" t="s">
        <v>553</v>
      </c>
      <c r="C565" s="475" t="s">
        <v>392</v>
      </c>
      <c r="D565" s="475" t="s">
        <v>289</v>
      </c>
      <c r="E565" s="475" t="s">
        <v>418</v>
      </c>
      <c r="F565" s="475" t="s">
        <v>1016</v>
      </c>
      <c r="G565" s="475">
        <v>2</v>
      </c>
      <c r="H565" s="475">
        <v>58026</v>
      </c>
      <c r="I565" s="475">
        <v>63581</v>
      </c>
      <c r="J565" s="475">
        <v>75759</v>
      </c>
      <c r="K565" s="475">
        <v>88165</v>
      </c>
      <c r="L565" s="475">
        <v>100173</v>
      </c>
      <c r="M565" s="475">
        <v>103699</v>
      </c>
      <c r="N565" s="475">
        <v>124309</v>
      </c>
      <c r="O565" s="475">
        <v>143589</v>
      </c>
    </row>
    <row r="566" spans="1:15" x14ac:dyDescent="0.45">
      <c r="A566" s="475" t="s">
        <v>1019</v>
      </c>
      <c r="B566" s="475" t="s">
        <v>553</v>
      </c>
      <c r="C566" s="475" t="s">
        <v>393</v>
      </c>
      <c r="D566" s="475" t="s">
        <v>187</v>
      </c>
      <c r="E566" s="475" t="s">
        <v>418</v>
      </c>
      <c r="F566" s="475" t="s">
        <v>1016</v>
      </c>
      <c r="G566" s="475">
        <v>2</v>
      </c>
      <c r="H566" s="475">
        <v>20888</v>
      </c>
      <c r="I566" s="475">
        <v>22995</v>
      </c>
      <c r="J566" s="475">
        <v>27910</v>
      </c>
      <c r="K566" s="475">
        <v>32163</v>
      </c>
      <c r="L566" s="475">
        <v>37315</v>
      </c>
      <c r="M566" s="475">
        <v>39503</v>
      </c>
      <c r="N566" s="475">
        <v>49186</v>
      </c>
      <c r="O566" s="475">
        <v>62160</v>
      </c>
    </row>
    <row r="567" spans="1:15" x14ac:dyDescent="0.45">
      <c r="A567" s="475" t="s">
        <v>1019</v>
      </c>
      <c r="B567" s="475" t="s">
        <v>553</v>
      </c>
      <c r="C567" s="475" t="s">
        <v>393</v>
      </c>
      <c r="D567" s="475" t="s">
        <v>188</v>
      </c>
      <c r="E567" s="475" t="s">
        <v>418</v>
      </c>
      <c r="F567" s="475" t="s">
        <v>1016</v>
      </c>
      <c r="G567" s="475">
        <v>2</v>
      </c>
      <c r="H567" s="475">
        <v>28683</v>
      </c>
      <c r="I567" s="475">
        <v>31214</v>
      </c>
      <c r="J567" s="475">
        <v>37106</v>
      </c>
      <c r="K567" s="475">
        <v>43860</v>
      </c>
      <c r="L567" s="475">
        <v>51298</v>
      </c>
      <c r="M567" s="475">
        <v>55235</v>
      </c>
      <c r="N567" s="475">
        <v>69370</v>
      </c>
      <c r="O567" s="475">
        <v>81160</v>
      </c>
    </row>
    <row r="568" spans="1:15" x14ac:dyDescent="0.45">
      <c r="A568" s="475" t="s">
        <v>1019</v>
      </c>
      <c r="B568" s="475" t="s">
        <v>553</v>
      </c>
      <c r="C568" s="475" t="s">
        <v>393</v>
      </c>
      <c r="D568" s="475" t="s">
        <v>387</v>
      </c>
      <c r="E568" s="475" t="s">
        <v>418</v>
      </c>
      <c r="F568" s="475" t="s">
        <v>1016</v>
      </c>
      <c r="G568" s="475">
        <v>2</v>
      </c>
      <c r="H568" s="475">
        <v>47</v>
      </c>
      <c r="I568" s="475">
        <v>21</v>
      </c>
      <c r="J568" s="475">
        <v>22</v>
      </c>
      <c r="K568" s="475">
        <v>18</v>
      </c>
      <c r="L568" s="475">
        <v>33</v>
      </c>
      <c r="M568" s="475">
        <v>33</v>
      </c>
      <c r="N568" s="475">
        <v>39</v>
      </c>
      <c r="O568" s="475">
        <v>42</v>
      </c>
    </row>
    <row r="569" spans="1:15" x14ac:dyDescent="0.45">
      <c r="A569" s="475" t="s">
        <v>1019</v>
      </c>
      <c r="B569" s="475" t="s">
        <v>553</v>
      </c>
      <c r="C569" s="475" t="s">
        <v>393</v>
      </c>
      <c r="D569" s="475" t="s">
        <v>289</v>
      </c>
      <c r="E569" s="475" t="s">
        <v>418</v>
      </c>
      <c r="F569" s="475" t="s">
        <v>1016</v>
      </c>
      <c r="G569" s="475">
        <v>2</v>
      </c>
      <c r="H569" s="475">
        <v>49618</v>
      </c>
      <c r="I569" s="475">
        <v>54229</v>
      </c>
      <c r="J569" s="475">
        <v>65039</v>
      </c>
      <c r="K569" s="475">
        <v>76041</v>
      </c>
      <c r="L569" s="475">
        <v>88646</v>
      </c>
      <c r="M569" s="475">
        <v>94771</v>
      </c>
      <c r="N569" s="475">
        <v>118595</v>
      </c>
      <c r="O569" s="475">
        <v>143363</v>
      </c>
    </row>
    <row r="570" spans="1:15" x14ac:dyDescent="0.45">
      <c r="A570" s="475" t="s">
        <v>1019</v>
      </c>
      <c r="B570" s="475" t="s">
        <v>553</v>
      </c>
      <c r="C570" s="475" t="s">
        <v>394</v>
      </c>
      <c r="D570" s="475" t="s">
        <v>187</v>
      </c>
      <c r="E570" s="475" t="s">
        <v>418</v>
      </c>
      <c r="F570" s="475" t="s">
        <v>1016</v>
      </c>
      <c r="G570" s="475">
        <v>2</v>
      </c>
      <c r="H570" s="475">
        <v>12524</v>
      </c>
      <c r="I570" s="475">
        <v>14552</v>
      </c>
      <c r="J570" s="475">
        <v>17592</v>
      </c>
      <c r="K570" s="475">
        <v>21486</v>
      </c>
      <c r="L570" s="475">
        <v>25920</v>
      </c>
      <c r="M570" s="475">
        <v>28599</v>
      </c>
      <c r="N570" s="475">
        <v>36383</v>
      </c>
      <c r="O570" s="475">
        <v>46927</v>
      </c>
    </row>
    <row r="571" spans="1:15" x14ac:dyDescent="0.45">
      <c r="A571" s="475" t="s">
        <v>1019</v>
      </c>
      <c r="B571" s="475" t="s">
        <v>553</v>
      </c>
      <c r="C571" s="475" t="s">
        <v>394</v>
      </c>
      <c r="D571" s="475" t="s">
        <v>188</v>
      </c>
      <c r="E571" s="475" t="s">
        <v>418</v>
      </c>
      <c r="F571" s="475" t="s">
        <v>1016</v>
      </c>
      <c r="G571" s="475">
        <v>2</v>
      </c>
      <c r="H571" s="475">
        <v>17606</v>
      </c>
      <c r="I571" s="475">
        <v>19676</v>
      </c>
      <c r="J571" s="475">
        <v>22992</v>
      </c>
      <c r="K571" s="475">
        <v>27619</v>
      </c>
      <c r="L571" s="475">
        <v>32626</v>
      </c>
      <c r="M571" s="475">
        <v>35406</v>
      </c>
      <c r="N571" s="475">
        <v>45288</v>
      </c>
      <c r="O571" s="475">
        <v>55542</v>
      </c>
    </row>
    <row r="572" spans="1:15" x14ac:dyDescent="0.45">
      <c r="A572" s="475" t="s">
        <v>1019</v>
      </c>
      <c r="B572" s="475" t="s">
        <v>553</v>
      </c>
      <c r="C572" s="475" t="s">
        <v>394</v>
      </c>
      <c r="D572" s="475" t="s">
        <v>387</v>
      </c>
      <c r="E572" s="475" t="s">
        <v>418</v>
      </c>
      <c r="F572" s="475" t="s">
        <v>1016</v>
      </c>
      <c r="G572" s="475">
        <v>2</v>
      </c>
      <c r="H572" s="475">
        <v>16</v>
      </c>
      <c r="I572" s="475">
        <v>13</v>
      </c>
      <c r="J572" s="475">
        <v>11</v>
      </c>
      <c r="K572" s="475">
        <v>7</v>
      </c>
      <c r="L572" s="475">
        <v>16</v>
      </c>
      <c r="M572" s="475">
        <v>16</v>
      </c>
      <c r="N572" s="475">
        <v>24</v>
      </c>
      <c r="O572" s="475">
        <v>28</v>
      </c>
    </row>
    <row r="573" spans="1:15" x14ac:dyDescent="0.45">
      <c r="A573" s="475" t="s">
        <v>1019</v>
      </c>
      <c r="B573" s="475" t="s">
        <v>553</v>
      </c>
      <c r="C573" s="475" t="s">
        <v>394</v>
      </c>
      <c r="D573" s="475" t="s">
        <v>289</v>
      </c>
      <c r="E573" s="475" t="s">
        <v>418</v>
      </c>
      <c r="F573" s="475" t="s">
        <v>1016</v>
      </c>
      <c r="G573" s="475">
        <v>2</v>
      </c>
      <c r="H573" s="475">
        <v>30146</v>
      </c>
      <c r="I573" s="475">
        <v>34240</v>
      </c>
      <c r="J573" s="475">
        <v>40594</v>
      </c>
      <c r="K573" s="475">
        <v>49112</v>
      </c>
      <c r="L573" s="475">
        <v>58562</v>
      </c>
      <c r="M573" s="475">
        <v>64021</v>
      </c>
      <c r="N573" s="475">
        <v>81694</v>
      </c>
      <c r="O573" s="475">
        <v>102498</v>
      </c>
    </row>
    <row r="574" spans="1:15" x14ac:dyDescent="0.45">
      <c r="A574" s="475" t="s">
        <v>1019</v>
      </c>
      <c r="B574" s="475" t="s">
        <v>553</v>
      </c>
      <c r="C574" s="475" t="s">
        <v>395</v>
      </c>
      <c r="D574" s="475" t="s">
        <v>187</v>
      </c>
      <c r="E574" s="475" t="s">
        <v>418</v>
      </c>
      <c r="F574" s="475" t="s">
        <v>1016</v>
      </c>
      <c r="G574" s="475">
        <v>2</v>
      </c>
      <c r="H574" s="475">
        <v>4235</v>
      </c>
      <c r="I574" s="475">
        <v>5385</v>
      </c>
      <c r="J574" s="475">
        <v>7471</v>
      </c>
      <c r="K574" s="475">
        <v>9773</v>
      </c>
      <c r="L574" s="475">
        <v>12507</v>
      </c>
      <c r="M574" s="475">
        <v>14542</v>
      </c>
      <c r="N574" s="475">
        <v>19356</v>
      </c>
      <c r="O574" s="475">
        <v>25473</v>
      </c>
    </row>
    <row r="575" spans="1:15" x14ac:dyDescent="0.45">
      <c r="A575" s="475" t="s">
        <v>1019</v>
      </c>
      <c r="B575" s="475" t="s">
        <v>553</v>
      </c>
      <c r="C575" s="475" t="s">
        <v>395</v>
      </c>
      <c r="D575" s="475" t="s">
        <v>188</v>
      </c>
      <c r="E575" s="475" t="s">
        <v>418</v>
      </c>
      <c r="F575" s="475" t="s">
        <v>1016</v>
      </c>
      <c r="G575" s="475">
        <v>2</v>
      </c>
      <c r="H575" s="475">
        <v>7157</v>
      </c>
      <c r="I575" s="475">
        <v>8590</v>
      </c>
      <c r="J575" s="475">
        <v>11176</v>
      </c>
      <c r="K575" s="475">
        <v>14190</v>
      </c>
      <c r="L575" s="475">
        <v>17492</v>
      </c>
      <c r="M575" s="475">
        <v>19606</v>
      </c>
      <c r="N575" s="475">
        <v>25398</v>
      </c>
      <c r="O575" s="475">
        <v>31195</v>
      </c>
    </row>
    <row r="576" spans="1:15" x14ac:dyDescent="0.45">
      <c r="A576" s="475" t="s">
        <v>1019</v>
      </c>
      <c r="B576" s="475" t="s">
        <v>553</v>
      </c>
      <c r="C576" s="475" t="s">
        <v>395</v>
      </c>
      <c r="D576" s="475" t="s">
        <v>387</v>
      </c>
      <c r="E576" s="475" t="s">
        <v>418</v>
      </c>
      <c r="F576" s="475" t="s">
        <v>1016</v>
      </c>
      <c r="G576" s="475">
        <v>2</v>
      </c>
      <c r="H576" s="475">
        <v>5</v>
      </c>
      <c r="I576" s="475">
        <v>2</v>
      </c>
      <c r="J576" s="475">
        <v>4</v>
      </c>
      <c r="K576" s="475">
        <v>2</v>
      </c>
      <c r="L576" s="475">
        <v>6</v>
      </c>
      <c r="M576" s="475">
        <v>7</v>
      </c>
      <c r="N576" s="475">
        <v>11</v>
      </c>
      <c r="O576" s="475">
        <v>14</v>
      </c>
    </row>
    <row r="577" spans="1:15" x14ac:dyDescent="0.45">
      <c r="A577" s="475" t="s">
        <v>1019</v>
      </c>
      <c r="B577" s="475" t="s">
        <v>553</v>
      </c>
      <c r="C577" s="475" t="s">
        <v>395</v>
      </c>
      <c r="D577" s="475" t="s">
        <v>289</v>
      </c>
      <c r="E577" s="475" t="s">
        <v>418</v>
      </c>
      <c r="F577" s="475" t="s">
        <v>1016</v>
      </c>
      <c r="G577" s="475">
        <v>2</v>
      </c>
      <c r="H577" s="475">
        <v>11397</v>
      </c>
      <c r="I577" s="475">
        <v>13977</v>
      </c>
      <c r="J577" s="475">
        <v>18651</v>
      </c>
      <c r="K577" s="475">
        <v>23965</v>
      </c>
      <c r="L577" s="475">
        <v>30005</v>
      </c>
      <c r="M577" s="475">
        <v>34155</v>
      </c>
      <c r="N577" s="475">
        <v>44764</v>
      </c>
      <c r="O577" s="475">
        <v>56682</v>
      </c>
    </row>
    <row r="578" spans="1:15" x14ac:dyDescent="0.45">
      <c r="A578" s="475" t="s">
        <v>1019</v>
      </c>
      <c r="B578" s="475" t="s">
        <v>553</v>
      </c>
      <c r="C578" s="475" t="s">
        <v>396</v>
      </c>
      <c r="D578" s="475" t="s">
        <v>187</v>
      </c>
      <c r="E578" s="475" t="s">
        <v>418</v>
      </c>
      <c r="F578" s="475" t="s">
        <v>1016</v>
      </c>
      <c r="G578" s="475">
        <v>2</v>
      </c>
      <c r="H578" s="475">
        <v>1089</v>
      </c>
      <c r="I578" s="475">
        <v>1513</v>
      </c>
      <c r="J578" s="475">
        <v>2169</v>
      </c>
      <c r="K578" s="475">
        <v>3205</v>
      </c>
      <c r="L578" s="475">
        <v>4695</v>
      </c>
      <c r="M578" s="475">
        <v>6183</v>
      </c>
      <c r="N578" s="475">
        <v>9046</v>
      </c>
      <c r="O578" s="475">
        <v>14141</v>
      </c>
    </row>
    <row r="579" spans="1:15" x14ac:dyDescent="0.45">
      <c r="A579" s="475" t="s">
        <v>1019</v>
      </c>
      <c r="B579" s="475" t="s">
        <v>553</v>
      </c>
      <c r="C579" s="475" t="s">
        <v>396</v>
      </c>
      <c r="D579" s="475" t="s">
        <v>188</v>
      </c>
      <c r="E579" s="475" t="s">
        <v>418</v>
      </c>
      <c r="F579" s="475" t="s">
        <v>1016</v>
      </c>
      <c r="G579" s="475">
        <v>2</v>
      </c>
      <c r="H579" s="475">
        <v>2542</v>
      </c>
      <c r="I579" s="475">
        <v>3241</v>
      </c>
      <c r="J579" s="475">
        <v>4437</v>
      </c>
      <c r="K579" s="475">
        <v>6143</v>
      </c>
      <c r="L579" s="475">
        <v>8264</v>
      </c>
      <c r="M579" s="475">
        <v>10248</v>
      </c>
      <c r="N579" s="475">
        <v>14234</v>
      </c>
      <c r="O579" s="475">
        <v>20102</v>
      </c>
    </row>
    <row r="580" spans="1:15" x14ac:dyDescent="0.45">
      <c r="A580" s="475" t="s">
        <v>1019</v>
      </c>
      <c r="B580" s="475" t="s">
        <v>553</v>
      </c>
      <c r="C580" s="475" t="s">
        <v>396</v>
      </c>
      <c r="D580" s="475" t="s">
        <v>387</v>
      </c>
      <c r="E580" s="475" t="s">
        <v>418</v>
      </c>
      <c r="F580" s="475" t="s">
        <v>1016</v>
      </c>
      <c r="G580" s="475">
        <v>2</v>
      </c>
      <c r="H580" s="475">
        <v>3</v>
      </c>
      <c r="I580" s="475">
        <v>1</v>
      </c>
      <c r="J580" s="475">
        <v>2</v>
      </c>
      <c r="K580" s="475">
        <v>6</v>
      </c>
      <c r="L580" s="475">
        <v>10</v>
      </c>
      <c r="M580" s="475">
        <v>10</v>
      </c>
      <c r="N580" s="475">
        <v>7</v>
      </c>
      <c r="O580" s="475">
        <v>9</v>
      </c>
    </row>
    <row r="581" spans="1:15" x14ac:dyDescent="0.45">
      <c r="A581" s="475" t="s">
        <v>1019</v>
      </c>
      <c r="B581" s="475" t="s">
        <v>553</v>
      </c>
      <c r="C581" s="475" t="s">
        <v>396</v>
      </c>
      <c r="D581" s="475" t="s">
        <v>289</v>
      </c>
      <c r="E581" s="475" t="s">
        <v>418</v>
      </c>
      <c r="F581" s="475" t="s">
        <v>1016</v>
      </c>
      <c r="G581" s="475">
        <v>2</v>
      </c>
      <c r="H581" s="475">
        <v>3634</v>
      </c>
      <c r="I581" s="475">
        <v>4755</v>
      </c>
      <c r="J581" s="475">
        <v>6608</v>
      </c>
      <c r="K581" s="475">
        <v>9354</v>
      </c>
      <c r="L581" s="475">
        <v>12968</v>
      </c>
      <c r="M581" s="475">
        <v>16441</v>
      </c>
      <c r="N581" s="475">
        <v>23286</v>
      </c>
      <c r="O581" s="475">
        <v>34252</v>
      </c>
    </row>
    <row r="582" spans="1:15" x14ac:dyDescent="0.45">
      <c r="A582" s="475" t="s">
        <v>1019</v>
      </c>
      <c r="B582" s="475" t="s">
        <v>553</v>
      </c>
      <c r="C582" s="475" t="s">
        <v>397</v>
      </c>
      <c r="D582" s="475" t="s">
        <v>187</v>
      </c>
      <c r="E582" s="475" t="s">
        <v>418</v>
      </c>
      <c r="F582" s="475" t="s">
        <v>1016</v>
      </c>
      <c r="G582" s="475">
        <v>2</v>
      </c>
      <c r="H582" s="475">
        <v>56</v>
      </c>
      <c r="I582" s="475">
        <v>70</v>
      </c>
      <c r="J582" s="475">
        <v>83</v>
      </c>
      <c r="K582" s="475">
        <v>116</v>
      </c>
      <c r="L582" s="475">
        <v>171</v>
      </c>
      <c r="M582" s="475">
        <v>241</v>
      </c>
      <c r="N582" s="475">
        <v>393</v>
      </c>
      <c r="O582" s="475">
        <v>676</v>
      </c>
    </row>
    <row r="583" spans="1:15" x14ac:dyDescent="0.45">
      <c r="A583" s="475" t="s">
        <v>1019</v>
      </c>
      <c r="B583" s="475" t="s">
        <v>553</v>
      </c>
      <c r="C583" s="475" t="s">
        <v>397</v>
      </c>
      <c r="D583" s="475" t="s">
        <v>188</v>
      </c>
      <c r="E583" s="475" t="s">
        <v>418</v>
      </c>
      <c r="F583" s="475" t="s">
        <v>1016</v>
      </c>
      <c r="G583" s="475">
        <v>2</v>
      </c>
      <c r="H583" s="475">
        <v>132</v>
      </c>
      <c r="I583" s="475">
        <v>178</v>
      </c>
      <c r="J583" s="475">
        <v>201</v>
      </c>
      <c r="K583" s="475">
        <v>281</v>
      </c>
      <c r="L583" s="475">
        <v>393</v>
      </c>
      <c r="M583" s="475">
        <v>515</v>
      </c>
      <c r="N583" s="475">
        <v>838</v>
      </c>
      <c r="O583" s="475">
        <v>1186</v>
      </c>
    </row>
    <row r="584" spans="1:15" x14ac:dyDescent="0.45">
      <c r="A584" s="475" t="s">
        <v>1019</v>
      </c>
      <c r="B584" s="475" t="s">
        <v>553</v>
      </c>
      <c r="C584" s="475" t="s">
        <v>397</v>
      </c>
      <c r="D584" s="475" t="s">
        <v>387</v>
      </c>
      <c r="E584" s="475" t="s">
        <v>418</v>
      </c>
      <c r="F584" s="475" t="s">
        <v>1016</v>
      </c>
      <c r="G584" s="475">
        <v>2</v>
      </c>
      <c r="H584" s="475">
        <v>0</v>
      </c>
      <c r="I584" s="475">
        <v>0</v>
      </c>
      <c r="J584" s="475">
        <v>0</v>
      </c>
      <c r="K584" s="475">
        <v>0</v>
      </c>
      <c r="L584" s="475">
        <v>0</v>
      </c>
      <c r="M584" s="475">
        <v>0</v>
      </c>
      <c r="N584" s="475">
        <v>0</v>
      </c>
      <c r="O584" s="475">
        <v>0</v>
      </c>
    </row>
    <row r="585" spans="1:15" x14ac:dyDescent="0.45">
      <c r="A585" s="475" t="s">
        <v>1019</v>
      </c>
      <c r="B585" s="475" t="s">
        <v>553</v>
      </c>
      <c r="C585" s="475" t="s">
        <v>397</v>
      </c>
      <c r="D585" s="475" t="s">
        <v>289</v>
      </c>
      <c r="E585" s="475" t="s">
        <v>418</v>
      </c>
      <c r="F585" s="475" t="s">
        <v>1016</v>
      </c>
      <c r="G585" s="475">
        <v>2</v>
      </c>
      <c r="H585" s="475">
        <v>187</v>
      </c>
      <c r="I585" s="475">
        <v>248</v>
      </c>
      <c r="J585" s="475">
        <v>284</v>
      </c>
      <c r="K585" s="475">
        <v>396</v>
      </c>
      <c r="L585" s="475">
        <v>564</v>
      </c>
      <c r="M585" s="475">
        <v>756</v>
      </c>
      <c r="N585" s="475">
        <v>1231</v>
      </c>
      <c r="O585" s="475">
        <v>1862</v>
      </c>
    </row>
    <row r="586" spans="1:15" x14ac:dyDescent="0.45">
      <c r="A586" s="475" t="s">
        <v>1019</v>
      </c>
      <c r="B586" s="475" t="s">
        <v>553</v>
      </c>
      <c r="C586" s="475" t="s">
        <v>398</v>
      </c>
      <c r="D586" s="475" t="s">
        <v>187</v>
      </c>
      <c r="E586" s="475" t="s">
        <v>418</v>
      </c>
      <c r="F586" s="475" t="s">
        <v>1016</v>
      </c>
      <c r="G586" s="475">
        <v>2</v>
      </c>
      <c r="H586" s="475">
        <v>5</v>
      </c>
      <c r="I586" s="475">
        <v>7</v>
      </c>
      <c r="J586" s="475">
        <v>4</v>
      </c>
      <c r="K586" s="475">
        <v>5</v>
      </c>
      <c r="L586" s="475">
        <v>2</v>
      </c>
      <c r="M586" s="475">
        <v>2</v>
      </c>
      <c r="N586" s="475">
        <v>2</v>
      </c>
      <c r="O586" s="475">
        <v>2</v>
      </c>
    </row>
    <row r="587" spans="1:15" x14ac:dyDescent="0.45">
      <c r="A587" s="475" t="s">
        <v>1019</v>
      </c>
      <c r="B587" s="475" t="s">
        <v>553</v>
      </c>
      <c r="C587" s="475" t="s">
        <v>398</v>
      </c>
      <c r="D587" s="475" t="s">
        <v>188</v>
      </c>
      <c r="E587" s="475" t="s">
        <v>418</v>
      </c>
      <c r="F587" s="475" t="s">
        <v>1016</v>
      </c>
      <c r="G587" s="475">
        <v>2</v>
      </c>
      <c r="H587" s="475">
        <v>13</v>
      </c>
      <c r="I587" s="475">
        <v>10</v>
      </c>
      <c r="J587" s="475">
        <v>8</v>
      </c>
      <c r="K587" s="475">
        <v>8</v>
      </c>
      <c r="L587" s="475">
        <v>5</v>
      </c>
      <c r="M587" s="475">
        <v>4</v>
      </c>
      <c r="N587" s="475">
        <v>6</v>
      </c>
      <c r="O587" s="475">
        <v>5</v>
      </c>
    </row>
    <row r="588" spans="1:15" x14ac:dyDescent="0.45">
      <c r="A588" s="475" t="s">
        <v>1019</v>
      </c>
      <c r="B588" s="475" t="s">
        <v>553</v>
      </c>
      <c r="C588" s="475" t="s">
        <v>398</v>
      </c>
      <c r="D588" s="475" t="s">
        <v>387</v>
      </c>
      <c r="E588" s="475" t="s">
        <v>418</v>
      </c>
      <c r="F588" s="475" t="s">
        <v>1016</v>
      </c>
      <c r="G588" s="475">
        <v>2</v>
      </c>
      <c r="H588" s="475">
        <v>3</v>
      </c>
      <c r="I588" s="475">
        <v>0</v>
      </c>
      <c r="J588" s="475">
        <v>0</v>
      </c>
      <c r="K588" s="475">
        <v>0</v>
      </c>
      <c r="L588" s="475">
        <v>0</v>
      </c>
      <c r="M588" s="475">
        <v>0</v>
      </c>
      <c r="N588" s="475">
        <v>0</v>
      </c>
      <c r="O588" s="475">
        <v>0</v>
      </c>
    </row>
    <row r="589" spans="1:15" x14ac:dyDescent="0.45">
      <c r="A589" s="475" t="s">
        <v>1019</v>
      </c>
      <c r="B589" s="475" t="s">
        <v>553</v>
      </c>
      <c r="C589" s="475" t="s">
        <v>398</v>
      </c>
      <c r="D589" s="475" t="s">
        <v>289</v>
      </c>
      <c r="E589" s="475" t="s">
        <v>418</v>
      </c>
      <c r="F589" s="475" t="s">
        <v>1016</v>
      </c>
      <c r="G589" s="475">
        <v>2</v>
      </c>
      <c r="H589" s="475">
        <v>22</v>
      </c>
      <c r="I589" s="475">
        <v>19</v>
      </c>
      <c r="J589" s="475">
        <v>13</v>
      </c>
      <c r="K589" s="475">
        <v>13</v>
      </c>
      <c r="L589" s="475">
        <v>8</v>
      </c>
      <c r="M589" s="475">
        <v>6</v>
      </c>
      <c r="N589" s="475">
        <v>8</v>
      </c>
      <c r="O589" s="475">
        <v>7</v>
      </c>
    </row>
    <row r="590" spans="1:15" x14ac:dyDescent="0.45">
      <c r="A590" s="475" t="s">
        <v>1019</v>
      </c>
      <c r="B590" s="475" t="s">
        <v>553</v>
      </c>
      <c r="C590" s="475" t="s">
        <v>289</v>
      </c>
      <c r="D590" s="475" t="s">
        <v>187</v>
      </c>
      <c r="E590" s="475" t="s">
        <v>418</v>
      </c>
      <c r="F590" s="475" t="s">
        <v>1016</v>
      </c>
      <c r="G590" s="475">
        <v>2</v>
      </c>
      <c r="H590" s="475">
        <v>161405</v>
      </c>
      <c r="I590" s="475">
        <v>175825</v>
      </c>
      <c r="J590" s="475">
        <v>207355</v>
      </c>
      <c r="K590" s="475">
        <v>239768</v>
      </c>
      <c r="L590" s="475">
        <v>274328</v>
      </c>
      <c r="M590" s="475">
        <v>285170</v>
      </c>
      <c r="N590" s="475">
        <v>349773</v>
      </c>
      <c r="O590" s="475">
        <v>432114</v>
      </c>
    </row>
    <row r="591" spans="1:15" x14ac:dyDescent="0.45">
      <c r="A591" s="475" t="s">
        <v>1019</v>
      </c>
      <c r="B591" s="475" t="s">
        <v>553</v>
      </c>
      <c r="C591" s="475" t="s">
        <v>289</v>
      </c>
      <c r="D591" s="475" t="s">
        <v>188</v>
      </c>
      <c r="E591" s="475" t="s">
        <v>418</v>
      </c>
      <c r="F591" s="475" t="s">
        <v>1016</v>
      </c>
      <c r="G591" s="475">
        <v>2</v>
      </c>
      <c r="H591" s="475">
        <v>241539</v>
      </c>
      <c r="I591" s="475">
        <v>260447</v>
      </c>
      <c r="J591" s="475">
        <v>303247</v>
      </c>
      <c r="K591" s="475">
        <v>352217</v>
      </c>
      <c r="L591" s="475">
        <v>400666</v>
      </c>
      <c r="M591" s="475">
        <v>414152</v>
      </c>
      <c r="N591" s="475">
        <v>506076</v>
      </c>
      <c r="O591" s="475">
        <v>567952</v>
      </c>
    </row>
    <row r="592" spans="1:15" x14ac:dyDescent="0.45">
      <c r="A592" s="475" t="s">
        <v>1019</v>
      </c>
      <c r="B592" s="475" t="s">
        <v>553</v>
      </c>
      <c r="C592" s="475" t="s">
        <v>289</v>
      </c>
      <c r="D592" s="475" t="s">
        <v>387</v>
      </c>
      <c r="E592" s="475" t="s">
        <v>418</v>
      </c>
      <c r="F592" s="475" t="s">
        <v>1016</v>
      </c>
      <c r="G592" s="475">
        <v>2</v>
      </c>
      <c r="H592" s="475">
        <v>1530</v>
      </c>
      <c r="I592" s="475">
        <v>702</v>
      </c>
      <c r="J592" s="475">
        <v>662</v>
      </c>
      <c r="K592" s="475">
        <v>517</v>
      </c>
      <c r="L592" s="475">
        <v>616</v>
      </c>
      <c r="M592" s="475">
        <v>574</v>
      </c>
      <c r="N592" s="475">
        <v>671</v>
      </c>
      <c r="O592" s="475">
        <v>719</v>
      </c>
    </row>
    <row r="593" spans="1:15" x14ac:dyDescent="0.45">
      <c r="A593" s="475" t="s">
        <v>1019</v>
      </c>
      <c r="B593" s="475" t="s">
        <v>553</v>
      </c>
      <c r="C593" s="475" t="s">
        <v>289</v>
      </c>
      <c r="D593" s="475" t="s">
        <v>289</v>
      </c>
      <c r="E593" s="475" t="s">
        <v>418</v>
      </c>
      <c r="F593" s="475" t="s">
        <v>1016</v>
      </c>
      <c r="G593" s="475">
        <v>2</v>
      </c>
      <c r="H593" s="475">
        <v>404475</v>
      </c>
      <c r="I593" s="475">
        <v>436976</v>
      </c>
      <c r="J593" s="475">
        <v>511264</v>
      </c>
      <c r="K593" s="475">
        <v>592502</v>
      </c>
      <c r="L593" s="475">
        <v>675610</v>
      </c>
      <c r="M593" s="475">
        <v>699896</v>
      </c>
      <c r="N593" s="475">
        <v>856520</v>
      </c>
      <c r="O593" s="475">
        <v>1000785</v>
      </c>
    </row>
    <row r="594" spans="1:15" x14ac:dyDescent="0.45">
      <c r="A594" s="475" t="s">
        <v>1019</v>
      </c>
      <c r="B594" s="475" t="s">
        <v>562</v>
      </c>
      <c r="C594" s="475" t="s">
        <v>385</v>
      </c>
      <c r="D594" s="475" t="s">
        <v>187</v>
      </c>
      <c r="E594" s="475" t="s">
        <v>418</v>
      </c>
      <c r="F594" s="475" t="s">
        <v>1016</v>
      </c>
      <c r="G594" s="475">
        <v>2</v>
      </c>
      <c r="H594" s="475">
        <v>1927</v>
      </c>
      <c r="I594" s="475">
        <v>1564</v>
      </c>
      <c r="J594" s="475">
        <v>1266</v>
      </c>
      <c r="K594" s="475">
        <v>1255</v>
      </c>
      <c r="L594" s="475">
        <v>1241</v>
      </c>
      <c r="M594" s="475">
        <v>1093</v>
      </c>
      <c r="N594" s="475">
        <v>873</v>
      </c>
      <c r="O594" s="475">
        <v>579</v>
      </c>
    </row>
    <row r="595" spans="1:15" x14ac:dyDescent="0.45">
      <c r="A595" s="475" t="s">
        <v>1019</v>
      </c>
      <c r="B595" s="475" t="s">
        <v>562</v>
      </c>
      <c r="C595" s="475" t="s">
        <v>385</v>
      </c>
      <c r="D595" s="475" t="s">
        <v>188</v>
      </c>
      <c r="E595" s="475" t="s">
        <v>418</v>
      </c>
      <c r="F595" s="475" t="s">
        <v>1016</v>
      </c>
      <c r="G595" s="475">
        <v>2</v>
      </c>
      <c r="H595" s="475">
        <v>4139</v>
      </c>
      <c r="I595" s="475">
        <v>3820</v>
      </c>
      <c r="J595" s="475">
        <v>3153</v>
      </c>
      <c r="K595" s="475">
        <v>2899</v>
      </c>
      <c r="L595" s="475">
        <v>2420</v>
      </c>
      <c r="M595" s="475">
        <v>1841</v>
      </c>
      <c r="N595" s="475">
        <v>1034</v>
      </c>
      <c r="O595" s="475">
        <v>729</v>
      </c>
    </row>
    <row r="596" spans="1:15" x14ac:dyDescent="0.45">
      <c r="A596" s="475" t="s">
        <v>1019</v>
      </c>
      <c r="B596" s="475" t="s">
        <v>562</v>
      </c>
      <c r="C596" s="475" t="s">
        <v>385</v>
      </c>
      <c r="D596" s="475" t="s">
        <v>387</v>
      </c>
      <c r="E596" s="475" t="s">
        <v>418</v>
      </c>
      <c r="F596" s="475" t="s">
        <v>1016</v>
      </c>
      <c r="G596" s="475">
        <v>2</v>
      </c>
      <c r="H596" s="475">
        <v>0</v>
      </c>
      <c r="I596" s="475">
        <v>0</v>
      </c>
      <c r="J596" s="475">
        <v>0</v>
      </c>
      <c r="K596" s="475">
        <v>0</v>
      </c>
      <c r="L596" s="475">
        <v>1</v>
      </c>
      <c r="M596" s="475">
        <v>1</v>
      </c>
      <c r="N596" s="475">
        <v>2</v>
      </c>
      <c r="O596" s="475">
        <v>3</v>
      </c>
    </row>
    <row r="597" spans="1:15" x14ac:dyDescent="0.45">
      <c r="A597" s="475" t="s">
        <v>1019</v>
      </c>
      <c r="B597" s="475" t="s">
        <v>562</v>
      </c>
      <c r="C597" s="475" t="s">
        <v>385</v>
      </c>
      <c r="D597" s="475" t="s">
        <v>289</v>
      </c>
      <c r="E597" s="475" t="s">
        <v>418</v>
      </c>
      <c r="F597" s="475" t="s">
        <v>1016</v>
      </c>
      <c r="G597" s="475">
        <v>2</v>
      </c>
      <c r="H597" s="475">
        <v>6066</v>
      </c>
      <c r="I597" s="475">
        <v>5384</v>
      </c>
      <c r="J597" s="475">
        <v>4419</v>
      </c>
      <c r="K597" s="475">
        <v>4155</v>
      </c>
      <c r="L597" s="475">
        <v>3662</v>
      </c>
      <c r="M597" s="475">
        <v>2936</v>
      </c>
      <c r="N597" s="475">
        <v>1909</v>
      </c>
      <c r="O597" s="475">
        <v>1312</v>
      </c>
    </row>
    <row r="598" spans="1:15" x14ac:dyDescent="0.45">
      <c r="A598" s="475" t="s">
        <v>1019</v>
      </c>
      <c r="B598" s="475" t="s">
        <v>562</v>
      </c>
      <c r="C598" s="475" t="s">
        <v>388</v>
      </c>
      <c r="D598" s="475" t="s">
        <v>187</v>
      </c>
      <c r="E598" s="475" t="s">
        <v>418</v>
      </c>
      <c r="F598" s="475" t="s">
        <v>1016</v>
      </c>
      <c r="G598" s="475">
        <v>2</v>
      </c>
      <c r="H598" s="475">
        <v>11982</v>
      </c>
      <c r="I598" s="475">
        <v>12402</v>
      </c>
      <c r="J598" s="475">
        <v>14340</v>
      </c>
      <c r="K598" s="475">
        <v>14721</v>
      </c>
      <c r="L598" s="475">
        <v>15378</v>
      </c>
      <c r="M598" s="475">
        <v>14839</v>
      </c>
      <c r="N598" s="475">
        <v>16303</v>
      </c>
      <c r="O598" s="475">
        <v>11458</v>
      </c>
    </row>
    <row r="599" spans="1:15" x14ac:dyDescent="0.45">
      <c r="A599" s="475" t="s">
        <v>1019</v>
      </c>
      <c r="B599" s="475" t="s">
        <v>562</v>
      </c>
      <c r="C599" s="475" t="s">
        <v>388</v>
      </c>
      <c r="D599" s="475" t="s">
        <v>188</v>
      </c>
      <c r="E599" s="475" t="s">
        <v>418</v>
      </c>
      <c r="F599" s="475" t="s">
        <v>1016</v>
      </c>
      <c r="G599" s="475">
        <v>2</v>
      </c>
      <c r="H599" s="475">
        <v>9973</v>
      </c>
      <c r="I599" s="475">
        <v>10373</v>
      </c>
      <c r="J599" s="475">
        <v>17968</v>
      </c>
      <c r="K599" s="475">
        <v>19281</v>
      </c>
      <c r="L599" s="475">
        <v>19977</v>
      </c>
      <c r="M599" s="475">
        <v>19631</v>
      </c>
      <c r="N599" s="475">
        <v>20488</v>
      </c>
      <c r="O599" s="475">
        <v>18331</v>
      </c>
    </row>
    <row r="600" spans="1:15" x14ac:dyDescent="0.45">
      <c r="A600" s="475" t="s">
        <v>1019</v>
      </c>
      <c r="B600" s="475" t="s">
        <v>562</v>
      </c>
      <c r="C600" s="475" t="s">
        <v>388</v>
      </c>
      <c r="D600" s="475" t="s">
        <v>387</v>
      </c>
      <c r="E600" s="475" t="s">
        <v>418</v>
      </c>
      <c r="F600" s="475" t="s">
        <v>1016</v>
      </c>
      <c r="G600" s="475">
        <v>2</v>
      </c>
      <c r="H600" s="475">
        <v>0</v>
      </c>
      <c r="I600" s="475">
        <v>0</v>
      </c>
      <c r="J600" s="475">
        <v>1</v>
      </c>
      <c r="K600" s="475">
        <v>1</v>
      </c>
      <c r="L600" s="475">
        <v>3</v>
      </c>
      <c r="M600" s="475">
        <v>7</v>
      </c>
      <c r="N600" s="475">
        <v>13</v>
      </c>
      <c r="O600" s="475">
        <v>18</v>
      </c>
    </row>
    <row r="601" spans="1:15" x14ac:dyDescent="0.45">
      <c r="A601" s="475" t="s">
        <v>1019</v>
      </c>
      <c r="B601" s="475" t="s">
        <v>562</v>
      </c>
      <c r="C601" s="475" t="s">
        <v>388</v>
      </c>
      <c r="D601" s="475" t="s">
        <v>289</v>
      </c>
      <c r="E601" s="475" t="s">
        <v>418</v>
      </c>
      <c r="F601" s="475" t="s">
        <v>1016</v>
      </c>
      <c r="G601" s="475">
        <v>2</v>
      </c>
      <c r="H601" s="475">
        <v>21955</v>
      </c>
      <c r="I601" s="475">
        <v>22775</v>
      </c>
      <c r="J601" s="475">
        <v>32308</v>
      </c>
      <c r="K601" s="475">
        <v>34003</v>
      </c>
      <c r="L601" s="475">
        <v>35357</v>
      </c>
      <c r="M601" s="475">
        <v>34478</v>
      </c>
      <c r="N601" s="475">
        <v>36803</v>
      </c>
      <c r="O601" s="475">
        <v>29807</v>
      </c>
    </row>
    <row r="602" spans="1:15" x14ac:dyDescent="0.45">
      <c r="A602" s="475" t="s">
        <v>1019</v>
      </c>
      <c r="B602" s="475" t="s">
        <v>562</v>
      </c>
      <c r="C602" s="475" t="s">
        <v>389</v>
      </c>
      <c r="D602" s="475" t="s">
        <v>187</v>
      </c>
      <c r="E602" s="475" t="s">
        <v>418</v>
      </c>
      <c r="F602" s="475" t="s">
        <v>1016</v>
      </c>
      <c r="G602" s="475">
        <v>2</v>
      </c>
      <c r="H602" s="475">
        <v>34535</v>
      </c>
      <c r="I602" s="475">
        <v>35670</v>
      </c>
      <c r="J602" s="475">
        <v>35652</v>
      </c>
      <c r="K602" s="475">
        <v>36685</v>
      </c>
      <c r="L602" s="475">
        <v>39273</v>
      </c>
      <c r="M602" s="475">
        <v>39171</v>
      </c>
      <c r="N602" s="475">
        <v>44826</v>
      </c>
      <c r="O602" s="475">
        <v>32584</v>
      </c>
    </row>
    <row r="603" spans="1:15" x14ac:dyDescent="0.45">
      <c r="A603" s="475" t="s">
        <v>1019</v>
      </c>
      <c r="B603" s="475" t="s">
        <v>562</v>
      </c>
      <c r="C603" s="475" t="s">
        <v>389</v>
      </c>
      <c r="D603" s="475" t="s">
        <v>188</v>
      </c>
      <c r="E603" s="475" t="s">
        <v>418</v>
      </c>
      <c r="F603" s="475" t="s">
        <v>1016</v>
      </c>
      <c r="G603" s="475">
        <v>2</v>
      </c>
      <c r="H603" s="475">
        <v>35828</v>
      </c>
      <c r="I603" s="475">
        <v>36902</v>
      </c>
      <c r="J603" s="475">
        <v>35209</v>
      </c>
      <c r="K603" s="475">
        <v>36864</v>
      </c>
      <c r="L603" s="475">
        <v>38966</v>
      </c>
      <c r="M603" s="475">
        <v>38992</v>
      </c>
      <c r="N603" s="475">
        <v>46733</v>
      </c>
      <c r="O603" s="475">
        <v>41349</v>
      </c>
    </row>
    <row r="604" spans="1:15" x14ac:dyDescent="0.45">
      <c r="A604" s="475" t="s">
        <v>1019</v>
      </c>
      <c r="B604" s="475" t="s">
        <v>562</v>
      </c>
      <c r="C604" s="475" t="s">
        <v>389</v>
      </c>
      <c r="D604" s="475" t="s">
        <v>387</v>
      </c>
      <c r="E604" s="475" t="s">
        <v>418</v>
      </c>
      <c r="F604" s="475" t="s">
        <v>1016</v>
      </c>
      <c r="G604" s="475">
        <v>2</v>
      </c>
      <c r="H604" s="475">
        <v>0</v>
      </c>
      <c r="I604" s="475">
        <v>0</v>
      </c>
      <c r="J604" s="475">
        <v>1</v>
      </c>
      <c r="K604" s="475">
        <v>1</v>
      </c>
      <c r="L604" s="475">
        <v>3</v>
      </c>
      <c r="M604" s="475">
        <v>13</v>
      </c>
      <c r="N604" s="475">
        <v>23</v>
      </c>
      <c r="O604" s="475">
        <v>35</v>
      </c>
    </row>
    <row r="605" spans="1:15" x14ac:dyDescent="0.45">
      <c r="A605" s="475" t="s">
        <v>1019</v>
      </c>
      <c r="B605" s="475" t="s">
        <v>562</v>
      </c>
      <c r="C605" s="475" t="s">
        <v>389</v>
      </c>
      <c r="D605" s="475" t="s">
        <v>289</v>
      </c>
      <c r="E605" s="475" t="s">
        <v>418</v>
      </c>
      <c r="F605" s="475" t="s">
        <v>1016</v>
      </c>
      <c r="G605" s="475">
        <v>2</v>
      </c>
      <c r="H605" s="475">
        <v>70362</v>
      </c>
      <c r="I605" s="475">
        <v>72572</v>
      </c>
      <c r="J605" s="475">
        <v>70862</v>
      </c>
      <c r="K605" s="475">
        <v>73551</v>
      </c>
      <c r="L605" s="475">
        <v>78242</v>
      </c>
      <c r="M605" s="475">
        <v>78176</v>
      </c>
      <c r="N605" s="475">
        <v>91583</v>
      </c>
      <c r="O605" s="475">
        <v>73968</v>
      </c>
    </row>
    <row r="606" spans="1:15" x14ac:dyDescent="0.45">
      <c r="A606" s="475" t="s">
        <v>1019</v>
      </c>
      <c r="B606" s="475" t="s">
        <v>562</v>
      </c>
      <c r="C606" s="475" t="s">
        <v>390</v>
      </c>
      <c r="D606" s="475" t="s">
        <v>187</v>
      </c>
      <c r="E606" s="475" t="s">
        <v>418</v>
      </c>
      <c r="F606" s="475" t="s">
        <v>1016</v>
      </c>
      <c r="G606" s="475">
        <v>2</v>
      </c>
      <c r="H606" s="475">
        <v>22866</v>
      </c>
      <c r="I606" s="475">
        <v>24525</v>
      </c>
      <c r="J606" s="475">
        <v>29341</v>
      </c>
      <c r="K606" s="475">
        <v>30521</v>
      </c>
      <c r="L606" s="475">
        <v>32127</v>
      </c>
      <c r="M606" s="475">
        <v>31937</v>
      </c>
      <c r="N606" s="475">
        <v>35115</v>
      </c>
      <c r="O606" s="475">
        <v>25893</v>
      </c>
    </row>
    <row r="607" spans="1:15" x14ac:dyDescent="0.45">
      <c r="A607" s="475" t="s">
        <v>1019</v>
      </c>
      <c r="B607" s="475" t="s">
        <v>562</v>
      </c>
      <c r="C607" s="475" t="s">
        <v>390</v>
      </c>
      <c r="D607" s="475" t="s">
        <v>188</v>
      </c>
      <c r="E607" s="475" t="s">
        <v>418</v>
      </c>
      <c r="F607" s="475" t="s">
        <v>1016</v>
      </c>
      <c r="G607" s="475">
        <v>2</v>
      </c>
      <c r="H607" s="475">
        <v>25939</v>
      </c>
      <c r="I607" s="475">
        <v>26944</v>
      </c>
      <c r="J607" s="475">
        <v>30177</v>
      </c>
      <c r="K607" s="475">
        <v>31024</v>
      </c>
      <c r="L607" s="475">
        <v>32151</v>
      </c>
      <c r="M607" s="475">
        <v>31657</v>
      </c>
      <c r="N607" s="475">
        <v>35755</v>
      </c>
      <c r="O607" s="475">
        <v>29585</v>
      </c>
    </row>
    <row r="608" spans="1:15" x14ac:dyDescent="0.45">
      <c r="A608" s="475" t="s">
        <v>1019</v>
      </c>
      <c r="B608" s="475" t="s">
        <v>562</v>
      </c>
      <c r="C608" s="475" t="s">
        <v>390</v>
      </c>
      <c r="D608" s="475" t="s">
        <v>387</v>
      </c>
      <c r="E608" s="475" t="s">
        <v>418</v>
      </c>
      <c r="F608" s="475" t="s">
        <v>1016</v>
      </c>
      <c r="G608" s="475">
        <v>2</v>
      </c>
      <c r="H608" s="475">
        <v>0</v>
      </c>
      <c r="I608" s="475">
        <v>0</v>
      </c>
      <c r="J608" s="475">
        <v>0</v>
      </c>
      <c r="K608" s="475">
        <v>0</v>
      </c>
      <c r="L608" s="475">
        <v>1</v>
      </c>
      <c r="M608" s="475">
        <v>7</v>
      </c>
      <c r="N608" s="475">
        <v>15</v>
      </c>
      <c r="O608" s="475">
        <v>18</v>
      </c>
    </row>
    <row r="609" spans="1:15" x14ac:dyDescent="0.45">
      <c r="A609" s="475" t="s">
        <v>1019</v>
      </c>
      <c r="B609" s="475" t="s">
        <v>562</v>
      </c>
      <c r="C609" s="475" t="s">
        <v>390</v>
      </c>
      <c r="D609" s="475" t="s">
        <v>289</v>
      </c>
      <c r="E609" s="475" t="s">
        <v>418</v>
      </c>
      <c r="F609" s="475" t="s">
        <v>1016</v>
      </c>
      <c r="G609" s="475">
        <v>2</v>
      </c>
      <c r="H609" s="475">
        <v>48805</v>
      </c>
      <c r="I609" s="475">
        <v>51468</v>
      </c>
      <c r="J609" s="475">
        <v>59518</v>
      </c>
      <c r="K609" s="475">
        <v>61546</v>
      </c>
      <c r="L609" s="475">
        <v>64278</v>
      </c>
      <c r="M609" s="475">
        <v>63601</v>
      </c>
      <c r="N609" s="475">
        <v>70885</v>
      </c>
      <c r="O609" s="475">
        <v>55496</v>
      </c>
    </row>
    <row r="610" spans="1:15" x14ac:dyDescent="0.45">
      <c r="A610" s="475" t="s">
        <v>1019</v>
      </c>
      <c r="B610" s="475" t="s">
        <v>562</v>
      </c>
      <c r="C610" s="475" t="s">
        <v>391</v>
      </c>
      <c r="D610" s="475" t="s">
        <v>187</v>
      </c>
      <c r="E610" s="475" t="s">
        <v>418</v>
      </c>
      <c r="F610" s="475" t="s">
        <v>1016</v>
      </c>
      <c r="G610" s="475">
        <v>2</v>
      </c>
      <c r="H610" s="475">
        <v>32681</v>
      </c>
      <c r="I610" s="475">
        <v>34224</v>
      </c>
      <c r="J610" s="475">
        <v>36570</v>
      </c>
      <c r="K610" s="475">
        <v>37278</v>
      </c>
      <c r="L610" s="475">
        <v>39487</v>
      </c>
      <c r="M610" s="475">
        <v>40153</v>
      </c>
      <c r="N610" s="475">
        <v>45838</v>
      </c>
      <c r="O610" s="475">
        <v>35455</v>
      </c>
    </row>
    <row r="611" spans="1:15" x14ac:dyDescent="0.45">
      <c r="A611" s="475" t="s">
        <v>1019</v>
      </c>
      <c r="B611" s="475" t="s">
        <v>562</v>
      </c>
      <c r="C611" s="475" t="s">
        <v>391</v>
      </c>
      <c r="D611" s="475" t="s">
        <v>188</v>
      </c>
      <c r="E611" s="475" t="s">
        <v>418</v>
      </c>
      <c r="F611" s="475" t="s">
        <v>1016</v>
      </c>
      <c r="G611" s="475">
        <v>2</v>
      </c>
      <c r="H611" s="475">
        <v>40534</v>
      </c>
      <c r="I611" s="475">
        <v>41453</v>
      </c>
      <c r="J611" s="475">
        <v>39540</v>
      </c>
      <c r="K611" s="475">
        <v>39265</v>
      </c>
      <c r="L611" s="475">
        <v>40821</v>
      </c>
      <c r="M611" s="475">
        <v>40953</v>
      </c>
      <c r="N611" s="475">
        <v>48847</v>
      </c>
      <c r="O611" s="475">
        <v>41787</v>
      </c>
    </row>
    <row r="612" spans="1:15" x14ac:dyDescent="0.45">
      <c r="A612" s="475" t="s">
        <v>1019</v>
      </c>
      <c r="B612" s="475" t="s">
        <v>562</v>
      </c>
      <c r="C612" s="475" t="s">
        <v>391</v>
      </c>
      <c r="D612" s="475" t="s">
        <v>387</v>
      </c>
      <c r="E612" s="475" t="s">
        <v>418</v>
      </c>
      <c r="F612" s="475" t="s">
        <v>1016</v>
      </c>
      <c r="G612" s="475">
        <v>2</v>
      </c>
      <c r="H612" s="475">
        <v>0</v>
      </c>
      <c r="I612" s="475">
        <v>0</v>
      </c>
      <c r="J612" s="475">
        <v>0</v>
      </c>
      <c r="K612" s="475">
        <v>1</v>
      </c>
      <c r="L612" s="475">
        <v>2</v>
      </c>
      <c r="M612" s="475">
        <v>4</v>
      </c>
      <c r="N612" s="475">
        <v>9</v>
      </c>
      <c r="O612" s="475">
        <v>19</v>
      </c>
    </row>
    <row r="613" spans="1:15" x14ac:dyDescent="0.45">
      <c r="A613" s="475" t="s">
        <v>1019</v>
      </c>
      <c r="B613" s="475" t="s">
        <v>562</v>
      </c>
      <c r="C613" s="475" t="s">
        <v>391</v>
      </c>
      <c r="D613" s="475" t="s">
        <v>289</v>
      </c>
      <c r="E613" s="475" t="s">
        <v>418</v>
      </c>
      <c r="F613" s="475" t="s">
        <v>1016</v>
      </c>
      <c r="G613" s="475">
        <v>2</v>
      </c>
      <c r="H613" s="475">
        <v>73214</v>
      </c>
      <c r="I613" s="475">
        <v>75677</v>
      </c>
      <c r="J613" s="475">
        <v>76110</v>
      </c>
      <c r="K613" s="475">
        <v>76544</v>
      </c>
      <c r="L613" s="475">
        <v>80310</v>
      </c>
      <c r="M613" s="475">
        <v>81110</v>
      </c>
      <c r="N613" s="475">
        <v>94694</v>
      </c>
      <c r="O613" s="475">
        <v>77261</v>
      </c>
    </row>
    <row r="614" spans="1:15" x14ac:dyDescent="0.45">
      <c r="A614" s="475" t="s">
        <v>1019</v>
      </c>
      <c r="B614" s="475" t="s">
        <v>562</v>
      </c>
      <c r="C614" s="475" t="s">
        <v>392</v>
      </c>
      <c r="D614" s="475" t="s">
        <v>187</v>
      </c>
      <c r="E614" s="475" t="s">
        <v>418</v>
      </c>
      <c r="F614" s="475" t="s">
        <v>1016</v>
      </c>
      <c r="G614" s="475">
        <v>2</v>
      </c>
      <c r="H614" s="475">
        <v>38563</v>
      </c>
      <c r="I614" s="475">
        <v>41599</v>
      </c>
      <c r="J614" s="475">
        <v>45611</v>
      </c>
      <c r="K614" s="475">
        <v>47703</v>
      </c>
      <c r="L614" s="475">
        <v>50636</v>
      </c>
      <c r="M614" s="475">
        <v>50854</v>
      </c>
      <c r="N614" s="475">
        <v>55314</v>
      </c>
      <c r="O614" s="475">
        <v>42768</v>
      </c>
    </row>
    <row r="615" spans="1:15" x14ac:dyDescent="0.45">
      <c r="A615" s="475" t="s">
        <v>1019</v>
      </c>
      <c r="B615" s="475" t="s">
        <v>562</v>
      </c>
      <c r="C615" s="475" t="s">
        <v>392</v>
      </c>
      <c r="D615" s="475" t="s">
        <v>188</v>
      </c>
      <c r="E615" s="475" t="s">
        <v>418</v>
      </c>
      <c r="F615" s="475" t="s">
        <v>1016</v>
      </c>
      <c r="G615" s="475">
        <v>2</v>
      </c>
      <c r="H615" s="475">
        <v>48701</v>
      </c>
      <c r="I615" s="475">
        <v>51510</v>
      </c>
      <c r="J615" s="475">
        <v>53755</v>
      </c>
      <c r="K615" s="475">
        <v>55111</v>
      </c>
      <c r="L615" s="475">
        <v>56977</v>
      </c>
      <c r="M615" s="475">
        <v>55951</v>
      </c>
      <c r="N615" s="475">
        <v>59785</v>
      </c>
      <c r="O615" s="475">
        <v>49155</v>
      </c>
    </row>
    <row r="616" spans="1:15" x14ac:dyDescent="0.45">
      <c r="A616" s="475" t="s">
        <v>1019</v>
      </c>
      <c r="B616" s="475" t="s">
        <v>562</v>
      </c>
      <c r="C616" s="475" t="s">
        <v>392</v>
      </c>
      <c r="D616" s="475" t="s">
        <v>387</v>
      </c>
      <c r="E616" s="475" t="s">
        <v>418</v>
      </c>
      <c r="F616" s="475" t="s">
        <v>1016</v>
      </c>
      <c r="G616" s="475">
        <v>2</v>
      </c>
      <c r="H616" s="475">
        <v>0</v>
      </c>
      <c r="I616" s="475">
        <v>0</v>
      </c>
      <c r="J616" s="475">
        <v>0</v>
      </c>
      <c r="K616" s="475">
        <v>0</v>
      </c>
      <c r="L616" s="475">
        <v>1</v>
      </c>
      <c r="M616" s="475">
        <v>6</v>
      </c>
      <c r="N616" s="475">
        <v>13</v>
      </c>
      <c r="O616" s="475">
        <v>25</v>
      </c>
    </row>
    <row r="617" spans="1:15" x14ac:dyDescent="0.45">
      <c r="A617" s="475" t="s">
        <v>1019</v>
      </c>
      <c r="B617" s="475" t="s">
        <v>562</v>
      </c>
      <c r="C617" s="475" t="s">
        <v>392</v>
      </c>
      <c r="D617" s="475" t="s">
        <v>289</v>
      </c>
      <c r="E617" s="475" t="s">
        <v>418</v>
      </c>
      <c r="F617" s="475" t="s">
        <v>1016</v>
      </c>
      <c r="G617" s="475">
        <v>2</v>
      </c>
      <c r="H617" s="475">
        <v>87264</v>
      </c>
      <c r="I617" s="475">
        <v>93108</v>
      </c>
      <c r="J617" s="475">
        <v>99366</v>
      </c>
      <c r="K617" s="475">
        <v>102815</v>
      </c>
      <c r="L617" s="475">
        <v>107614</v>
      </c>
      <c r="M617" s="475">
        <v>106811</v>
      </c>
      <c r="N617" s="475">
        <v>115112</v>
      </c>
      <c r="O617" s="475">
        <v>91948</v>
      </c>
    </row>
    <row r="618" spans="1:15" x14ac:dyDescent="0.45">
      <c r="A618" s="475" t="s">
        <v>1019</v>
      </c>
      <c r="B618" s="475" t="s">
        <v>562</v>
      </c>
      <c r="C618" s="475" t="s">
        <v>393</v>
      </c>
      <c r="D618" s="475" t="s">
        <v>187</v>
      </c>
      <c r="E618" s="475" t="s">
        <v>418</v>
      </c>
      <c r="F618" s="475" t="s">
        <v>1016</v>
      </c>
      <c r="G618" s="475">
        <v>2</v>
      </c>
      <c r="H618" s="475">
        <v>34140</v>
      </c>
      <c r="I618" s="475">
        <v>37352</v>
      </c>
      <c r="J618" s="475">
        <v>42628</v>
      </c>
      <c r="K618" s="475">
        <v>46800</v>
      </c>
      <c r="L618" s="475">
        <v>51837</v>
      </c>
      <c r="M618" s="475">
        <v>53345</v>
      </c>
      <c r="N618" s="475">
        <v>58627</v>
      </c>
      <c r="O618" s="475">
        <v>47283</v>
      </c>
    </row>
    <row r="619" spans="1:15" x14ac:dyDescent="0.45">
      <c r="A619" s="475" t="s">
        <v>1019</v>
      </c>
      <c r="B619" s="475" t="s">
        <v>562</v>
      </c>
      <c r="C619" s="475" t="s">
        <v>393</v>
      </c>
      <c r="D619" s="475" t="s">
        <v>188</v>
      </c>
      <c r="E619" s="475" t="s">
        <v>418</v>
      </c>
      <c r="F619" s="475" t="s">
        <v>1016</v>
      </c>
      <c r="G619" s="475">
        <v>2</v>
      </c>
      <c r="H619" s="475">
        <v>51109</v>
      </c>
      <c r="I619" s="475">
        <v>53477</v>
      </c>
      <c r="J619" s="475">
        <v>55386</v>
      </c>
      <c r="K619" s="475">
        <v>58049</v>
      </c>
      <c r="L619" s="475">
        <v>62142</v>
      </c>
      <c r="M619" s="475">
        <v>61896</v>
      </c>
      <c r="N619" s="475">
        <v>66082</v>
      </c>
      <c r="O619" s="475">
        <v>55776</v>
      </c>
    </row>
    <row r="620" spans="1:15" x14ac:dyDescent="0.45">
      <c r="A620" s="475" t="s">
        <v>1019</v>
      </c>
      <c r="B620" s="475" t="s">
        <v>562</v>
      </c>
      <c r="C620" s="475" t="s">
        <v>393</v>
      </c>
      <c r="D620" s="475" t="s">
        <v>387</v>
      </c>
      <c r="E620" s="475" t="s">
        <v>418</v>
      </c>
      <c r="F620" s="475" t="s">
        <v>1016</v>
      </c>
      <c r="G620" s="475">
        <v>2</v>
      </c>
      <c r="H620" s="475">
        <v>0</v>
      </c>
      <c r="I620" s="475">
        <v>0</v>
      </c>
      <c r="J620" s="475">
        <v>0</v>
      </c>
      <c r="K620" s="475">
        <v>0</v>
      </c>
      <c r="L620" s="475">
        <v>2</v>
      </c>
      <c r="M620" s="475">
        <v>2</v>
      </c>
      <c r="N620" s="475">
        <v>6</v>
      </c>
      <c r="O620" s="475">
        <v>11</v>
      </c>
    </row>
    <row r="621" spans="1:15" x14ac:dyDescent="0.45">
      <c r="A621" s="475" t="s">
        <v>1019</v>
      </c>
      <c r="B621" s="475" t="s">
        <v>562</v>
      </c>
      <c r="C621" s="475" t="s">
        <v>393</v>
      </c>
      <c r="D621" s="475" t="s">
        <v>289</v>
      </c>
      <c r="E621" s="475" t="s">
        <v>418</v>
      </c>
      <c r="F621" s="475" t="s">
        <v>1016</v>
      </c>
      <c r="G621" s="475">
        <v>2</v>
      </c>
      <c r="H621" s="475">
        <v>85250</v>
      </c>
      <c r="I621" s="475">
        <v>90830</v>
      </c>
      <c r="J621" s="475">
        <v>98015</v>
      </c>
      <c r="K621" s="475">
        <v>104850</v>
      </c>
      <c r="L621" s="475">
        <v>113981</v>
      </c>
      <c r="M621" s="475">
        <v>115243</v>
      </c>
      <c r="N621" s="475">
        <v>124715</v>
      </c>
      <c r="O621" s="475">
        <v>103070</v>
      </c>
    </row>
    <row r="622" spans="1:15" x14ac:dyDescent="0.45">
      <c r="A622" s="475" t="s">
        <v>1019</v>
      </c>
      <c r="B622" s="475" t="s">
        <v>562</v>
      </c>
      <c r="C622" s="475" t="s">
        <v>394</v>
      </c>
      <c r="D622" s="475" t="s">
        <v>187</v>
      </c>
      <c r="E622" s="475" t="s">
        <v>418</v>
      </c>
      <c r="F622" s="475" t="s">
        <v>1016</v>
      </c>
      <c r="G622" s="475">
        <v>2</v>
      </c>
      <c r="H622" s="475">
        <v>19400</v>
      </c>
      <c r="I622" s="475">
        <v>20741</v>
      </c>
      <c r="J622" s="475">
        <v>26483</v>
      </c>
      <c r="K622" s="475">
        <v>30077</v>
      </c>
      <c r="L622" s="475">
        <v>37159</v>
      </c>
      <c r="M622" s="475">
        <v>39862</v>
      </c>
      <c r="N622" s="475">
        <v>44885</v>
      </c>
      <c r="O622" s="475">
        <v>39875</v>
      </c>
    </row>
    <row r="623" spans="1:15" x14ac:dyDescent="0.45">
      <c r="A623" s="475" t="s">
        <v>1019</v>
      </c>
      <c r="B623" s="475" t="s">
        <v>562</v>
      </c>
      <c r="C623" s="475" t="s">
        <v>394</v>
      </c>
      <c r="D623" s="475" t="s">
        <v>188</v>
      </c>
      <c r="E623" s="475" t="s">
        <v>418</v>
      </c>
      <c r="F623" s="475" t="s">
        <v>1016</v>
      </c>
      <c r="G623" s="475">
        <v>2</v>
      </c>
      <c r="H623" s="475">
        <v>31159</v>
      </c>
      <c r="I623" s="475">
        <v>32881</v>
      </c>
      <c r="J623" s="475">
        <v>43232</v>
      </c>
      <c r="K623" s="475">
        <v>47077</v>
      </c>
      <c r="L623" s="475">
        <v>52620</v>
      </c>
      <c r="M623" s="475">
        <v>53698</v>
      </c>
      <c r="N623" s="475">
        <v>57059</v>
      </c>
      <c r="O623" s="475">
        <v>50915</v>
      </c>
    </row>
    <row r="624" spans="1:15" x14ac:dyDescent="0.45">
      <c r="A624" s="475" t="s">
        <v>1019</v>
      </c>
      <c r="B624" s="475" t="s">
        <v>562</v>
      </c>
      <c r="C624" s="475" t="s">
        <v>394</v>
      </c>
      <c r="D624" s="475" t="s">
        <v>387</v>
      </c>
      <c r="E624" s="475" t="s">
        <v>418</v>
      </c>
      <c r="F624" s="475" t="s">
        <v>1016</v>
      </c>
      <c r="G624" s="475">
        <v>2</v>
      </c>
      <c r="H624" s="475">
        <v>1</v>
      </c>
      <c r="I624" s="475">
        <v>1</v>
      </c>
      <c r="J624" s="475">
        <v>1</v>
      </c>
      <c r="K624" s="475">
        <v>2</v>
      </c>
      <c r="L624" s="475">
        <v>0</v>
      </c>
      <c r="M624" s="475">
        <v>0</v>
      </c>
      <c r="N624" s="475">
        <v>0</v>
      </c>
      <c r="O624" s="475">
        <v>4</v>
      </c>
    </row>
    <row r="625" spans="1:15" x14ac:dyDescent="0.45">
      <c r="A625" s="475" t="s">
        <v>1019</v>
      </c>
      <c r="B625" s="475" t="s">
        <v>562</v>
      </c>
      <c r="C625" s="475" t="s">
        <v>394</v>
      </c>
      <c r="D625" s="475" t="s">
        <v>289</v>
      </c>
      <c r="E625" s="475" t="s">
        <v>418</v>
      </c>
      <c r="F625" s="475" t="s">
        <v>1016</v>
      </c>
      <c r="G625" s="475">
        <v>2</v>
      </c>
      <c r="H625" s="475">
        <v>50560</v>
      </c>
      <c r="I625" s="475">
        <v>53623</v>
      </c>
      <c r="J625" s="475">
        <v>69716</v>
      </c>
      <c r="K625" s="475">
        <v>77157</v>
      </c>
      <c r="L625" s="475">
        <v>89780</v>
      </c>
      <c r="M625" s="475">
        <v>93560</v>
      </c>
      <c r="N625" s="475">
        <v>101944</v>
      </c>
      <c r="O625" s="475">
        <v>90794</v>
      </c>
    </row>
    <row r="626" spans="1:15" x14ac:dyDescent="0.45">
      <c r="A626" s="475" t="s">
        <v>1019</v>
      </c>
      <c r="B626" s="475" t="s">
        <v>562</v>
      </c>
      <c r="C626" s="475" t="s">
        <v>395</v>
      </c>
      <c r="D626" s="475" t="s">
        <v>187</v>
      </c>
      <c r="E626" s="475" t="s">
        <v>418</v>
      </c>
      <c r="F626" s="475" t="s">
        <v>1016</v>
      </c>
      <c r="G626" s="475">
        <v>2</v>
      </c>
      <c r="H626" s="475">
        <v>10335</v>
      </c>
      <c r="I626" s="475">
        <v>10525</v>
      </c>
      <c r="J626" s="475">
        <v>12875</v>
      </c>
      <c r="K626" s="475">
        <v>15270</v>
      </c>
      <c r="L626" s="475">
        <v>20194</v>
      </c>
      <c r="M626" s="475">
        <v>22597</v>
      </c>
      <c r="N626" s="475">
        <v>26246</v>
      </c>
      <c r="O626" s="475">
        <v>23986</v>
      </c>
    </row>
    <row r="627" spans="1:15" x14ac:dyDescent="0.45">
      <c r="A627" s="475" t="s">
        <v>1019</v>
      </c>
      <c r="B627" s="475" t="s">
        <v>562</v>
      </c>
      <c r="C627" s="475" t="s">
        <v>395</v>
      </c>
      <c r="D627" s="475" t="s">
        <v>188</v>
      </c>
      <c r="E627" s="475" t="s">
        <v>418</v>
      </c>
      <c r="F627" s="475" t="s">
        <v>1016</v>
      </c>
      <c r="G627" s="475">
        <v>2</v>
      </c>
      <c r="H627" s="475">
        <v>18911</v>
      </c>
      <c r="I627" s="475">
        <v>19903</v>
      </c>
      <c r="J627" s="475">
        <v>25662</v>
      </c>
      <c r="K627" s="475">
        <v>29688</v>
      </c>
      <c r="L627" s="475">
        <v>34694</v>
      </c>
      <c r="M627" s="475">
        <v>37897</v>
      </c>
      <c r="N627" s="475">
        <v>40929</v>
      </c>
      <c r="O627" s="475">
        <v>38950</v>
      </c>
    </row>
    <row r="628" spans="1:15" x14ac:dyDescent="0.45">
      <c r="A628" s="475" t="s">
        <v>1019</v>
      </c>
      <c r="B628" s="475" t="s">
        <v>562</v>
      </c>
      <c r="C628" s="475" t="s">
        <v>395</v>
      </c>
      <c r="D628" s="475" t="s">
        <v>387</v>
      </c>
      <c r="E628" s="475" t="s">
        <v>418</v>
      </c>
      <c r="F628" s="475" t="s">
        <v>1016</v>
      </c>
      <c r="G628" s="475">
        <v>2</v>
      </c>
      <c r="H628" s="475">
        <v>0</v>
      </c>
      <c r="I628" s="475"/>
      <c r="J628" s="475">
        <v>0</v>
      </c>
      <c r="K628" s="475">
        <v>0</v>
      </c>
      <c r="L628" s="475">
        <v>0</v>
      </c>
      <c r="M628" s="475">
        <v>0</v>
      </c>
      <c r="N628" s="475">
        <v>0</v>
      </c>
      <c r="O628" s="475">
        <v>1</v>
      </c>
    </row>
    <row r="629" spans="1:15" x14ac:dyDescent="0.45">
      <c r="A629" s="475" t="s">
        <v>1019</v>
      </c>
      <c r="B629" s="475" t="s">
        <v>562</v>
      </c>
      <c r="C629" s="475" t="s">
        <v>395</v>
      </c>
      <c r="D629" s="475" t="s">
        <v>289</v>
      </c>
      <c r="E629" s="475" t="s">
        <v>418</v>
      </c>
      <c r="F629" s="475" t="s">
        <v>1016</v>
      </c>
      <c r="G629" s="475">
        <v>2</v>
      </c>
      <c r="H629" s="475">
        <v>29246</v>
      </c>
      <c r="I629" s="475">
        <v>30428</v>
      </c>
      <c r="J629" s="475">
        <v>38537</v>
      </c>
      <c r="K629" s="475">
        <v>44958</v>
      </c>
      <c r="L629" s="475">
        <v>54889</v>
      </c>
      <c r="M629" s="475">
        <v>60495</v>
      </c>
      <c r="N629" s="475">
        <v>67175</v>
      </c>
      <c r="O629" s="475">
        <v>62937</v>
      </c>
    </row>
    <row r="630" spans="1:15" x14ac:dyDescent="0.45">
      <c r="A630" s="475" t="s">
        <v>1019</v>
      </c>
      <c r="B630" s="475" t="s">
        <v>562</v>
      </c>
      <c r="C630" s="475" t="s">
        <v>396</v>
      </c>
      <c r="D630" s="475" t="s">
        <v>187</v>
      </c>
      <c r="E630" s="475" t="s">
        <v>418</v>
      </c>
      <c r="F630" s="475" t="s">
        <v>1016</v>
      </c>
      <c r="G630" s="475">
        <v>2</v>
      </c>
      <c r="H630" s="475">
        <v>6531</v>
      </c>
      <c r="I630" s="475">
        <v>7521</v>
      </c>
      <c r="J630" s="475">
        <v>8115</v>
      </c>
      <c r="K630" s="475">
        <v>9355</v>
      </c>
      <c r="L630" s="475">
        <v>12216</v>
      </c>
      <c r="M630" s="475">
        <v>14240</v>
      </c>
      <c r="N630" s="475">
        <v>16386</v>
      </c>
      <c r="O630" s="475">
        <v>17026</v>
      </c>
    </row>
    <row r="631" spans="1:15" x14ac:dyDescent="0.45">
      <c r="A631" s="475" t="s">
        <v>1019</v>
      </c>
      <c r="B631" s="475" t="s">
        <v>562</v>
      </c>
      <c r="C631" s="475" t="s">
        <v>396</v>
      </c>
      <c r="D631" s="475" t="s">
        <v>188</v>
      </c>
      <c r="E631" s="475" t="s">
        <v>418</v>
      </c>
      <c r="F631" s="475" t="s">
        <v>1016</v>
      </c>
      <c r="G631" s="475">
        <v>2</v>
      </c>
      <c r="H631" s="475">
        <v>12830</v>
      </c>
      <c r="I631" s="475">
        <v>13876</v>
      </c>
      <c r="J631" s="475">
        <v>15068</v>
      </c>
      <c r="K631" s="475">
        <v>17441</v>
      </c>
      <c r="L631" s="475">
        <v>21617</v>
      </c>
      <c r="M631" s="475">
        <v>24704</v>
      </c>
      <c r="N631" s="475">
        <v>27630</v>
      </c>
      <c r="O631" s="475">
        <v>30748</v>
      </c>
    </row>
    <row r="632" spans="1:15" x14ac:dyDescent="0.45">
      <c r="A632" s="475" t="s">
        <v>1019</v>
      </c>
      <c r="B632" s="475" t="s">
        <v>562</v>
      </c>
      <c r="C632" s="475" t="s">
        <v>396</v>
      </c>
      <c r="D632" s="475" t="s">
        <v>387</v>
      </c>
      <c r="E632" s="475" t="s">
        <v>418</v>
      </c>
      <c r="F632" s="475" t="s">
        <v>1016</v>
      </c>
      <c r="G632" s="475">
        <v>2</v>
      </c>
      <c r="H632" s="475">
        <v>1</v>
      </c>
      <c r="I632" s="475"/>
      <c r="J632" s="475">
        <v>0</v>
      </c>
      <c r="K632" s="475">
        <v>0</v>
      </c>
      <c r="L632" s="475">
        <v>0</v>
      </c>
      <c r="M632" s="475">
        <v>0</v>
      </c>
      <c r="N632" s="475">
        <v>0</v>
      </c>
      <c r="O632" s="475">
        <v>0</v>
      </c>
    </row>
    <row r="633" spans="1:15" x14ac:dyDescent="0.45">
      <c r="A633" s="475" t="s">
        <v>1019</v>
      </c>
      <c r="B633" s="475" t="s">
        <v>562</v>
      </c>
      <c r="C633" s="475" t="s">
        <v>396</v>
      </c>
      <c r="D633" s="475" t="s">
        <v>289</v>
      </c>
      <c r="E633" s="475" t="s">
        <v>418</v>
      </c>
      <c r="F633" s="475" t="s">
        <v>1016</v>
      </c>
      <c r="G633" s="475">
        <v>2</v>
      </c>
      <c r="H633" s="475">
        <v>19362</v>
      </c>
      <c r="I633" s="475">
        <v>21397</v>
      </c>
      <c r="J633" s="475">
        <v>23183</v>
      </c>
      <c r="K633" s="475">
        <v>26796</v>
      </c>
      <c r="L633" s="475">
        <v>33832</v>
      </c>
      <c r="M633" s="475">
        <v>38944</v>
      </c>
      <c r="N633" s="475">
        <v>44016</v>
      </c>
      <c r="O633" s="475">
        <v>47774</v>
      </c>
    </row>
    <row r="634" spans="1:15" x14ac:dyDescent="0.45">
      <c r="A634" s="475" t="s">
        <v>1019</v>
      </c>
      <c r="B634" s="475" t="s">
        <v>562</v>
      </c>
      <c r="C634" s="475" t="s">
        <v>397</v>
      </c>
      <c r="D634" s="475" t="s">
        <v>187</v>
      </c>
      <c r="E634" s="475" t="s">
        <v>418</v>
      </c>
      <c r="F634" s="475" t="s">
        <v>1016</v>
      </c>
      <c r="G634" s="475">
        <v>2</v>
      </c>
      <c r="H634" s="475">
        <v>4645</v>
      </c>
      <c r="I634" s="475">
        <v>4831</v>
      </c>
      <c r="J634" s="475">
        <v>2729</v>
      </c>
      <c r="K634" s="475">
        <v>2833</v>
      </c>
      <c r="L634" s="475">
        <v>2945</v>
      </c>
      <c r="M634" s="475">
        <v>3086</v>
      </c>
      <c r="N634" s="475">
        <v>3081</v>
      </c>
      <c r="O634" s="475">
        <v>3355</v>
      </c>
    </row>
    <row r="635" spans="1:15" x14ac:dyDescent="0.45">
      <c r="A635" s="475" t="s">
        <v>1019</v>
      </c>
      <c r="B635" s="475" t="s">
        <v>562</v>
      </c>
      <c r="C635" s="475" t="s">
        <v>397</v>
      </c>
      <c r="D635" s="475" t="s">
        <v>188</v>
      </c>
      <c r="E635" s="475" t="s">
        <v>418</v>
      </c>
      <c r="F635" s="475" t="s">
        <v>1016</v>
      </c>
      <c r="G635" s="475">
        <v>2</v>
      </c>
      <c r="H635" s="475">
        <v>8279</v>
      </c>
      <c r="I635" s="475">
        <v>7705</v>
      </c>
      <c r="J635" s="475">
        <v>2791</v>
      </c>
      <c r="K635" s="475">
        <v>2915</v>
      </c>
      <c r="L635" s="475">
        <v>3060</v>
      </c>
      <c r="M635" s="475">
        <v>3232</v>
      </c>
      <c r="N635" s="475">
        <v>3349</v>
      </c>
      <c r="O635" s="475">
        <v>3818</v>
      </c>
    </row>
    <row r="636" spans="1:15" x14ac:dyDescent="0.45">
      <c r="A636" s="475" t="s">
        <v>1019</v>
      </c>
      <c r="B636" s="475" t="s">
        <v>562</v>
      </c>
      <c r="C636" s="475" t="s">
        <v>397</v>
      </c>
      <c r="D636" s="475" t="s">
        <v>387</v>
      </c>
      <c r="E636" s="475" t="s">
        <v>418</v>
      </c>
      <c r="F636" s="475" t="s">
        <v>1016</v>
      </c>
      <c r="G636" s="475">
        <v>2</v>
      </c>
      <c r="H636" s="475"/>
      <c r="I636" s="475">
        <v>7</v>
      </c>
      <c r="J636" s="475"/>
      <c r="K636" s="475">
        <v>0</v>
      </c>
      <c r="L636" s="475">
        <v>0</v>
      </c>
      <c r="M636" s="475">
        <v>0</v>
      </c>
      <c r="N636" s="475">
        <v>0</v>
      </c>
      <c r="O636" s="475">
        <v>0</v>
      </c>
    </row>
    <row r="637" spans="1:15" x14ac:dyDescent="0.45">
      <c r="A637" s="475" t="s">
        <v>1019</v>
      </c>
      <c r="B637" s="475" t="s">
        <v>562</v>
      </c>
      <c r="C637" s="475" t="s">
        <v>397</v>
      </c>
      <c r="D637" s="475" t="s">
        <v>289</v>
      </c>
      <c r="E637" s="475" t="s">
        <v>418</v>
      </c>
      <c r="F637" s="475" t="s">
        <v>1016</v>
      </c>
      <c r="G637" s="475">
        <v>2</v>
      </c>
      <c r="H637" s="475">
        <v>12924</v>
      </c>
      <c r="I637" s="475">
        <v>12543</v>
      </c>
      <c r="J637" s="475">
        <v>5520</v>
      </c>
      <c r="K637" s="475">
        <v>5748</v>
      </c>
      <c r="L637" s="475">
        <v>6005</v>
      </c>
      <c r="M637" s="475">
        <v>6318</v>
      </c>
      <c r="N637" s="475">
        <v>6430</v>
      </c>
      <c r="O637" s="475">
        <v>7174</v>
      </c>
    </row>
    <row r="638" spans="1:15" x14ac:dyDescent="0.45">
      <c r="A638" s="475" t="s">
        <v>1019</v>
      </c>
      <c r="B638" s="475" t="s">
        <v>562</v>
      </c>
      <c r="C638" s="475" t="s">
        <v>398</v>
      </c>
      <c r="D638" s="475" t="s">
        <v>187</v>
      </c>
      <c r="E638" s="475" t="s">
        <v>418</v>
      </c>
      <c r="F638" s="475" t="s">
        <v>1016</v>
      </c>
      <c r="G638" s="475">
        <v>2</v>
      </c>
      <c r="H638" s="475">
        <v>0</v>
      </c>
      <c r="I638" s="475">
        <v>0</v>
      </c>
      <c r="J638" s="475">
        <v>2</v>
      </c>
      <c r="K638" s="475">
        <v>4</v>
      </c>
      <c r="L638" s="475">
        <v>4</v>
      </c>
      <c r="M638" s="475">
        <v>3</v>
      </c>
      <c r="N638" s="475">
        <v>15</v>
      </c>
      <c r="O638" s="475">
        <v>15</v>
      </c>
    </row>
    <row r="639" spans="1:15" x14ac:dyDescent="0.45">
      <c r="A639" s="475" t="s">
        <v>1019</v>
      </c>
      <c r="B639" s="475" t="s">
        <v>562</v>
      </c>
      <c r="C639" s="475" t="s">
        <v>398</v>
      </c>
      <c r="D639" s="475" t="s">
        <v>188</v>
      </c>
      <c r="E639" s="475" t="s">
        <v>418</v>
      </c>
      <c r="F639" s="475" t="s">
        <v>1016</v>
      </c>
      <c r="G639" s="475">
        <v>2</v>
      </c>
      <c r="H639" s="475">
        <v>0</v>
      </c>
      <c r="I639" s="475">
        <v>0</v>
      </c>
      <c r="J639" s="475">
        <v>0</v>
      </c>
      <c r="K639" s="475">
        <v>1</v>
      </c>
      <c r="L639" s="475">
        <v>1</v>
      </c>
      <c r="M639" s="475">
        <v>1</v>
      </c>
      <c r="N639" s="475">
        <v>1</v>
      </c>
      <c r="O639" s="475">
        <v>1</v>
      </c>
    </row>
    <row r="640" spans="1:15" x14ac:dyDescent="0.45">
      <c r="A640" s="475" t="s">
        <v>1019</v>
      </c>
      <c r="B640" s="475" t="s">
        <v>562</v>
      </c>
      <c r="C640" s="475" t="s">
        <v>398</v>
      </c>
      <c r="D640" s="475" t="s">
        <v>387</v>
      </c>
      <c r="E640" s="475" t="s">
        <v>418</v>
      </c>
      <c r="F640" s="475" t="s">
        <v>1016</v>
      </c>
      <c r="G640" s="475">
        <v>2</v>
      </c>
      <c r="H640" s="475">
        <v>216</v>
      </c>
      <c r="I640" s="475">
        <v>477</v>
      </c>
      <c r="J640" s="475">
        <v>643</v>
      </c>
      <c r="K640" s="475">
        <v>183</v>
      </c>
      <c r="L640" s="475">
        <v>186</v>
      </c>
      <c r="M640" s="475">
        <v>209</v>
      </c>
      <c r="N640" s="475">
        <v>677</v>
      </c>
      <c r="O640" s="475">
        <v>1125</v>
      </c>
    </row>
    <row r="641" spans="1:15" x14ac:dyDescent="0.45">
      <c r="A641" s="475" t="s">
        <v>1019</v>
      </c>
      <c r="B641" s="475" t="s">
        <v>562</v>
      </c>
      <c r="C641" s="475" t="s">
        <v>398</v>
      </c>
      <c r="D641" s="475" t="s">
        <v>289</v>
      </c>
      <c r="E641" s="475" t="s">
        <v>418</v>
      </c>
      <c r="F641" s="475" t="s">
        <v>1016</v>
      </c>
      <c r="G641" s="475">
        <v>2</v>
      </c>
      <c r="H641" s="475">
        <v>216</v>
      </c>
      <c r="I641" s="475">
        <v>477</v>
      </c>
      <c r="J641" s="475">
        <v>646</v>
      </c>
      <c r="K641" s="475">
        <v>188</v>
      </c>
      <c r="L641" s="475">
        <v>190</v>
      </c>
      <c r="M641" s="475">
        <v>213</v>
      </c>
      <c r="N641" s="475">
        <v>693</v>
      </c>
      <c r="O641" s="475">
        <v>1141</v>
      </c>
    </row>
    <row r="642" spans="1:15" x14ac:dyDescent="0.45">
      <c r="A642" s="475" t="s">
        <v>1019</v>
      </c>
      <c r="B642" s="475" t="s">
        <v>562</v>
      </c>
      <c r="C642" s="475" t="s">
        <v>289</v>
      </c>
      <c r="D642" s="475" t="s">
        <v>187</v>
      </c>
      <c r="E642" s="475" t="s">
        <v>418</v>
      </c>
      <c r="F642" s="475" t="s">
        <v>1016</v>
      </c>
      <c r="G642" s="475">
        <v>2</v>
      </c>
      <c r="H642" s="475">
        <v>217604</v>
      </c>
      <c r="I642" s="475">
        <v>230953</v>
      </c>
      <c r="J642" s="475">
        <v>255613</v>
      </c>
      <c r="K642" s="475">
        <v>272504</v>
      </c>
      <c r="L642" s="475">
        <v>302497</v>
      </c>
      <c r="M642" s="475">
        <v>311181</v>
      </c>
      <c r="N642" s="475">
        <v>347509</v>
      </c>
      <c r="O642" s="475">
        <v>280277</v>
      </c>
    </row>
    <row r="643" spans="1:15" x14ac:dyDescent="0.45">
      <c r="A643" s="475" t="s">
        <v>1019</v>
      </c>
      <c r="B643" s="475" t="s">
        <v>562</v>
      </c>
      <c r="C643" s="475" t="s">
        <v>289</v>
      </c>
      <c r="D643" s="475" t="s">
        <v>188</v>
      </c>
      <c r="E643" s="475" t="s">
        <v>418</v>
      </c>
      <c r="F643" s="475" t="s">
        <v>1016</v>
      </c>
      <c r="G643" s="475">
        <v>2</v>
      </c>
      <c r="H643" s="475">
        <v>287403</v>
      </c>
      <c r="I643" s="475">
        <v>298843</v>
      </c>
      <c r="J643" s="475">
        <v>321941</v>
      </c>
      <c r="K643" s="475">
        <v>339617</v>
      </c>
      <c r="L643" s="475">
        <v>365445</v>
      </c>
      <c r="M643" s="475">
        <v>370453</v>
      </c>
      <c r="N643" s="475">
        <v>407691</v>
      </c>
      <c r="O643" s="475">
        <v>361145</v>
      </c>
    </row>
    <row r="644" spans="1:15" x14ac:dyDescent="0.45">
      <c r="A644" s="475" t="s">
        <v>1019</v>
      </c>
      <c r="B644" s="475" t="s">
        <v>562</v>
      </c>
      <c r="C644" s="475" t="s">
        <v>289</v>
      </c>
      <c r="D644" s="475" t="s">
        <v>387</v>
      </c>
      <c r="E644" s="475" t="s">
        <v>418</v>
      </c>
      <c r="F644" s="475" t="s">
        <v>1016</v>
      </c>
      <c r="G644" s="475">
        <v>2</v>
      </c>
      <c r="H644" s="475">
        <v>218</v>
      </c>
      <c r="I644" s="475">
        <v>485</v>
      </c>
      <c r="J644" s="475">
        <v>646</v>
      </c>
      <c r="K644" s="475">
        <v>190</v>
      </c>
      <c r="L644" s="475">
        <v>199</v>
      </c>
      <c r="M644" s="475">
        <v>251</v>
      </c>
      <c r="N644" s="475">
        <v>760</v>
      </c>
      <c r="O644" s="475">
        <v>1260</v>
      </c>
    </row>
    <row r="645" spans="1:15" x14ac:dyDescent="0.45">
      <c r="A645" s="475" t="s">
        <v>1019</v>
      </c>
      <c r="B645" s="475" t="s">
        <v>562</v>
      </c>
      <c r="C645" s="475" t="s">
        <v>289</v>
      </c>
      <c r="D645" s="475" t="s">
        <v>289</v>
      </c>
      <c r="E645" s="475" t="s">
        <v>418</v>
      </c>
      <c r="F645" s="475" t="s">
        <v>1016</v>
      </c>
      <c r="G645" s="475">
        <v>2</v>
      </c>
      <c r="H645" s="475">
        <v>505225</v>
      </c>
      <c r="I645" s="475">
        <v>530281</v>
      </c>
      <c r="J645" s="475">
        <v>578201</v>
      </c>
      <c r="K645" s="475">
        <v>612311</v>
      </c>
      <c r="L645" s="475">
        <v>668142</v>
      </c>
      <c r="M645" s="475">
        <v>681885</v>
      </c>
      <c r="N645" s="475">
        <v>755960</v>
      </c>
      <c r="O645" s="475">
        <v>642682</v>
      </c>
    </row>
    <row r="646" spans="1:15" x14ac:dyDescent="0.45">
      <c r="A646" s="475" t="s">
        <v>1019</v>
      </c>
      <c r="B646" s="475" t="s">
        <v>555</v>
      </c>
      <c r="C646" s="475" t="s">
        <v>385</v>
      </c>
      <c r="D646" s="475" t="s">
        <v>187</v>
      </c>
      <c r="E646" s="475" t="s">
        <v>418</v>
      </c>
      <c r="F646" s="475" t="s">
        <v>1016</v>
      </c>
      <c r="G646" s="475">
        <v>2</v>
      </c>
      <c r="H646" s="475">
        <v>1425</v>
      </c>
      <c r="I646" s="475">
        <v>1458</v>
      </c>
      <c r="J646" s="475">
        <v>1571</v>
      </c>
      <c r="K646" s="475">
        <v>1619</v>
      </c>
      <c r="L646" s="475">
        <v>1635</v>
      </c>
      <c r="M646" s="475">
        <v>1409</v>
      </c>
      <c r="N646" s="475">
        <v>1541</v>
      </c>
      <c r="O646" s="475">
        <v>1412</v>
      </c>
    </row>
    <row r="647" spans="1:15" x14ac:dyDescent="0.45">
      <c r="A647" s="475" t="s">
        <v>1019</v>
      </c>
      <c r="B647" s="475" t="s">
        <v>555</v>
      </c>
      <c r="C647" s="475" t="s">
        <v>385</v>
      </c>
      <c r="D647" s="475" t="s">
        <v>188</v>
      </c>
      <c r="E647" s="475" t="s">
        <v>418</v>
      </c>
      <c r="F647" s="475" t="s">
        <v>1016</v>
      </c>
      <c r="G647" s="475">
        <v>2</v>
      </c>
      <c r="H647" s="475">
        <v>2020</v>
      </c>
      <c r="I647" s="475">
        <v>1989</v>
      </c>
      <c r="J647" s="475">
        <v>2132</v>
      </c>
      <c r="K647" s="475">
        <v>2201</v>
      </c>
      <c r="L647" s="475">
        <v>2256</v>
      </c>
      <c r="M647" s="475">
        <v>1867</v>
      </c>
      <c r="N647" s="475">
        <v>2027</v>
      </c>
      <c r="O647" s="475">
        <v>1844</v>
      </c>
    </row>
    <row r="648" spans="1:15" x14ac:dyDescent="0.45">
      <c r="A648" s="475" t="s">
        <v>1019</v>
      </c>
      <c r="B648" s="475" t="s">
        <v>555</v>
      </c>
      <c r="C648" s="475" t="s">
        <v>385</v>
      </c>
      <c r="D648" s="475" t="s">
        <v>387</v>
      </c>
      <c r="E648" s="475" t="s">
        <v>418</v>
      </c>
      <c r="F648" s="475" t="s">
        <v>1016</v>
      </c>
      <c r="G648" s="475">
        <v>2</v>
      </c>
      <c r="H648" s="475">
        <v>9</v>
      </c>
      <c r="I648" s="475">
        <v>1</v>
      </c>
      <c r="J648" s="475">
        <v>0</v>
      </c>
      <c r="K648" s="475">
        <v>162</v>
      </c>
      <c r="L648" s="475">
        <v>2</v>
      </c>
      <c r="M648" s="475">
        <v>3</v>
      </c>
      <c r="N648" s="475">
        <v>7</v>
      </c>
      <c r="O648" s="475">
        <v>12</v>
      </c>
    </row>
    <row r="649" spans="1:15" x14ac:dyDescent="0.45">
      <c r="A649" s="475" t="s">
        <v>1019</v>
      </c>
      <c r="B649" s="475" t="s">
        <v>555</v>
      </c>
      <c r="C649" s="475" t="s">
        <v>385</v>
      </c>
      <c r="D649" s="475" t="s">
        <v>289</v>
      </c>
      <c r="E649" s="475" t="s">
        <v>418</v>
      </c>
      <c r="F649" s="475" t="s">
        <v>1016</v>
      </c>
      <c r="G649" s="475">
        <v>2</v>
      </c>
      <c r="H649" s="475">
        <v>3453</v>
      </c>
      <c r="I649" s="475">
        <v>3448</v>
      </c>
      <c r="J649" s="475">
        <v>3703</v>
      </c>
      <c r="K649" s="475">
        <v>3982</v>
      </c>
      <c r="L649" s="475">
        <v>3892</v>
      </c>
      <c r="M649" s="475">
        <v>3279</v>
      </c>
      <c r="N649" s="475">
        <v>3574</v>
      </c>
      <c r="O649" s="475">
        <v>3268</v>
      </c>
    </row>
    <row r="650" spans="1:15" x14ac:dyDescent="0.45">
      <c r="A650" s="475" t="s">
        <v>1019</v>
      </c>
      <c r="B650" s="475" t="s">
        <v>555</v>
      </c>
      <c r="C650" s="475" t="s">
        <v>388</v>
      </c>
      <c r="D650" s="475" t="s">
        <v>187</v>
      </c>
      <c r="E650" s="475" t="s">
        <v>418</v>
      </c>
      <c r="F650" s="475" t="s">
        <v>1016</v>
      </c>
      <c r="G650" s="475">
        <v>2</v>
      </c>
      <c r="H650" s="475">
        <v>11901</v>
      </c>
      <c r="I650" s="475">
        <v>11919</v>
      </c>
      <c r="J650" s="475">
        <v>12554</v>
      </c>
      <c r="K650" s="475">
        <v>12602</v>
      </c>
      <c r="L650" s="475">
        <v>12471</v>
      </c>
      <c r="M650" s="475">
        <v>10545</v>
      </c>
      <c r="N650" s="475">
        <v>11313</v>
      </c>
      <c r="O650" s="475">
        <v>10001</v>
      </c>
    </row>
    <row r="651" spans="1:15" x14ac:dyDescent="0.45">
      <c r="A651" s="475" t="s">
        <v>1019</v>
      </c>
      <c r="B651" s="475" t="s">
        <v>555</v>
      </c>
      <c r="C651" s="475" t="s">
        <v>388</v>
      </c>
      <c r="D651" s="475" t="s">
        <v>188</v>
      </c>
      <c r="E651" s="475" t="s">
        <v>418</v>
      </c>
      <c r="F651" s="475" t="s">
        <v>1016</v>
      </c>
      <c r="G651" s="475">
        <v>2</v>
      </c>
      <c r="H651" s="475">
        <v>18034</v>
      </c>
      <c r="I651" s="475">
        <v>18065</v>
      </c>
      <c r="J651" s="475">
        <v>18689</v>
      </c>
      <c r="K651" s="475">
        <v>18675</v>
      </c>
      <c r="L651" s="475">
        <v>18314</v>
      </c>
      <c r="M651" s="475">
        <v>15256</v>
      </c>
      <c r="N651" s="475">
        <v>15999</v>
      </c>
      <c r="O651" s="475">
        <v>14028</v>
      </c>
    </row>
    <row r="652" spans="1:15" x14ac:dyDescent="0.45">
      <c r="A652" s="475" t="s">
        <v>1019</v>
      </c>
      <c r="B652" s="475" t="s">
        <v>555</v>
      </c>
      <c r="C652" s="475" t="s">
        <v>388</v>
      </c>
      <c r="D652" s="475" t="s">
        <v>387</v>
      </c>
      <c r="E652" s="475" t="s">
        <v>418</v>
      </c>
      <c r="F652" s="475" t="s">
        <v>1016</v>
      </c>
      <c r="G652" s="475">
        <v>2</v>
      </c>
      <c r="H652" s="475">
        <v>136</v>
      </c>
      <c r="I652" s="475">
        <v>33</v>
      </c>
      <c r="J652" s="475">
        <v>4</v>
      </c>
      <c r="K652" s="475">
        <v>4</v>
      </c>
      <c r="L652" s="475">
        <v>4</v>
      </c>
      <c r="M652" s="475">
        <v>5</v>
      </c>
      <c r="N652" s="475">
        <v>16</v>
      </c>
      <c r="O652" s="475">
        <v>29</v>
      </c>
    </row>
    <row r="653" spans="1:15" x14ac:dyDescent="0.45">
      <c r="A653" s="475" t="s">
        <v>1019</v>
      </c>
      <c r="B653" s="475" t="s">
        <v>555</v>
      </c>
      <c r="C653" s="475" t="s">
        <v>388</v>
      </c>
      <c r="D653" s="475" t="s">
        <v>289</v>
      </c>
      <c r="E653" s="475" t="s">
        <v>418</v>
      </c>
      <c r="F653" s="475" t="s">
        <v>1016</v>
      </c>
      <c r="G653" s="475">
        <v>2</v>
      </c>
      <c r="H653" s="475">
        <v>30071</v>
      </c>
      <c r="I653" s="475">
        <v>30016</v>
      </c>
      <c r="J653" s="475">
        <v>31248</v>
      </c>
      <c r="K653" s="475">
        <v>31281</v>
      </c>
      <c r="L653" s="475">
        <v>30789</v>
      </c>
      <c r="M653" s="475">
        <v>25806</v>
      </c>
      <c r="N653" s="475">
        <v>27327</v>
      </c>
      <c r="O653" s="475">
        <v>24058</v>
      </c>
    </row>
    <row r="654" spans="1:15" x14ac:dyDescent="0.45">
      <c r="A654" s="475" t="s">
        <v>1019</v>
      </c>
      <c r="B654" s="475" t="s">
        <v>555</v>
      </c>
      <c r="C654" s="475" t="s">
        <v>389</v>
      </c>
      <c r="D654" s="475" t="s">
        <v>187</v>
      </c>
      <c r="E654" s="475" t="s">
        <v>418</v>
      </c>
      <c r="F654" s="475" t="s">
        <v>1016</v>
      </c>
      <c r="G654" s="475">
        <v>2</v>
      </c>
      <c r="H654" s="475">
        <v>26308</v>
      </c>
      <c r="I654" s="475">
        <v>26201</v>
      </c>
      <c r="J654" s="475">
        <v>27775</v>
      </c>
      <c r="K654" s="475">
        <v>29199</v>
      </c>
      <c r="L654" s="475">
        <v>29949</v>
      </c>
      <c r="M654" s="475">
        <v>28086</v>
      </c>
      <c r="N654" s="475">
        <v>31749</v>
      </c>
      <c r="O654" s="475">
        <v>29480</v>
      </c>
    </row>
    <row r="655" spans="1:15" x14ac:dyDescent="0.45">
      <c r="A655" s="475" t="s">
        <v>1019</v>
      </c>
      <c r="B655" s="475" t="s">
        <v>555</v>
      </c>
      <c r="C655" s="475" t="s">
        <v>389</v>
      </c>
      <c r="D655" s="475" t="s">
        <v>188</v>
      </c>
      <c r="E655" s="475" t="s">
        <v>418</v>
      </c>
      <c r="F655" s="475" t="s">
        <v>1016</v>
      </c>
      <c r="G655" s="475">
        <v>2</v>
      </c>
      <c r="H655" s="475">
        <v>47316</v>
      </c>
      <c r="I655" s="475">
        <v>46683</v>
      </c>
      <c r="J655" s="475">
        <v>49111</v>
      </c>
      <c r="K655" s="475">
        <v>51268</v>
      </c>
      <c r="L655" s="475">
        <v>51705</v>
      </c>
      <c r="M655" s="475">
        <v>45522</v>
      </c>
      <c r="N655" s="475">
        <v>53227</v>
      </c>
      <c r="O655" s="475">
        <v>48667</v>
      </c>
    </row>
    <row r="656" spans="1:15" x14ac:dyDescent="0.45">
      <c r="A656" s="475" t="s">
        <v>1019</v>
      </c>
      <c r="B656" s="475" t="s">
        <v>555</v>
      </c>
      <c r="C656" s="475" t="s">
        <v>389</v>
      </c>
      <c r="D656" s="475" t="s">
        <v>387</v>
      </c>
      <c r="E656" s="475" t="s">
        <v>418</v>
      </c>
      <c r="F656" s="475" t="s">
        <v>1016</v>
      </c>
      <c r="G656" s="475">
        <v>2</v>
      </c>
      <c r="H656" s="475">
        <v>309</v>
      </c>
      <c r="I656" s="475">
        <v>104</v>
      </c>
      <c r="J656" s="475">
        <v>21</v>
      </c>
      <c r="K656" s="475">
        <v>19</v>
      </c>
      <c r="L656" s="475">
        <v>8</v>
      </c>
      <c r="M656" s="475">
        <v>10</v>
      </c>
      <c r="N656" s="475">
        <v>15</v>
      </c>
      <c r="O656" s="475">
        <v>23</v>
      </c>
    </row>
    <row r="657" spans="1:15" x14ac:dyDescent="0.45">
      <c r="A657" s="475" t="s">
        <v>1019</v>
      </c>
      <c r="B657" s="475" t="s">
        <v>555</v>
      </c>
      <c r="C657" s="475" t="s">
        <v>389</v>
      </c>
      <c r="D657" s="475" t="s">
        <v>289</v>
      </c>
      <c r="E657" s="475" t="s">
        <v>418</v>
      </c>
      <c r="F657" s="475" t="s">
        <v>1016</v>
      </c>
      <c r="G657" s="475">
        <v>2</v>
      </c>
      <c r="H657" s="475">
        <v>73933</v>
      </c>
      <c r="I657" s="475">
        <v>72987</v>
      </c>
      <c r="J657" s="475">
        <v>76907</v>
      </c>
      <c r="K657" s="475">
        <v>80486</v>
      </c>
      <c r="L657" s="475">
        <v>81662</v>
      </c>
      <c r="M657" s="475">
        <v>73617</v>
      </c>
      <c r="N657" s="475">
        <v>84990</v>
      </c>
      <c r="O657" s="475">
        <v>78171</v>
      </c>
    </row>
    <row r="658" spans="1:15" x14ac:dyDescent="0.45">
      <c r="A658" s="475" t="s">
        <v>1019</v>
      </c>
      <c r="B658" s="475" t="s">
        <v>555</v>
      </c>
      <c r="C658" s="475" t="s">
        <v>390</v>
      </c>
      <c r="D658" s="475" t="s">
        <v>187</v>
      </c>
      <c r="E658" s="475" t="s">
        <v>418</v>
      </c>
      <c r="F658" s="475" t="s">
        <v>1016</v>
      </c>
      <c r="G658" s="475">
        <v>2</v>
      </c>
      <c r="H658" s="475">
        <v>16651</v>
      </c>
      <c r="I658" s="475">
        <v>17546</v>
      </c>
      <c r="J658" s="475">
        <v>19558</v>
      </c>
      <c r="K658" s="475">
        <v>21043</v>
      </c>
      <c r="L658" s="475">
        <v>21809</v>
      </c>
      <c r="M658" s="475">
        <v>20604</v>
      </c>
      <c r="N658" s="475">
        <v>22853</v>
      </c>
      <c r="O658" s="475">
        <v>21017</v>
      </c>
    </row>
    <row r="659" spans="1:15" x14ac:dyDescent="0.45">
      <c r="A659" s="475" t="s">
        <v>1019</v>
      </c>
      <c r="B659" s="475" t="s">
        <v>555</v>
      </c>
      <c r="C659" s="475" t="s">
        <v>390</v>
      </c>
      <c r="D659" s="475" t="s">
        <v>188</v>
      </c>
      <c r="E659" s="475" t="s">
        <v>418</v>
      </c>
      <c r="F659" s="475" t="s">
        <v>1016</v>
      </c>
      <c r="G659" s="475">
        <v>2</v>
      </c>
      <c r="H659" s="475">
        <v>33948</v>
      </c>
      <c r="I659" s="475">
        <v>34679</v>
      </c>
      <c r="J659" s="475">
        <v>37608</v>
      </c>
      <c r="K659" s="475">
        <v>39986</v>
      </c>
      <c r="L659" s="475">
        <v>40694</v>
      </c>
      <c r="M659" s="475">
        <v>36456</v>
      </c>
      <c r="N659" s="475">
        <v>41826</v>
      </c>
      <c r="O659" s="475">
        <v>37517</v>
      </c>
    </row>
    <row r="660" spans="1:15" x14ac:dyDescent="0.45">
      <c r="A660" s="475" t="s">
        <v>1019</v>
      </c>
      <c r="B660" s="475" t="s">
        <v>555</v>
      </c>
      <c r="C660" s="475" t="s">
        <v>390</v>
      </c>
      <c r="D660" s="475" t="s">
        <v>387</v>
      </c>
      <c r="E660" s="475" t="s">
        <v>418</v>
      </c>
      <c r="F660" s="475" t="s">
        <v>1016</v>
      </c>
      <c r="G660" s="475">
        <v>2</v>
      </c>
      <c r="H660" s="475">
        <v>194</v>
      </c>
      <c r="I660" s="475">
        <v>63</v>
      </c>
      <c r="J660" s="475">
        <v>13</v>
      </c>
      <c r="K660" s="475">
        <v>14</v>
      </c>
      <c r="L660" s="475">
        <v>5</v>
      </c>
      <c r="M660" s="475">
        <v>5</v>
      </c>
      <c r="N660" s="475">
        <v>8</v>
      </c>
      <c r="O660" s="475">
        <v>9</v>
      </c>
    </row>
    <row r="661" spans="1:15" x14ac:dyDescent="0.45">
      <c r="A661" s="475" t="s">
        <v>1019</v>
      </c>
      <c r="B661" s="475" t="s">
        <v>555</v>
      </c>
      <c r="C661" s="475" t="s">
        <v>390</v>
      </c>
      <c r="D661" s="475" t="s">
        <v>289</v>
      </c>
      <c r="E661" s="475" t="s">
        <v>418</v>
      </c>
      <c r="F661" s="475" t="s">
        <v>1016</v>
      </c>
      <c r="G661" s="475">
        <v>2</v>
      </c>
      <c r="H661" s="475">
        <v>50793</v>
      </c>
      <c r="I661" s="475">
        <v>52288</v>
      </c>
      <c r="J661" s="475">
        <v>57179</v>
      </c>
      <c r="K661" s="475">
        <v>61043</v>
      </c>
      <c r="L661" s="475">
        <v>62509</v>
      </c>
      <c r="M661" s="475">
        <v>57066</v>
      </c>
      <c r="N661" s="475">
        <v>64687</v>
      </c>
      <c r="O661" s="475">
        <v>58543</v>
      </c>
    </row>
    <row r="662" spans="1:15" x14ac:dyDescent="0.45">
      <c r="A662" s="475" t="s">
        <v>1019</v>
      </c>
      <c r="B662" s="475" t="s">
        <v>555</v>
      </c>
      <c r="C662" s="475" t="s">
        <v>391</v>
      </c>
      <c r="D662" s="475" t="s">
        <v>187</v>
      </c>
      <c r="E662" s="475" t="s">
        <v>418</v>
      </c>
      <c r="F662" s="475" t="s">
        <v>1016</v>
      </c>
      <c r="G662" s="475">
        <v>2</v>
      </c>
      <c r="H662" s="475">
        <v>18544</v>
      </c>
      <c r="I662" s="475">
        <v>18763</v>
      </c>
      <c r="J662" s="475">
        <v>20335</v>
      </c>
      <c r="K662" s="475">
        <v>21527</v>
      </c>
      <c r="L662" s="475">
        <v>22497</v>
      </c>
      <c r="M662" s="475">
        <v>22117</v>
      </c>
      <c r="N662" s="475">
        <v>26096</v>
      </c>
      <c r="O662" s="475">
        <v>25773</v>
      </c>
    </row>
    <row r="663" spans="1:15" x14ac:dyDescent="0.45">
      <c r="A663" s="475" t="s">
        <v>1019</v>
      </c>
      <c r="B663" s="475" t="s">
        <v>555</v>
      </c>
      <c r="C663" s="475" t="s">
        <v>391</v>
      </c>
      <c r="D663" s="475" t="s">
        <v>188</v>
      </c>
      <c r="E663" s="475" t="s">
        <v>418</v>
      </c>
      <c r="F663" s="475" t="s">
        <v>1016</v>
      </c>
      <c r="G663" s="475">
        <v>2</v>
      </c>
      <c r="H663" s="475">
        <v>41810</v>
      </c>
      <c r="I663" s="475">
        <v>40949</v>
      </c>
      <c r="J663" s="475">
        <v>42816</v>
      </c>
      <c r="K663" s="475">
        <v>44134</v>
      </c>
      <c r="L663" s="475">
        <v>44926</v>
      </c>
      <c r="M663" s="475">
        <v>41702</v>
      </c>
      <c r="N663" s="475">
        <v>49608</v>
      </c>
      <c r="O663" s="475">
        <v>46944</v>
      </c>
    </row>
    <row r="664" spans="1:15" x14ac:dyDescent="0.45">
      <c r="A664" s="475" t="s">
        <v>1019</v>
      </c>
      <c r="B664" s="475" t="s">
        <v>555</v>
      </c>
      <c r="C664" s="475" t="s">
        <v>391</v>
      </c>
      <c r="D664" s="475" t="s">
        <v>387</v>
      </c>
      <c r="E664" s="475" t="s">
        <v>418</v>
      </c>
      <c r="F664" s="475" t="s">
        <v>1016</v>
      </c>
      <c r="G664" s="475">
        <v>2</v>
      </c>
      <c r="H664" s="475">
        <v>223</v>
      </c>
      <c r="I664" s="475">
        <v>85</v>
      </c>
      <c r="J664" s="475">
        <v>23</v>
      </c>
      <c r="K664" s="475">
        <v>22</v>
      </c>
      <c r="L664" s="475">
        <v>7</v>
      </c>
      <c r="M664" s="475">
        <v>5</v>
      </c>
      <c r="N664" s="475">
        <v>8</v>
      </c>
      <c r="O664" s="475">
        <v>8</v>
      </c>
    </row>
    <row r="665" spans="1:15" x14ac:dyDescent="0.45">
      <c r="A665" s="475" t="s">
        <v>1019</v>
      </c>
      <c r="B665" s="475" t="s">
        <v>555</v>
      </c>
      <c r="C665" s="475" t="s">
        <v>391</v>
      </c>
      <c r="D665" s="475" t="s">
        <v>289</v>
      </c>
      <c r="E665" s="475" t="s">
        <v>418</v>
      </c>
      <c r="F665" s="475" t="s">
        <v>1016</v>
      </c>
      <c r="G665" s="475">
        <v>2</v>
      </c>
      <c r="H665" s="475">
        <v>60577</v>
      </c>
      <c r="I665" s="475">
        <v>59797</v>
      </c>
      <c r="J665" s="475">
        <v>63174</v>
      </c>
      <c r="K665" s="475">
        <v>65683</v>
      </c>
      <c r="L665" s="475">
        <v>67430</v>
      </c>
      <c r="M665" s="475">
        <v>63823</v>
      </c>
      <c r="N665" s="475">
        <v>75713</v>
      </c>
      <c r="O665" s="475">
        <v>72726</v>
      </c>
    </row>
    <row r="666" spans="1:15" x14ac:dyDescent="0.45">
      <c r="A666" s="475" t="s">
        <v>1019</v>
      </c>
      <c r="B666" s="475" t="s">
        <v>555</v>
      </c>
      <c r="C666" s="475" t="s">
        <v>392</v>
      </c>
      <c r="D666" s="475" t="s">
        <v>187</v>
      </c>
      <c r="E666" s="475" t="s">
        <v>418</v>
      </c>
      <c r="F666" s="475" t="s">
        <v>1016</v>
      </c>
      <c r="G666" s="475">
        <v>2</v>
      </c>
      <c r="H666" s="475">
        <v>23218</v>
      </c>
      <c r="I666" s="475">
        <v>23762</v>
      </c>
      <c r="J666" s="475">
        <v>26126</v>
      </c>
      <c r="K666" s="475">
        <v>27141</v>
      </c>
      <c r="L666" s="475">
        <v>27176</v>
      </c>
      <c r="M666" s="475">
        <v>26000</v>
      </c>
      <c r="N666" s="475">
        <v>29173</v>
      </c>
      <c r="O666" s="475">
        <v>28035</v>
      </c>
    </row>
    <row r="667" spans="1:15" x14ac:dyDescent="0.45">
      <c r="A667" s="475" t="s">
        <v>1019</v>
      </c>
      <c r="B667" s="475" t="s">
        <v>555</v>
      </c>
      <c r="C667" s="475" t="s">
        <v>392</v>
      </c>
      <c r="D667" s="475" t="s">
        <v>188</v>
      </c>
      <c r="E667" s="475" t="s">
        <v>418</v>
      </c>
      <c r="F667" s="475" t="s">
        <v>1016</v>
      </c>
      <c r="G667" s="475">
        <v>2</v>
      </c>
      <c r="H667" s="475">
        <v>48626</v>
      </c>
      <c r="I667" s="475">
        <v>49128</v>
      </c>
      <c r="J667" s="475">
        <v>52341</v>
      </c>
      <c r="K667" s="475">
        <v>55065</v>
      </c>
      <c r="L667" s="475">
        <v>54665</v>
      </c>
      <c r="M667" s="475">
        <v>50096</v>
      </c>
      <c r="N667" s="475">
        <v>56428</v>
      </c>
      <c r="O667" s="475">
        <v>51699</v>
      </c>
    </row>
    <row r="668" spans="1:15" x14ac:dyDescent="0.45">
      <c r="A668" s="475" t="s">
        <v>1019</v>
      </c>
      <c r="B668" s="475" t="s">
        <v>555</v>
      </c>
      <c r="C668" s="475" t="s">
        <v>392</v>
      </c>
      <c r="D668" s="475" t="s">
        <v>387</v>
      </c>
      <c r="E668" s="475" t="s">
        <v>418</v>
      </c>
      <c r="F668" s="475" t="s">
        <v>1016</v>
      </c>
      <c r="G668" s="475">
        <v>2</v>
      </c>
      <c r="H668" s="475">
        <v>180</v>
      </c>
      <c r="I668" s="475">
        <v>69</v>
      </c>
      <c r="J668" s="475">
        <v>23</v>
      </c>
      <c r="K668" s="475">
        <v>22</v>
      </c>
      <c r="L668" s="475">
        <v>12</v>
      </c>
      <c r="M668" s="475">
        <v>8</v>
      </c>
      <c r="N668" s="475">
        <v>13</v>
      </c>
      <c r="O668" s="475">
        <v>11</v>
      </c>
    </row>
    <row r="669" spans="1:15" x14ac:dyDescent="0.45">
      <c r="A669" s="475" t="s">
        <v>1019</v>
      </c>
      <c r="B669" s="475" t="s">
        <v>555</v>
      </c>
      <c r="C669" s="475" t="s">
        <v>392</v>
      </c>
      <c r="D669" s="475" t="s">
        <v>289</v>
      </c>
      <c r="E669" s="475" t="s">
        <v>418</v>
      </c>
      <c r="F669" s="475" t="s">
        <v>1016</v>
      </c>
      <c r="G669" s="475">
        <v>2</v>
      </c>
      <c r="H669" s="475">
        <v>72025</v>
      </c>
      <c r="I669" s="475">
        <v>72959</v>
      </c>
      <c r="J669" s="475">
        <v>78490</v>
      </c>
      <c r="K669" s="475">
        <v>82229</v>
      </c>
      <c r="L669" s="475">
        <v>81853</v>
      </c>
      <c r="M669" s="475">
        <v>76104</v>
      </c>
      <c r="N669" s="475">
        <v>85614</v>
      </c>
      <c r="O669" s="475">
        <v>79745</v>
      </c>
    </row>
    <row r="670" spans="1:15" x14ac:dyDescent="0.45">
      <c r="A670" s="475" t="s">
        <v>1019</v>
      </c>
      <c r="B670" s="475" t="s">
        <v>555</v>
      </c>
      <c r="C670" s="475" t="s">
        <v>393</v>
      </c>
      <c r="D670" s="475" t="s">
        <v>187</v>
      </c>
      <c r="E670" s="475" t="s">
        <v>418</v>
      </c>
      <c r="F670" s="475" t="s">
        <v>1016</v>
      </c>
      <c r="G670" s="475">
        <v>2</v>
      </c>
      <c r="H670" s="475">
        <v>32548</v>
      </c>
      <c r="I670" s="475">
        <v>32878</v>
      </c>
      <c r="J670" s="475">
        <v>35973</v>
      </c>
      <c r="K670" s="475">
        <v>36430</v>
      </c>
      <c r="L670" s="475">
        <v>34553</v>
      </c>
      <c r="M670" s="475">
        <v>32875</v>
      </c>
      <c r="N670" s="475">
        <v>37353</v>
      </c>
      <c r="O670" s="475">
        <v>36359</v>
      </c>
    </row>
    <row r="671" spans="1:15" x14ac:dyDescent="0.45">
      <c r="A671" s="475" t="s">
        <v>1019</v>
      </c>
      <c r="B671" s="475" t="s">
        <v>555</v>
      </c>
      <c r="C671" s="475" t="s">
        <v>393</v>
      </c>
      <c r="D671" s="475" t="s">
        <v>188</v>
      </c>
      <c r="E671" s="475" t="s">
        <v>418</v>
      </c>
      <c r="F671" s="475" t="s">
        <v>1016</v>
      </c>
      <c r="G671" s="475">
        <v>2</v>
      </c>
      <c r="H671" s="475">
        <v>50819</v>
      </c>
      <c r="I671" s="475">
        <v>50791</v>
      </c>
      <c r="J671" s="475">
        <v>54178</v>
      </c>
      <c r="K671" s="475">
        <v>55559</v>
      </c>
      <c r="L671" s="475">
        <v>55806</v>
      </c>
      <c r="M671" s="475">
        <v>54060</v>
      </c>
      <c r="N671" s="475">
        <v>61858</v>
      </c>
      <c r="O671" s="475">
        <v>58193</v>
      </c>
    </row>
    <row r="672" spans="1:15" x14ac:dyDescent="0.45">
      <c r="A672" s="475" t="s">
        <v>1019</v>
      </c>
      <c r="B672" s="475" t="s">
        <v>555</v>
      </c>
      <c r="C672" s="475" t="s">
        <v>393</v>
      </c>
      <c r="D672" s="475" t="s">
        <v>387</v>
      </c>
      <c r="E672" s="475" t="s">
        <v>418</v>
      </c>
      <c r="F672" s="475" t="s">
        <v>1016</v>
      </c>
      <c r="G672" s="475">
        <v>2</v>
      </c>
      <c r="H672" s="475">
        <v>113</v>
      </c>
      <c r="I672" s="475">
        <v>46</v>
      </c>
      <c r="J672" s="475">
        <v>16</v>
      </c>
      <c r="K672" s="475">
        <v>20</v>
      </c>
      <c r="L672" s="475">
        <v>9</v>
      </c>
      <c r="M672" s="475">
        <v>10</v>
      </c>
      <c r="N672" s="475">
        <v>12</v>
      </c>
      <c r="O672" s="475">
        <v>11</v>
      </c>
    </row>
    <row r="673" spans="1:15" x14ac:dyDescent="0.45">
      <c r="A673" s="475" t="s">
        <v>1019</v>
      </c>
      <c r="B673" s="475" t="s">
        <v>555</v>
      </c>
      <c r="C673" s="475" t="s">
        <v>393</v>
      </c>
      <c r="D673" s="475" t="s">
        <v>289</v>
      </c>
      <c r="E673" s="475" t="s">
        <v>418</v>
      </c>
      <c r="F673" s="475" t="s">
        <v>1016</v>
      </c>
      <c r="G673" s="475">
        <v>2</v>
      </c>
      <c r="H673" s="475">
        <v>83480</v>
      </c>
      <c r="I673" s="475">
        <v>83715</v>
      </c>
      <c r="J673" s="475">
        <v>90167</v>
      </c>
      <c r="K673" s="475">
        <v>92010</v>
      </c>
      <c r="L673" s="475">
        <v>90368</v>
      </c>
      <c r="M673" s="475">
        <v>86945</v>
      </c>
      <c r="N673" s="475">
        <v>99223</v>
      </c>
      <c r="O673" s="475">
        <v>94563</v>
      </c>
    </row>
    <row r="674" spans="1:15" x14ac:dyDescent="0.45">
      <c r="A674" s="475" t="s">
        <v>1019</v>
      </c>
      <c r="B674" s="475" t="s">
        <v>555</v>
      </c>
      <c r="C674" s="475" t="s">
        <v>394</v>
      </c>
      <c r="D674" s="475" t="s">
        <v>187</v>
      </c>
      <c r="E674" s="475" t="s">
        <v>418</v>
      </c>
      <c r="F674" s="475" t="s">
        <v>1016</v>
      </c>
      <c r="G674" s="475">
        <v>2</v>
      </c>
      <c r="H674" s="475">
        <v>33396</v>
      </c>
      <c r="I674" s="475">
        <v>34255</v>
      </c>
      <c r="J674" s="475">
        <v>36082</v>
      </c>
      <c r="K674" s="475">
        <v>38176</v>
      </c>
      <c r="L674" s="475">
        <v>36424</v>
      </c>
      <c r="M674" s="475">
        <v>35378</v>
      </c>
      <c r="N674" s="475">
        <v>40407</v>
      </c>
      <c r="O674" s="475">
        <v>38593</v>
      </c>
    </row>
    <row r="675" spans="1:15" x14ac:dyDescent="0.45">
      <c r="A675" s="475" t="s">
        <v>1019</v>
      </c>
      <c r="B675" s="475" t="s">
        <v>555</v>
      </c>
      <c r="C675" s="475" t="s">
        <v>394</v>
      </c>
      <c r="D675" s="475" t="s">
        <v>188</v>
      </c>
      <c r="E675" s="475" t="s">
        <v>418</v>
      </c>
      <c r="F675" s="475" t="s">
        <v>1016</v>
      </c>
      <c r="G675" s="475">
        <v>2</v>
      </c>
      <c r="H675" s="475">
        <v>41589</v>
      </c>
      <c r="I675" s="475">
        <v>42419</v>
      </c>
      <c r="J675" s="475">
        <v>43845</v>
      </c>
      <c r="K675" s="475">
        <v>46340</v>
      </c>
      <c r="L675" s="475">
        <v>45244</v>
      </c>
      <c r="M675" s="475">
        <v>43732</v>
      </c>
      <c r="N675" s="475">
        <v>50326</v>
      </c>
      <c r="O675" s="475">
        <v>48100</v>
      </c>
    </row>
    <row r="676" spans="1:15" x14ac:dyDescent="0.45">
      <c r="A676" s="475" t="s">
        <v>1019</v>
      </c>
      <c r="B676" s="475" t="s">
        <v>555</v>
      </c>
      <c r="C676" s="475" t="s">
        <v>394</v>
      </c>
      <c r="D676" s="475" t="s">
        <v>387</v>
      </c>
      <c r="E676" s="475" t="s">
        <v>418</v>
      </c>
      <c r="F676" s="475" t="s">
        <v>1016</v>
      </c>
      <c r="G676" s="475">
        <v>2</v>
      </c>
      <c r="H676" s="475">
        <v>34</v>
      </c>
      <c r="I676" s="475">
        <v>23</v>
      </c>
      <c r="J676" s="475">
        <v>8</v>
      </c>
      <c r="K676" s="475">
        <v>8</v>
      </c>
      <c r="L676" s="475">
        <v>7</v>
      </c>
      <c r="M676" s="475">
        <v>6</v>
      </c>
      <c r="N676" s="475">
        <v>11</v>
      </c>
      <c r="O676" s="475">
        <v>6</v>
      </c>
    </row>
    <row r="677" spans="1:15" x14ac:dyDescent="0.45">
      <c r="A677" s="475" t="s">
        <v>1019</v>
      </c>
      <c r="B677" s="475" t="s">
        <v>555</v>
      </c>
      <c r="C677" s="475" t="s">
        <v>394</v>
      </c>
      <c r="D677" s="475" t="s">
        <v>289</v>
      </c>
      <c r="E677" s="475" t="s">
        <v>418</v>
      </c>
      <c r="F677" s="475" t="s">
        <v>1016</v>
      </c>
      <c r="G677" s="475">
        <v>2</v>
      </c>
      <c r="H677" s="475">
        <v>75019</v>
      </c>
      <c r="I677" s="475">
        <v>76697</v>
      </c>
      <c r="J677" s="475">
        <v>79935</v>
      </c>
      <c r="K677" s="475">
        <v>84524</v>
      </c>
      <c r="L677" s="475">
        <v>81674</v>
      </c>
      <c r="M677" s="475">
        <v>79116</v>
      </c>
      <c r="N677" s="475">
        <v>90744</v>
      </c>
      <c r="O677" s="475">
        <v>86699</v>
      </c>
    </row>
    <row r="678" spans="1:15" x14ac:dyDescent="0.45">
      <c r="A678" s="475" t="s">
        <v>1019</v>
      </c>
      <c r="B678" s="475" t="s">
        <v>555</v>
      </c>
      <c r="C678" s="475" t="s">
        <v>395</v>
      </c>
      <c r="D678" s="475" t="s">
        <v>187</v>
      </c>
      <c r="E678" s="475" t="s">
        <v>418</v>
      </c>
      <c r="F678" s="475" t="s">
        <v>1016</v>
      </c>
      <c r="G678" s="475">
        <v>2</v>
      </c>
      <c r="H678" s="475">
        <v>20000</v>
      </c>
      <c r="I678" s="475">
        <v>21589</v>
      </c>
      <c r="J678" s="475">
        <v>25101</v>
      </c>
      <c r="K678" s="475">
        <v>28029</v>
      </c>
      <c r="L678" s="475">
        <v>27662</v>
      </c>
      <c r="M678" s="475">
        <v>27420</v>
      </c>
      <c r="N678" s="475">
        <v>32157</v>
      </c>
      <c r="O678" s="475">
        <v>30164</v>
      </c>
    </row>
    <row r="679" spans="1:15" x14ac:dyDescent="0.45">
      <c r="A679" s="475" t="s">
        <v>1019</v>
      </c>
      <c r="B679" s="475" t="s">
        <v>555</v>
      </c>
      <c r="C679" s="475" t="s">
        <v>395</v>
      </c>
      <c r="D679" s="475" t="s">
        <v>188</v>
      </c>
      <c r="E679" s="475" t="s">
        <v>418</v>
      </c>
      <c r="F679" s="475" t="s">
        <v>1016</v>
      </c>
      <c r="G679" s="475">
        <v>2</v>
      </c>
      <c r="H679" s="475">
        <v>24629</v>
      </c>
      <c r="I679" s="475">
        <v>25884</v>
      </c>
      <c r="J679" s="475">
        <v>29451</v>
      </c>
      <c r="K679" s="475">
        <v>32692</v>
      </c>
      <c r="L679" s="475">
        <v>32814</v>
      </c>
      <c r="M679" s="475">
        <v>32630</v>
      </c>
      <c r="N679" s="475">
        <v>37931</v>
      </c>
      <c r="O679" s="475">
        <v>35011</v>
      </c>
    </row>
    <row r="680" spans="1:15" x14ac:dyDescent="0.45">
      <c r="A680" s="475" t="s">
        <v>1019</v>
      </c>
      <c r="B680" s="475" t="s">
        <v>555</v>
      </c>
      <c r="C680" s="475" t="s">
        <v>395</v>
      </c>
      <c r="D680" s="475" t="s">
        <v>387</v>
      </c>
      <c r="E680" s="475" t="s">
        <v>418</v>
      </c>
      <c r="F680" s="475" t="s">
        <v>1016</v>
      </c>
      <c r="G680" s="475">
        <v>2</v>
      </c>
      <c r="H680" s="475">
        <v>6</v>
      </c>
      <c r="I680" s="475">
        <v>8</v>
      </c>
      <c r="J680" s="475">
        <v>4</v>
      </c>
      <c r="K680" s="475">
        <v>2</v>
      </c>
      <c r="L680" s="475">
        <v>5</v>
      </c>
      <c r="M680" s="475">
        <v>1</v>
      </c>
      <c r="N680" s="475">
        <v>3</v>
      </c>
      <c r="O680" s="475">
        <v>3</v>
      </c>
    </row>
    <row r="681" spans="1:15" x14ac:dyDescent="0.45">
      <c r="A681" s="475" t="s">
        <v>1019</v>
      </c>
      <c r="B681" s="475" t="s">
        <v>555</v>
      </c>
      <c r="C681" s="475" t="s">
        <v>395</v>
      </c>
      <c r="D681" s="475" t="s">
        <v>289</v>
      </c>
      <c r="E681" s="475" t="s">
        <v>418</v>
      </c>
      <c r="F681" s="475" t="s">
        <v>1016</v>
      </c>
      <c r="G681" s="475">
        <v>2</v>
      </c>
      <c r="H681" s="475">
        <v>44635</v>
      </c>
      <c r="I681" s="475">
        <v>47481</v>
      </c>
      <c r="J681" s="475">
        <v>54556</v>
      </c>
      <c r="K681" s="475">
        <v>60723</v>
      </c>
      <c r="L681" s="475">
        <v>60481</v>
      </c>
      <c r="M681" s="475">
        <v>60051</v>
      </c>
      <c r="N681" s="475">
        <v>70091</v>
      </c>
      <c r="O681" s="475">
        <v>65177</v>
      </c>
    </row>
    <row r="682" spans="1:15" x14ac:dyDescent="0.45">
      <c r="A682" s="475" t="s">
        <v>1019</v>
      </c>
      <c r="B682" s="475" t="s">
        <v>555</v>
      </c>
      <c r="C682" s="475" t="s">
        <v>396</v>
      </c>
      <c r="D682" s="475" t="s">
        <v>187</v>
      </c>
      <c r="E682" s="475" t="s">
        <v>418</v>
      </c>
      <c r="F682" s="475" t="s">
        <v>1016</v>
      </c>
      <c r="G682" s="475">
        <v>2</v>
      </c>
      <c r="H682" s="475">
        <v>11403</v>
      </c>
      <c r="I682" s="475">
        <v>13038</v>
      </c>
      <c r="J682" s="475">
        <v>15854</v>
      </c>
      <c r="K682" s="475">
        <v>18828</v>
      </c>
      <c r="L682" s="475">
        <v>20625</v>
      </c>
      <c r="M682" s="475">
        <v>22387</v>
      </c>
      <c r="N682" s="475">
        <v>28461</v>
      </c>
      <c r="O682" s="475">
        <v>30221</v>
      </c>
    </row>
    <row r="683" spans="1:15" x14ac:dyDescent="0.45">
      <c r="A683" s="475" t="s">
        <v>1019</v>
      </c>
      <c r="B683" s="475" t="s">
        <v>555</v>
      </c>
      <c r="C683" s="475" t="s">
        <v>396</v>
      </c>
      <c r="D683" s="475" t="s">
        <v>188</v>
      </c>
      <c r="E683" s="475" t="s">
        <v>418</v>
      </c>
      <c r="F683" s="475" t="s">
        <v>1016</v>
      </c>
      <c r="G683" s="475">
        <v>2</v>
      </c>
      <c r="H683" s="475">
        <v>16292</v>
      </c>
      <c r="I683" s="475">
        <v>17726</v>
      </c>
      <c r="J683" s="475">
        <v>20444</v>
      </c>
      <c r="K683" s="475">
        <v>23382</v>
      </c>
      <c r="L683" s="475">
        <v>25110</v>
      </c>
      <c r="M683" s="475">
        <v>26306</v>
      </c>
      <c r="N683" s="475">
        <v>32576</v>
      </c>
      <c r="O683" s="475">
        <v>33500</v>
      </c>
    </row>
    <row r="684" spans="1:15" x14ac:dyDescent="0.45">
      <c r="A684" s="475" t="s">
        <v>1019</v>
      </c>
      <c r="B684" s="475" t="s">
        <v>555</v>
      </c>
      <c r="C684" s="475" t="s">
        <v>396</v>
      </c>
      <c r="D684" s="475" t="s">
        <v>387</v>
      </c>
      <c r="E684" s="475" t="s">
        <v>418</v>
      </c>
      <c r="F684" s="475" t="s">
        <v>1016</v>
      </c>
      <c r="G684" s="475">
        <v>2</v>
      </c>
      <c r="H684" s="475">
        <v>5</v>
      </c>
      <c r="I684" s="475">
        <v>3</v>
      </c>
      <c r="J684" s="475">
        <v>2</v>
      </c>
      <c r="K684" s="475">
        <v>3</v>
      </c>
      <c r="L684" s="475">
        <v>3</v>
      </c>
      <c r="M684" s="475">
        <v>3</v>
      </c>
      <c r="N684" s="475">
        <v>4</v>
      </c>
      <c r="O684" s="475">
        <v>3</v>
      </c>
    </row>
    <row r="685" spans="1:15" x14ac:dyDescent="0.45">
      <c r="A685" s="475" t="s">
        <v>1019</v>
      </c>
      <c r="B685" s="475" t="s">
        <v>555</v>
      </c>
      <c r="C685" s="475" t="s">
        <v>396</v>
      </c>
      <c r="D685" s="475" t="s">
        <v>289</v>
      </c>
      <c r="E685" s="475" t="s">
        <v>418</v>
      </c>
      <c r="F685" s="475" t="s">
        <v>1016</v>
      </c>
      <c r="G685" s="475">
        <v>2</v>
      </c>
      <c r="H685" s="475">
        <v>27700</v>
      </c>
      <c r="I685" s="475">
        <v>30767</v>
      </c>
      <c r="J685" s="475">
        <v>36300</v>
      </c>
      <c r="K685" s="475">
        <v>42213</v>
      </c>
      <c r="L685" s="475">
        <v>45738</v>
      </c>
      <c r="M685" s="475">
        <v>48695</v>
      </c>
      <c r="N685" s="475">
        <v>61041</v>
      </c>
      <c r="O685" s="475">
        <v>63724</v>
      </c>
    </row>
    <row r="686" spans="1:15" x14ac:dyDescent="0.45">
      <c r="A686" s="475" t="s">
        <v>1019</v>
      </c>
      <c r="B686" s="475" t="s">
        <v>555</v>
      </c>
      <c r="C686" s="475" t="s">
        <v>397</v>
      </c>
      <c r="D686" s="475" t="s">
        <v>187</v>
      </c>
      <c r="E686" s="475" t="s">
        <v>418</v>
      </c>
      <c r="F686" s="475" t="s">
        <v>1016</v>
      </c>
      <c r="G686" s="475">
        <v>2</v>
      </c>
      <c r="H686" s="475">
        <v>592</v>
      </c>
      <c r="I686" s="475">
        <v>736</v>
      </c>
      <c r="J686" s="475">
        <v>1026</v>
      </c>
      <c r="K686" s="475">
        <v>1470</v>
      </c>
      <c r="L686" s="475">
        <v>1816</v>
      </c>
      <c r="M686" s="475">
        <v>2259</v>
      </c>
      <c r="N686" s="475">
        <v>3185</v>
      </c>
      <c r="O686" s="475">
        <v>3662</v>
      </c>
    </row>
    <row r="687" spans="1:15" x14ac:dyDescent="0.45">
      <c r="A687" s="475" t="s">
        <v>1019</v>
      </c>
      <c r="B687" s="475" t="s">
        <v>555</v>
      </c>
      <c r="C687" s="475" t="s">
        <v>397</v>
      </c>
      <c r="D687" s="475" t="s">
        <v>188</v>
      </c>
      <c r="E687" s="475" t="s">
        <v>418</v>
      </c>
      <c r="F687" s="475" t="s">
        <v>1016</v>
      </c>
      <c r="G687" s="475">
        <v>2</v>
      </c>
      <c r="H687" s="475">
        <v>1074</v>
      </c>
      <c r="I687" s="475">
        <v>1520</v>
      </c>
      <c r="J687" s="475">
        <v>1707</v>
      </c>
      <c r="K687" s="475">
        <v>2226</v>
      </c>
      <c r="L687" s="475">
        <v>2603</v>
      </c>
      <c r="M687" s="475">
        <v>2874</v>
      </c>
      <c r="N687" s="475">
        <v>3880</v>
      </c>
      <c r="O687" s="475">
        <v>4267</v>
      </c>
    </row>
    <row r="688" spans="1:15" x14ac:dyDescent="0.45">
      <c r="A688" s="475" t="s">
        <v>1019</v>
      </c>
      <c r="B688" s="475" t="s">
        <v>555</v>
      </c>
      <c r="C688" s="475" t="s">
        <v>397</v>
      </c>
      <c r="D688" s="475" t="s">
        <v>387</v>
      </c>
      <c r="E688" s="475" t="s">
        <v>418</v>
      </c>
      <c r="F688" s="475" t="s">
        <v>1016</v>
      </c>
      <c r="G688" s="475">
        <v>2</v>
      </c>
      <c r="H688" s="475">
        <v>0</v>
      </c>
      <c r="I688" s="475">
        <v>0</v>
      </c>
      <c r="J688" s="475">
        <v>0</v>
      </c>
      <c r="K688" s="475">
        <v>1</v>
      </c>
      <c r="L688" s="475">
        <v>3</v>
      </c>
      <c r="M688" s="475">
        <v>0</v>
      </c>
      <c r="N688" s="475">
        <v>1</v>
      </c>
      <c r="O688" s="475">
        <v>1</v>
      </c>
    </row>
    <row r="689" spans="1:15" x14ac:dyDescent="0.45">
      <c r="A689" s="475" t="s">
        <v>1019</v>
      </c>
      <c r="B689" s="475" t="s">
        <v>555</v>
      </c>
      <c r="C689" s="475" t="s">
        <v>397</v>
      </c>
      <c r="D689" s="475" t="s">
        <v>289</v>
      </c>
      <c r="E689" s="475" t="s">
        <v>418</v>
      </c>
      <c r="F689" s="475" t="s">
        <v>1016</v>
      </c>
      <c r="G689" s="475">
        <v>2</v>
      </c>
      <c r="H689" s="475">
        <v>1666</v>
      </c>
      <c r="I689" s="475">
        <v>2255</v>
      </c>
      <c r="J689" s="475">
        <v>2733</v>
      </c>
      <c r="K689" s="475">
        <v>3697</v>
      </c>
      <c r="L689" s="475">
        <v>4422</v>
      </c>
      <c r="M689" s="475">
        <v>5133</v>
      </c>
      <c r="N689" s="475">
        <v>7066</v>
      </c>
      <c r="O689" s="475">
        <v>7929</v>
      </c>
    </row>
    <row r="690" spans="1:15" x14ac:dyDescent="0.45">
      <c r="A690" s="475" t="s">
        <v>1019</v>
      </c>
      <c r="B690" s="475" t="s">
        <v>555</v>
      </c>
      <c r="C690" s="475" t="s">
        <v>398</v>
      </c>
      <c r="D690" s="475" t="s">
        <v>187</v>
      </c>
      <c r="E690" s="475" t="s">
        <v>418</v>
      </c>
      <c r="F690" s="475" t="s">
        <v>1016</v>
      </c>
      <c r="G690" s="475">
        <v>2</v>
      </c>
      <c r="H690" s="475">
        <v>14</v>
      </c>
      <c r="I690" s="475">
        <v>6</v>
      </c>
      <c r="J690" s="475">
        <v>9</v>
      </c>
      <c r="K690" s="475">
        <v>7</v>
      </c>
      <c r="L690" s="475">
        <v>6</v>
      </c>
      <c r="M690" s="475">
        <v>4</v>
      </c>
      <c r="N690" s="475">
        <v>3</v>
      </c>
      <c r="O690" s="475">
        <v>1</v>
      </c>
    </row>
    <row r="691" spans="1:15" x14ac:dyDescent="0.45">
      <c r="A691" s="475" t="s">
        <v>1019</v>
      </c>
      <c r="B691" s="475" t="s">
        <v>555</v>
      </c>
      <c r="C691" s="475" t="s">
        <v>398</v>
      </c>
      <c r="D691" s="475" t="s">
        <v>188</v>
      </c>
      <c r="E691" s="475" t="s">
        <v>418</v>
      </c>
      <c r="F691" s="475" t="s">
        <v>1016</v>
      </c>
      <c r="G691" s="475">
        <v>2</v>
      </c>
      <c r="H691" s="475">
        <v>21</v>
      </c>
      <c r="I691" s="475">
        <v>17</v>
      </c>
      <c r="J691" s="475">
        <v>18</v>
      </c>
      <c r="K691" s="475">
        <v>15</v>
      </c>
      <c r="L691" s="475">
        <v>8</v>
      </c>
      <c r="M691" s="475">
        <v>5</v>
      </c>
      <c r="N691" s="475">
        <v>4</v>
      </c>
      <c r="O691" s="475">
        <v>2</v>
      </c>
    </row>
    <row r="692" spans="1:15" x14ac:dyDescent="0.45">
      <c r="A692" s="475" t="s">
        <v>1019</v>
      </c>
      <c r="B692" s="475" t="s">
        <v>555</v>
      </c>
      <c r="C692" s="475" t="s">
        <v>398</v>
      </c>
      <c r="D692" s="475" t="s">
        <v>387</v>
      </c>
      <c r="E692" s="475" t="s">
        <v>418</v>
      </c>
      <c r="F692" s="475" t="s">
        <v>1016</v>
      </c>
      <c r="G692" s="475">
        <v>2</v>
      </c>
      <c r="H692" s="475">
        <v>7675</v>
      </c>
      <c r="I692" s="475">
        <v>8317</v>
      </c>
      <c r="J692" s="475">
        <v>8435</v>
      </c>
      <c r="K692" s="475">
        <v>8887</v>
      </c>
      <c r="L692" s="475">
        <v>9118</v>
      </c>
      <c r="M692" s="475">
        <v>7976</v>
      </c>
      <c r="N692" s="475">
        <v>8221</v>
      </c>
      <c r="O692" s="475">
        <v>0</v>
      </c>
    </row>
    <row r="693" spans="1:15" x14ac:dyDescent="0.45">
      <c r="A693" s="475" t="s">
        <v>1019</v>
      </c>
      <c r="B693" s="475" t="s">
        <v>555</v>
      </c>
      <c r="C693" s="475" t="s">
        <v>398</v>
      </c>
      <c r="D693" s="475" t="s">
        <v>289</v>
      </c>
      <c r="E693" s="475" t="s">
        <v>418</v>
      </c>
      <c r="F693" s="475" t="s">
        <v>1016</v>
      </c>
      <c r="G693" s="475">
        <v>2</v>
      </c>
      <c r="H693" s="475">
        <v>7710</v>
      </c>
      <c r="I693" s="475">
        <v>8341</v>
      </c>
      <c r="J693" s="475">
        <v>8463</v>
      </c>
      <c r="K693" s="475">
        <v>8909</v>
      </c>
      <c r="L693" s="475">
        <v>9132</v>
      </c>
      <c r="M693" s="475">
        <v>7985</v>
      </c>
      <c r="N693" s="475">
        <v>8228</v>
      </c>
      <c r="O693" s="475">
        <v>3</v>
      </c>
    </row>
    <row r="694" spans="1:15" x14ac:dyDescent="0.45">
      <c r="A694" s="475" t="s">
        <v>1019</v>
      </c>
      <c r="B694" s="475" t="s">
        <v>555</v>
      </c>
      <c r="C694" s="475" t="s">
        <v>289</v>
      </c>
      <c r="D694" s="475" t="s">
        <v>187</v>
      </c>
      <c r="E694" s="475" t="s">
        <v>418</v>
      </c>
      <c r="F694" s="475" t="s">
        <v>1016</v>
      </c>
      <c r="G694" s="475">
        <v>2</v>
      </c>
      <c r="H694" s="475">
        <v>196001</v>
      </c>
      <c r="I694" s="475">
        <v>202150</v>
      </c>
      <c r="J694" s="475">
        <v>221963</v>
      </c>
      <c r="K694" s="475">
        <v>236072</v>
      </c>
      <c r="L694" s="475">
        <v>236624</v>
      </c>
      <c r="M694" s="475">
        <v>229084</v>
      </c>
      <c r="N694" s="475">
        <v>264290</v>
      </c>
      <c r="O694" s="475">
        <v>254719</v>
      </c>
    </row>
    <row r="695" spans="1:15" x14ac:dyDescent="0.45">
      <c r="A695" s="475" t="s">
        <v>1019</v>
      </c>
      <c r="B695" s="475" t="s">
        <v>555</v>
      </c>
      <c r="C695" s="475" t="s">
        <v>289</v>
      </c>
      <c r="D695" s="475" t="s">
        <v>188</v>
      </c>
      <c r="E695" s="475" t="s">
        <v>418</v>
      </c>
      <c r="F695" s="475" t="s">
        <v>1016</v>
      </c>
      <c r="G695" s="475">
        <v>2</v>
      </c>
      <c r="H695" s="475">
        <v>326176</v>
      </c>
      <c r="I695" s="475">
        <v>329850</v>
      </c>
      <c r="J695" s="475">
        <v>352341</v>
      </c>
      <c r="K695" s="475">
        <v>371544</v>
      </c>
      <c r="L695" s="475">
        <v>374144</v>
      </c>
      <c r="M695" s="475">
        <v>350505</v>
      </c>
      <c r="N695" s="475">
        <v>405690</v>
      </c>
      <c r="O695" s="475">
        <v>379771</v>
      </c>
    </row>
    <row r="696" spans="1:15" x14ac:dyDescent="0.45">
      <c r="A696" s="475" t="s">
        <v>1019</v>
      </c>
      <c r="B696" s="475" t="s">
        <v>555</v>
      </c>
      <c r="C696" s="475" t="s">
        <v>289</v>
      </c>
      <c r="D696" s="475" t="s">
        <v>387</v>
      </c>
      <c r="E696" s="475" t="s">
        <v>418</v>
      </c>
      <c r="F696" s="475" t="s">
        <v>1016</v>
      </c>
      <c r="G696" s="475">
        <v>2</v>
      </c>
      <c r="H696" s="475">
        <v>8884</v>
      </c>
      <c r="I696" s="475">
        <v>8751</v>
      </c>
      <c r="J696" s="475">
        <v>8550</v>
      </c>
      <c r="K696" s="475">
        <v>9164</v>
      </c>
      <c r="L696" s="475">
        <v>9182</v>
      </c>
      <c r="M696" s="475">
        <v>8033</v>
      </c>
      <c r="N696" s="475">
        <v>8318</v>
      </c>
      <c r="O696" s="475">
        <v>117</v>
      </c>
    </row>
    <row r="697" spans="1:15" x14ac:dyDescent="0.45">
      <c r="A697" s="475" t="s">
        <v>1019</v>
      </c>
      <c r="B697" s="475" t="s">
        <v>555</v>
      </c>
      <c r="C697" s="475" t="s">
        <v>289</v>
      </c>
      <c r="D697" s="475" t="s">
        <v>289</v>
      </c>
      <c r="E697" s="475" t="s">
        <v>418</v>
      </c>
      <c r="F697" s="475" t="s">
        <v>1016</v>
      </c>
      <c r="G697" s="475">
        <v>2</v>
      </c>
      <c r="H697" s="475">
        <v>531060</v>
      </c>
      <c r="I697" s="475">
        <v>540751</v>
      </c>
      <c r="J697" s="475">
        <v>582854</v>
      </c>
      <c r="K697" s="475">
        <v>616780</v>
      </c>
      <c r="L697" s="475">
        <v>619950</v>
      </c>
      <c r="M697" s="475">
        <v>587622</v>
      </c>
      <c r="N697" s="475">
        <v>678298</v>
      </c>
      <c r="O697" s="475">
        <v>634606</v>
      </c>
    </row>
    <row r="698" spans="1:15" x14ac:dyDescent="0.45">
      <c r="A698" s="475" t="s">
        <v>1019</v>
      </c>
      <c r="B698" s="475" t="s">
        <v>552</v>
      </c>
      <c r="C698" s="475" t="s">
        <v>385</v>
      </c>
      <c r="D698" s="475" t="s">
        <v>187</v>
      </c>
      <c r="E698" s="475" t="s">
        <v>419</v>
      </c>
      <c r="F698" s="475" t="s">
        <v>1017</v>
      </c>
      <c r="G698" s="475">
        <v>3</v>
      </c>
      <c r="H698" s="475">
        <v>8211</v>
      </c>
      <c r="I698" s="475">
        <v>8178</v>
      </c>
      <c r="J698" s="475">
        <v>8659</v>
      </c>
      <c r="K698" s="475">
        <v>8578</v>
      </c>
      <c r="L698" s="475">
        <v>8769</v>
      </c>
      <c r="M698" s="475">
        <v>8500</v>
      </c>
      <c r="N698" s="475">
        <v>9369</v>
      </c>
      <c r="O698" s="475">
        <v>8093</v>
      </c>
    </row>
    <row r="699" spans="1:15" x14ac:dyDescent="0.45">
      <c r="A699" s="475" t="s">
        <v>1019</v>
      </c>
      <c r="B699" s="475" t="s">
        <v>552</v>
      </c>
      <c r="C699" s="475" t="s">
        <v>385</v>
      </c>
      <c r="D699" s="475" t="s">
        <v>188</v>
      </c>
      <c r="E699" s="475" t="s">
        <v>419</v>
      </c>
      <c r="F699" s="475" t="s">
        <v>1017</v>
      </c>
      <c r="G699" s="475">
        <v>3</v>
      </c>
      <c r="H699" s="475">
        <v>9482</v>
      </c>
      <c r="I699" s="475">
        <v>9492</v>
      </c>
      <c r="J699" s="475">
        <v>9576</v>
      </c>
      <c r="K699" s="475">
        <v>8341</v>
      </c>
      <c r="L699" s="475">
        <v>8394</v>
      </c>
      <c r="M699" s="475">
        <v>8049</v>
      </c>
      <c r="N699" s="475">
        <v>9367</v>
      </c>
      <c r="O699" s="475">
        <v>8125</v>
      </c>
    </row>
    <row r="700" spans="1:15" x14ac:dyDescent="0.45">
      <c r="A700" s="475" t="s">
        <v>1019</v>
      </c>
      <c r="B700" s="475" t="s">
        <v>552</v>
      </c>
      <c r="C700" s="475" t="s">
        <v>385</v>
      </c>
      <c r="D700" s="475" t="s">
        <v>289</v>
      </c>
      <c r="E700" s="475" t="s">
        <v>419</v>
      </c>
      <c r="F700" s="475" t="s">
        <v>1017</v>
      </c>
      <c r="G700" s="475">
        <v>3</v>
      </c>
      <c r="H700" s="475">
        <v>8821</v>
      </c>
      <c r="I700" s="475">
        <v>8812</v>
      </c>
      <c r="J700" s="475">
        <v>9109</v>
      </c>
      <c r="K700" s="475">
        <v>8464</v>
      </c>
      <c r="L700" s="475">
        <v>8587</v>
      </c>
      <c r="M700" s="475">
        <v>8284</v>
      </c>
      <c r="N700" s="475">
        <v>9368</v>
      </c>
      <c r="O700" s="475">
        <v>8107</v>
      </c>
    </row>
    <row r="701" spans="1:15" x14ac:dyDescent="0.45">
      <c r="A701" s="475" t="s">
        <v>1019</v>
      </c>
      <c r="B701" s="475" t="s">
        <v>552</v>
      </c>
      <c r="C701" s="475" t="s">
        <v>388</v>
      </c>
      <c r="D701" s="475" t="s">
        <v>187</v>
      </c>
      <c r="E701" s="475" t="s">
        <v>419</v>
      </c>
      <c r="F701" s="475" t="s">
        <v>1017</v>
      </c>
      <c r="G701" s="475">
        <v>3</v>
      </c>
      <c r="H701" s="475">
        <v>30983</v>
      </c>
      <c r="I701" s="475">
        <v>32939</v>
      </c>
      <c r="J701" s="475">
        <v>36422</v>
      </c>
      <c r="K701" s="475">
        <v>37925</v>
      </c>
      <c r="L701" s="475">
        <v>40141</v>
      </c>
      <c r="M701" s="475">
        <v>40792</v>
      </c>
      <c r="N701" s="475">
        <v>46186</v>
      </c>
      <c r="O701" s="475">
        <v>43012</v>
      </c>
    </row>
    <row r="702" spans="1:15" x14ac:dyDescent="0.45">
      <c r="A702" s="475" t="s">
        <v>1019</v>
      </c>
      <c r="B702" s="475" t="s">
        <v>552</v>
      </c>
      <c r="C702" s="475" t="s">
        <v>388</v>
      </c>
      <c r="D702" s="475" t="s">
        <v>188</v>
      </c>
      <c r="E702" s="475" t="s">
        <v>419</v>
      </c>
      <c r="F702" s="475" t="s">
        <v>1017</v>
      </c>
      <c r="G702" s="475">
        <v>3</v>
      </c>
      <c r="H702" s="475">
        <v>39198</v>
      </c>
      <c r="I702" s="475">
        <v>41628</v>
      </c>
      <c r="J702" s="475">
        <v>45791</v>
      </c>
      <c r="K702" s="475">
        <v>44243</v>
      </c>
      <c r="L702" s="475">
        <v>46422</v>
      </c>
      <c r="M702" s="475">
        <v>46185</v>
      </c>
      <c r="N702" s="475">
        <v>52648</v>
      </c>
      <c r="O702" s="475">
        <v>49009</v>
      </c>
    </row>
    <row r="703" spans="1:15" x14ac:dyDescent="0.45">
      <c r="A703" s="475" t="s">
        <v>1019</v>
      </c>
      <c r="B703" s="475" t="s">
        <v>552</v>
      </c>
      <c r="C703" s="475" t="s">
        <v>388</v>
      </c>
      <c r="D703" s="475" t="s">
        <v>289</v>
      </c>
      <c r="E703" s="475" t="s">
        <v>419</v>
      </c>
      <c r="F703" s="475" t="s">
        <v>1017</v>
      </c>
      <c r="G703" s="475">
        <v>3</v>
      </c>
      <c r="H703" s="475">
        <v>35021</v>
      </c>
      <c r="I703" s="475">
        <v>37194</v>
      </c>
      <c r="J703" s="475">
        <v>40981</v>
      </c>
      <c r="K703" s="475">
        <v>40849</v>
      </c>
      <c r="L703" s="475">
        <v>43033</v>
      </c>
      <c r="M703" s="475">
        <v>43291</v>
      </c>
      <c r="N703" s="475">
        <v>49193</v>
      </c>
      <c r="O703" s="475">
        <v>45787</v>
      </c>
    </row>
    <row r="704" spans="1:15" x14ac:dyDescent="0.45">
      <c r="A704" s="475" t="s">
        <v>1019</v>
      </c>
      <c r="B704" s="475" t="s">
        <v>552</v>
      </c>
      <c r="C704" s="475" t="s">
        <v>389</v>
      </c>
      <c r="D704" s="475" t="s">
        <v>187</v>
      </c>
      <c r="E704" s="475" t="s">
        <v>419</v>
      </c>
      <c r="F704" s="475" t="s">
        <v>1017</v>
      </c>
      <c r="G704" s="475">
        <v>3</v>
      </c>
      <c r="H704" s="475">
        <v>76776</v>
      </c>
      <c r="I704" s="475">
        <v>77459</v>
      </c>
      <c r="J704" s="475">
        <v>82895</v>
      </c>
      <c r="K704" s="475">
        <v>82889</v>
      </c>
      <c r="L704" s="475">
        <v>89154</v>
      </c>
      <c r="M704" s="475">
        <v>89262</v>
      </c>
      <c r="N704" s="475">
        <v>101760</v>
      </c>
      <c r="O704" s="475">
        <v>97851</v>
      </c>
    </row>
    <row r="705" spans="1:15" x14ac:dyDescent="0.45">
      <c r="A705" s="475" t="s">
        <v>1019</v>
      </c>
      <c r="B705" s="475" t="s">
        <v>552</v>
      </c>
      <c r="C705" s="475" t="s">
        <v>389</v>
      </c>
      <c r="D705" s="475" t="s">
        <v>188</v>
      </c>
      <c r="E705" s="475" t="s">
        <v>419</v>
      </c>
      <c r="F705" s="475" t="s">
        <v>1017</v>
      </c>
      <c r="G705" s="475">
        <v>3</v>
      </c>
      <c r="H705" s="475">
        <v>111136</v>
      </c>
      <c r="I705" s="475">
        <v>109597</v>
      </c>
      <c r="J705" s="475">
        <v>114207</v>
      </c>
      <c r="K705" s="475">
        <v>116906</v>
      </c>
      <c r="L705" s="475">
        <v>119045</v>
      </c>
      <c r="M705" s="475">
        <v>122010</v>
      </c>
      <c r="N705" s="475">
        <v>136478</v>
      </c>
      <c r="O705" s="475">
        <v>132125</v>
      </c>
    </row>
    <row r="706" spans="1:15" x14ac:dyDescent="0.45">
      <c r="A706" s="475" t="s">
        <v>1019</v>
      </c>
      <c r="B706" s="475" t="s">
        <v>552</v>
      </c>
      <c r="C706" s="475" t="s">
        <v>389</v>
      </c>
      <c r="D706" s="475" t="s">
        <v>289</v>
      </c>
      <c r="E706" s="475" t="s">
        <v>419</v>
      </c>
      <c r="F706" s="475" t="s">
        <v>1017</v>
      </c>
      <c r="G706" s="475">
        <v>3</v>
      </c>
      <c r="H706" s="475">
        <v>94722</v>
      </c>
      <c r="I706" s="475">
        <v>94226</v>
      </c>
      <c r="J706" s="475">
        <v>99101</v>
      </c>
      <c r="K706" s="475">
        <v>99494</v>
      </c>
      <c r="L706" s="475">
        <v>103595</v>
      </c>
      <c r="M706" s="475">
        <v>105082</v>
      </c>
      <c r="N706" s="475">
        <v>118560</v>
      </c>
      <c r="O706" s="475">
        <v>114177</v>
      </c>
    </row>
    <row r="707" spans="1:15" x14ac:dyDescent="0.45">
      <c r="A707" s="475" t="s">
        <v>1019</v>
      </c>
      <c r="B707" s="475" t="s">
        <v>552</v>
      </c>
      <c r="C707" s="475" t="s">
        <v>390</v>
      </c>
      <c r="D707" s="475" t="s">
        <v>187</v>
      </c>
      <c r="E707" s="475" t="s">
        <v>419</v>
      </c>
      <c r="F707" s="475" t="s">
        <v>1017</v>
      </c>
      <c r="G707" s="475">
        <v>3</v>
      </c>
      <c r="H707" s="475">
        <v>123793</v>
      </c>
      <c r="I707" s="475">
        <v>127452</v>
      </c>
      <c r="J707" s="475">
        <v>137578</v>
      </c>
      <c r="K707" s="475">
        <v>147139</v>
      </c>
      <c r="L707" s="475">
        <v>153080</v>
      </c>
      <c r="M707" s="475">
        <v>154813</v>
      </c>
      <c r="N707" s="475">
        <v>171938</v>
      </c>
      <c r="O707" s="475">
        <v>165507</v>
      </c>
    </row>
    <row r="708" spans="1:15" x14ac:dyDescent="0.45">
      <c r="A708" s="475" t="s">
        <v>1019</v>
      </c>
      <c r="B708" s="475" t="s">
        <v>552</v>
      </c>
      <c r="C708" s="475" t="s">
        <v>390</v>
      </c>
      <c r="D708" s="475" t="s">
        <v>188</v>
      </c>
      <c r="E708" s="475" t="s">
        <v>419</v>
      </c>
      <c r="F708" s="475" t="s">
        <v>1017</v>
      </c>
      <c r="G708" s="475">
        <v>3</v>
      </c>
      <c r="H708" s="475">
        <v>202810</v>
      </c>
      <c r="I708" s="475">
        <v>203046</v>
      </c>
      <c r="J708" s="475">
        <v>216847</v>
      </c>
      <c r="K708" s="475">
        <v>226944</v>
      </c>
      <c r="L708" s="475">
        <v>231556</v>
      </c>
      <c r="M708" s="475">
        <v>230310</v>
      </c>
      <c r="N708" s="475">
        <v>251537</v>
      </c>
      <c r="O708" s="475">
        <v>236946</v>
      </c>
    </row>
    <row r="709" spans="1:15" x14ac:dyDescent="0.45">
      <c r="A709" s="475" t="s">
        <v>1019</v>
      </c>
      <c r="B709" s="475" t="s">
        <v>552</v>
      </c>
      <c r="C709" s="475" t="s">
        <v>390</v>
      </c>
      <c r="D709" s="475" t="s">
        <v>289</v>
      </c>
      <c r="E709" s="475" t="s">
        <v>419</v>
      </c>
      <c r="F709" s="475" t="s">
        <v>1017</v>
      </c>
      <c r="G709" s="475">
        <v>3</v>
      </c>
      <c r="H709" s="475">
        <v>167851</v>
      </c>
      <c r="I709" s="475">
        <v>168993</v>
      </c>
      <c r="J709" s="475">
        <v>180256</v>
      </c>
      <c r="K709" s="475">
        <v>187513</v>
      </c>
      <c r="L709" s="475">
        <v>192546</v>
      </c>
      <c r="M709" s="475">
        <v>192604</v>
      </c>
      <c r="N709" s="475">
        <v>211465</v>
      </c>
      <c r="O709" s="475">
        <v>200716</v>
      </c>
    </row>
    <row r="710" spans="1:15" x14ac:dyDescent="0.45">
      <c r="A710" s="475" t="s">
        <v>1019</v>
      </c>
      <c r="B710" s="475" t="s">
        <v>552</v>
      </c>
      <c r="C710" s="475" t="s">
        <v>391</v>
      </c>
      <c r="D710" s="475" t="s">
        <v>187</v>
      </c>
      <c r="E710" s="475" t="s">
        <v>419</v>
      </c>
      <c r="F710" s="475" t="s">
        <v>1017</v>
      </c>
      <c r="G710" s="475">
        <v>3</v>
      </c>
      <c r="H710" s="475">
        <v>154458</v>
      </c>
      <c r="I710" s="475">
        <v>157571</v>
      </c>
      <c r="J710" s="475">
        <v>172582</v>
      </c>
      <c r="K710" s="475">
        <v>185024</v>
      </c>
      <c r="L710" s="475">
        <v>197736</v>
      </c>
      <c r="M710" s="475">
        <v>201404</v>
      </c>
      <c r="N710" s="475">
        <v>227218</v>
      </c>
      <c r="O710" s="475">
        <v>220720</v>
      </c>
    </row>
    <row r="711" spans="1:15" x14ac:dyDescent="0.45">
      <c r="A711" s="475" t="s">
        <v>1019</v>
      </c>
      <c r="B711" s="475" t="s">
        <v>552</v>
      </c>
      <c r="C711" s="475" t="s">
        <v>391</v>
      </c>
      <c r="D711" s="475" t="s">
        <v>188</v>
      </c>
      <c r="E711" s="475" t="s">
        <v>419</v>
      </c>
      <c r="F711" s="475" t="s">
        <v>1017</v>
      </c>
      <c r="G711" s="475">
        <v>3</v>
      </c>
      <c r="H711" s="475">
        <v>290227</v>
      </c>
      <c r="I711" s="475">
        <v>289564</v>
      </c>
      <c r="J711" s="475">
        <v>305926</v>
      </c>
      <c r="K711" s="475">
        <v>321068</v>
      </c>
      <c r="L711" s="475">
        <v>328764</v>
      </c>
      <c r="M711" s="475">
        <v>327498</v>
      </c>
      <c r="N711" s="475">
        <v>366373</v>
      </c>
      <c r="O711" s="475">
        <v>351998</v>
      </c>
    </row>
    <row r="712" spans="1:15" x14ac:dyDescent="0.45">
      <c r="A712" s="475" t="s">
        <v>1019</v>
      </c>
      <c r="B712" s="475" t="s">
        <v>552</v>
      </c>
      <c r="C712" s="475" t="s">
        <v>391</v>
      </c>
      <c r="D712" s="475" t="s">
        <v>289</v>
      </c>
      <c r="E712" s="475" t="s">
        <v>419</v>
      </c>
      <c r="F712" s="475" t="s">
        <v>1017</v>
      </c>
      <c r="G712" s="475">
        <v>3</v>
      </c>
      <c r="H712" s="475">
        <v>235342</v>
      </c>
      <c r="I712" s="475">
        <v>235313</v>
      </c>
      <c r="J712" s="475">
        <v>249697</v>
      </c>
      <c r="K712" s="475">
        <v>258633</v>
      </c>
      <c r="L712" s="475">
        <v>267241</v>
      </c>
      <c r="M712" s="475">
        <v>267266</v>
      </c>
      <c r="N712" s="475">
        <v>298440</v>
      </c>
      <c r="O712" s="475">
        <v>286980</v>
      </c>
    </row>
    <row r="713" spans="1:15" x14ac:dyDescent="0.45">
      <c r="A713" s="475" t="s">
        <v>1019</v>
      </c>
      <c r="B713" s="475" t="s">
        <v>552</v>
      </c>
      <c r="C713" s="475" t="s">
        <v>392</v>
      </c>
      <c r="D713" s="475" t="s">
        <v>187</v>
      </c>
      <c r="E713" s="475" t="s">
        <v>419</v>
      </c>
      <c r="F713" s="475" t="s">
        <v>1017</v>
      </c>
      <c r="G713" s="475">
        <v>3</v>
      </c>
      <c r="H713" s="475">
        <v>181304</v>
      </c>
      <c r="I713" s="475">
        <v>189892</v>
      </c>
      <c r="J713" s="475">
        <v>209958</v>
      </c>
      <c r="K713" s="475">
        <v>228413</v>
      </c>
      <c r="L713" s="475">
        <v>242158</v>
      </c>
      <c r="M713" s="475">
        <v>249328</v>
      </c>
      <c r="N713" s="475">
        <v>275117</v>
      </c>
      <c r="O713" s="475">
        <v>271915</v>
      </c>
    </row>
    <row r="714" spans="1:15" x14ac:dyDescent="0.45">
      <c r="A714" s="475" t="s">
        <v>1019</v>
      </c>
      <c r="B714" s="475" t="s">
        <v>552</v>
      </c>
      <c r="C714" s="475" t="s">
        <v>392</v>
      </c>
      <c r="D714" s="475" t="s">
        <v>188</v>
      </c>
      <c r="E714" s="475" t="s">
        <v>419</v>
      </c>
      <c r="F714" s="475" t="s">
        <v>1017</v>
      </c>
      <c r="G714" s="475">
        <v>3</v>
      </c>
      <c r="H714" s="475">
        <v>369990</v>
      </c>
      <c r="I714" s="475">
        <v>373577</v>
      </c>
      <c r="J714" s="475">
        <v>401964</v>
      </c>
      <c r="K714" s="475">
        <v>428975</v>
      </c>
      <c r="L714" s="475">
        <v>444552</v>
      </c>
      <c r="M714" s="475">
        <v>438081</v>
      </c>
      <c r="N714" s="475">
        <v>486954</v>
      </c>
      <c r="O714" s="475">
        <v>466051</v>
      </c>
    </row>
    <row r="715" spans="1:15" x14ac:dyDescent="0.45">
      <c r="A715" s="475" t="s">
        <v>1019</v>
      </c>
      <c r="B715" s="475" t="s">
        <v>552</v>
      </c>
      <c r="C715" s="475" t="s">
        <v>392</v>
      </c>
      <c r="D715" s="475" t="s">
        <v>289</v>
      </c>
      <c r="E715" s="475" t="s">
        <v>419</v>
      </c>
      <c r="F715" s="475" t="s">
        <v>1017</v>
      </c>
      <c r="G715" s="475">
        <v>3</v>
      </c>
      <c r="H715" s="475">
        <v>295716</v>
      </c>
      <c r="I715" s="475">
        <v>300614</v>
      </c>
      <c r="J715" s="475">
        <v>325610</v>
      </c>
      <c r="K715" s="475">
        <v>342914</v>
      </c>
      <c r="L715" s="475">
        <v>357339</v>
      </c>
      <c r="M715" s="475">
        <v>356232</v>
      </c>
      <c r="N715" s="475">
        <v>393212</v>
      </c>
      <c r="O715" s="475">
        <v>378279</v>
      </c>
    </row>
    <row r="716" spans="1:15" x14ac:dyDescent="0.45">
      <c r="A716" s="475" t="s">
        <v>1019</v>
      </c>
      <c r="B716" s="475" t="s">
        <v>552</v>
      </c>
      <c r="C716" s="475" t="s">
        <v>393</v>
      </c>
      <c r="D716" s="475" t="s">
        <v>187</v>
      </c>
      <c r="E716" s="475" t="s">
        <v>419</v>
      </c>
      <c r="F716" s="475" t="s">
        <v>1017</v>
      </c>
      <c r="G716" s="475">
        <v>3</v>
      </c>
      <c r="H716" s="475">
        <v>199412</v>
      </c>
      <c r="I716" s="475">
        <v>201201</v>
      </c>
      <c r="J716" s="475">
        <v>230928</v>
      </c>
      <c r="K716" s="475">
        <v>244491</v>
      </c>
      <c r="L716" s="475">
        <v>256715</v>
      </c>
      <c r="M716" s="475">
        <v>264519</v>
      </c>
      <c r="N716" s="475">
        <v>299302</v>
      </c>
      <c r="O716" s="475">
        <v>291333</v>
      </c>
    </row>
    <row r="717" spans="1:15" x14ac:dyDescent="0.45">
      <c r="A717" s="475" t="s">
        <v>1019</v>
      </c>
      <c r="B717" s="475" t="s">
        <v>552</v>
      </c>
      <c r="C717" s="475" t="s">
        <v>393</v>
      </c>
      <c r="D717" s="475" t="s">
        <v>188</v>
      </c>
      <c r="E717" s="475" t="s">
        <v>419</v>
      </c>
      <c r="F717" s="475" t="s">
        <v>1017</v>
      </c>
      <c r="G717" s="475">
        <v>3</v>
      </c>
      <c r="H717" s="475">
        <v>372810</v>
      </c>
      <c r="I717" s="475">
        <v>371440</v>
      </c>
      <c r="J717" s="475">
        <v>405008</v>
      </c>
      <c r="K717" s="475">
        <v>427568</v>
      </c>
      <c r="L717" s="475">
        <v>448521</v>
      </c>
      <c r="M717" s="475">
        <v>444760</v>
      </c>
      <c r="N717" s="475">
        <v>500888</v>
      </c>
      <c r="O717" s="475">
        <v>484722</v>
      </c>
    </row>
    <row r="718" spans="1:15" x14ac:dyDescent="0.45">
      <c r="A718" s="475" t="s">
        <v>1019</v>
      </c>
      <c r="B718" s="475" t="s">
        <v>552</v>
      </c>
      <c r="C718" s="475" t="s">
        <v>393</v>
      </c>
      <c r="D718" s="475" t="s">
        <v>289</v>
      </c>
      <c r="E718" s="475" t="s">
        <v>419</v>
      </c>
      <c r="F718" s="475" t="s">
        <v>1017</v>
      </c>
      <c r="G718" s="475">
        <v>3</v>
      </c>
      <c r="H718" s="475">
        <v>309310</v>
      </c>
      <c r="I718" s="475">
        <v>307698</v>
      </c>
      <c r="J718" s="475">
        <v>338489</v>
      </c>
      <c r="K718" s="475">
        <v>352794</v>
      </c>
      <c r="L718" s="475">
        <v>368916</v>
      </c>
      <c r="M718" s="475">
        <v>369216</v>
      </c>
      <c r="N718" s="475">
        <v>414563</v>
      </c>
      <c r="O718" s="475">
        <v>401825</v>
      </c>
    </row>
    <row r="719" spans="1:15" x14ac:dyDescent="0.45">
      <c r="A719" s="475" t="s">
        <v>1019</v>
      </c>
      <c r="B719" s="475" t="s">
        <v>552</v>
      </c>
      <c r="C719" s="475" t="s">
        <v>394</v>
      </c>
      <c r="D719" s="475" t="s">
        <v>187</v>
      </c>
      <c r="E719" s="475" t="s">
        <v>419</v>
      </c>
      <c r="F719" s="475" t="s">
        <v>1017</v>
      </c>
      <c r="G719" s="475">
        <v>3</v>
      </c>
      <c r="H719" s="475">
        <v>224244</v>
      </c>
      <c r="I719" s="475">
        <v>229854</v>
      </c>
      <c r="J719" s="475">
        <v>246734</v>
      </c>
      <c r="K719" s="475">
        <v>256913</v>
      </c>
      <c r="L719" s="475">
        <v>272328</v>
      </c>
      <c r="M719" s="475">
        <v>269802</v>
      </c>
      <c r="N719" s="475">
        <v>303503</v>
      </c>
      <c r="O719" s="475">
        <v>300952</v>
      </c>
    </row>
    <row r="720" spans="1:15" x14ac:dyDescent="0.45">
      <c r="A720" s="475" t="s">
        <v>1019</v>
      </c>
      <c r="B720" s="475" t="s">
        <v>552</v>
      </c>
      <c r="C720" s="475" t="s">
        <v>394</v>
      </c>
      <c r="D720" s="475" t="s">
        <v>188</v>
      </c>
      <c r="E720" s="475" t="s">
        <v>419</v>
      </c>
      <c r="F720" s="475" t="s">
        <v>1017</v>
      </c>
      <c r="G720" s="475">
        <v>3</v>
      </c>
      <c r="H720" s="475">
        <v>383964</v>
      </c>
      <c r="I720" s="475">
        <v>384851</v>
      </c>
      <c r="J720" s="475">
        <v>397399</v>
      </c>
      <c r="K720" s="475">
        <v>403743</v>
      </c>
      <c r="L720" s="475">
        <v>417510</v>
      </c>
      <c r="M720" s="475">
        <v>404139</v>
      </c>
      <c r="N720" s="475">
        <v>444778</v>
      </c>
      <c r="O720" s="475">
        <v>434754</v>
      </c>
    </row>
    <row r="721" spans="1:15" x14ac:dyDescent="0.45">
      <c r="A721" s="475" t="s">
        <v>1019</v>
      </c>
      <c r="B721" s="475" t="s">
        <v>552</v>
      </c>
      <c r="C721" s="475" t="s">
        <v>394</v>
      </c>
      <c r="D721" s="475" t="s">
        <v>289</v>
      </c>
      <c r="E721" s="475" t="s">
        <v>419</v>
      </c>
      <c r="F721" s="475" t="s">
        <v>1017</v>
      </c>
      <c r="G721" s="475">
        <v>3</v>
      </c>
      <c r="H721" s="475">
        <v>326281</v>
      </c>
      <c r="I721" s="475">
        <v>329060</v>
      </c>
      <c r="J721" s="475">
        <v>341214</v>
      </c>
      <c r="K721" s="475">
        <v>346984</v>
      </c>
      <c r="L721" s="475">
        <v>361412</v>
      </c>
      <c r="M721" s="475">
        <v>352051</v>
      </c>
      <c r="N721" s="475">
        <v>388980</v>
      </c>
      <c r="O721" s="475">
        <v>381231</v>
      </c>
    </row>
    <row r="722" spans="1:15" x14ac:dyDescent="0.45">
      <c r="A722" s="475" t="s">
        <v>1019</v>
      </c>
      <c r="B722" s="475" t="s">
        <v>552</v>
      </c>
      <c r="C722" s="475" t="s">
        <v>395</v>
      </c>
      <c r="D722" s="475" t="s">
        <v>187</v>
      </c>
      <c r="E722" s="475" t="s">
        <v>419</v>
      </c>
      <c r="F722" s="475" t="s">
        <v>1017</v>
      </c>
      <c r="G722" s="475">
        <v>3</v>
      </c>
      <c r="H722" s="475">
        <v>216211</v>
      </c>
      <c r="I722" s="475">
        <v>227017</v>
      </c>
      <c r="J722" s="475">
        <v>230941</v>
      </c>
      <c r="K722" s="475">
        <v>240625</v>
      </c>
      <c r="L722" s="475">
        <v>256044</v>
      </c>
      <c r="M722" s="475">
        <v>256559</v>
      </c>
      <c r="N722" s="475">
        <v>291240</v>
      </c>
      <c r="O722" s="475">
        <v>282338</v>
      </c>
    </row>
    <row r="723" spans="1:15" x14ac:dyDescent="0.45">
      <c r="A723" s="475" t="s">
        <v>1019</v>
      </c>
      <c r="B723" s="475" t="s">
        <v>552</v>
      </c>
      <c r="C723" s="475" t="s">
        <v>395</v>
      </c>
      <c r="D723" s="475" t="s">
        <v>188</v>
      </c>
      <c r="E723" s="475" t="s">
        <v>419</v>
      </c>
      <c r="F723" s="475" t="s">
        <v>1017</v>
      </c>
      <c r="G723" s="475">
        <v>3</v>
      </c>
      <c r="H723" s="475">
        <v>385774</v>
      </c>
      <c r="I723" s="475">
        <v>370145</v>
      </c>
      <c r="J723" s="475">
        <v>389282</v>
      </c>
      <c r="K723" s="475">
        <v>377080</v>
      </c>
      <c r="L723" s="475">
        <v>399466</v>
      </c>
      <c r="M723" s="475">
        <v>390874</v>
      </c>
      <c r="N723" s="475">
        <v>429332</v>
      </c>
      <c r="O723" s="475">
        <v>415702</v>
      </c>
    </row>
    <row r="724" spans="1:15" x14ac:dyDescent="0.45">
      <c r="A724" s="475" t="s">
        <v>1019</v>
      </c>
      <c r="B724" s="475" t="s">
        <v>552</v>
      </c>
      <c r="C724" s="475" t="s">
        <v>395</v>
      </c>
      <c r="D724" s="475" t="s">
        <v>289</v>
      </c>
      <c r="E724" s="475" t="s">
        <v>419</v>
      </c>
      <c r="F724" s="475" t="s">
        <v>1017</v>
      </c>
      <c r="G724" s="475">
        <v>3</v>
      </c>
      <c r="H724" s="475">
        <v>330671</v>
      </c>
      <c r="I724" s="475">
        <v>325825</v>
      </c>
      <c r="J724" s="475">
        <v>335059</v>
      </c>
      <c r="K724" s="475">
        <v>327768</v>
      </c>
      <c r="L724" s="475">
        <v>345970</v>
      </c>
      <c r="M724" s="475">
        <v>340318</v>
      </c>
      <c r="N724" s="475">
        <v>377357</v>
      </c>
      <c r="O724" s="475">
        <v>363690</v>
      </c>
    </row>
    <row r="725" spans="1:15" x14ac:dyDescent="0.45">
      <c r="A725" s="475" t="s">
        <v>1019</v>
      </c>
      <c r="B725" s="475" t="s">
        <v>552</v>
      </c>
      <c r="C725" s="475" t="s">
        <v>396</v>
      </c>
      <c r="D725" s="475" t="s">
        <v>187</v>
      </c>
      <c r="E725" s="475" t="s">
        <v>419</v>
      </c>
      <c r="F725" s="475" t="s">
        <v>1017</v>
      </c>
      <c r="G725" s="475">
        <v>3</v>
      </c>
      <c r="H725" s="475">
        <v>269142</v>
      </c>
      <c r="I725" s="475">
        <v>244225</v>
      </c>
      <c r="J725" s="475">
        <v>239513</v>
      </c>
      <c r="K725" s="475">
        <v>236318</v>
      </c>
      <c r="L725" s="475">
        <v>241553</v>
      </c>
      <c r="M725" s="475">
        <v>235800</v>
      </c>
      <c r="N725" s="475">
        <v>249467</v>
      </c>
      <c r="O725" s="475">
        <v>240187</v>
      </c>
    </row>
    <row r="726" spans="1:15" x14ac:dyDescent="0.45">
      <c r="A726" s="475" t="s">
        <v>1019</v>
      </c>
      <c r="B726" s="475" t="s">
        <v>552</v>
      </c>
      <c r="C726" s="475" t="s">
        <v>396</v>
      </c>
      <c r="D726" s="475" t="s">
        <v>188</v>
      </c>
      <c r="E726" s="475" t="s">
        <v>419</v>
      </c>
      <c r="F726" s="475" t="s">
        <v>1017</v>
      </c>
      <c r="G726" s="475">
        <v>3</v>
      </c>
      <c r="H726" s="475">
        <v>448113</v>
      </c>
      <c r="I726" s="475">
        <v>414891</v>
      </c>
      <c r="J726" s="475">
        <v>420265</v>
      </c>
      <c r="K726" s="475">
        <v>392073</v>
      </c>
      <c r="L726" s="475">
        <v>395549</v>
      </c>
      <c r="M726" s="475">
        <v>380439</v>
      </c>
      <c r="N726" s="475">
        <v>412066</v>
      </c>
      <c r="O726" s="475">
        <v>384224</v>
      </c>
    </row>
    <row r="727" spans="1:15" x14ac:dyDescent="0.45">
      <c r="A727" s="475" t="s">
        <v>1019</v>
      </c>
      <c r="B727" s="475" t="s">
        <v>552</v>
      </c>
      <c r="C727" s="475" t="s">
        <v>396</v>
      </c>
      <c r="D727" s="475" t="s">
        <v>289</v>
      </c>
      <c r="E727" s="475" t="s">
        <v>419</v>
      </c>
      <c r="F727" s="475" t="s">
        <v>1017</v>
      </c>
      <c r="G727" s="475">
        <v>3</v>
      </c>
      <c r="H727" s="475">
        <v>370672</v>
      </c>
      <c r="I727" s="475">
        <v>342436</v>
      </c>
      <c r="J727" s="475">
        <v>348474</v>
      </c>
      <c r="K727" s="475">
        <v>331051</v>
      </c>
      <c r="L727" s="475">
        <v>336586</v>
      </c>
      <c r="M727" s="475">
        <v>326922</v>
      </c>
      <c r="N727" s="475">
        <v>350939</v>
      </c>
      <c r="O727" s="475">
        <v>330081</v>
      </c>
    </row>
    <row r="728" spans="1:15" x14ac:dyDescent="0.45">
      <c r="A728" s="475" t="s">
        <v>1019</v>
      </c>
      <c r="B728" s="475" t="s">
        <v>552</v>
      </c>
      <c r="C728" s="475" t="s">
        <v>397</v>
      </c>
      <c r="D728" s="475" t="s">
        <v>187</v>
      </c>
      <c r="E728" s="475" t="s">
        <v>419</v>
      </c>
      <c r="F728" s="475" t="s">
        <v>1017</v>
      </c>
      <c r="G728" s="475">
        <v>3</v>
      </c>
      <c r="H728" s="475">
        <v>197525</v>
      </c>
      <c r="I728" s="475">
        <v>152098</v>
      </c>
      <c r="J728" s="475">
        <v>153585</v>
      </c>
      <c r="K728" s="475">
        <v>138298</v>
      </c>
      <c r="L728" s="475">
        <v>140676</v>
      </c>
      <c r="M728" s="475">
        <v>141332</v>
      </c>
      <c r="N728" s="475">
        <v>153833</v>
      </c>
      <c r="O728" s="475">
        <v>149159</v>
      </c>
    </row>
    <row r="729" spans="1:15" x14ac:dyDescent="0.45">
      <c r="A729" s="475" t="s">
        <v>1019</v>
      </c>
      <c r="B729" s="475" t="s">
        <v>552</v>
      </c>
      <c r="C729" s="475" t="s">
        <v>397</v>
      </c>
      <c r="D729" s="475" t="s">
        <v>188</v>
      </c>
      <c r="E729" s="475" t="s">
        <v>419</v>
      </c>
      <c r="F729" s="475" t="s">
        <v>1017</v>
      </c>
      <c r="G729" s="475">
        <v>3</v>
      </c>
      <c r="H729" s="475">
        <v>319808</v>
      </c>
      <c r="I729" s="475">
        <v>274356</v>
      </c>
      <c r="J729" s="475">
        <v>272179</v>
      </c>
      <c r="K729" s="475">
        <v>261150</v>
      </c>
      <c r="L729" s="475">
        <v>273356</v>
      </c>
      <c r="M729" s="475">
        <v>278645</v>
      </c>
      <c r="N729" s="475">
        <v>296244</v>
      </c>
      <c r="O729" s="475">
        <v>298080</v>
      </c>
    </row>
    <row r="730" spans="1:15" x14ac:dyDescent="0.45">
      <c r="A730" s="475" t="s">
        <v>1019</v>
      </c>
      <c r="B730" s="475" t="s">
        <v>552</v>
      </c>
      <c r="C730" s="475" t="s">
        <v>397</v>
      </c>
      <c r="D730" s="475" t="s">
        <v>289</v>
      </c>
      <c r="E730" s="475" t="s">
        <v>419</v>
      </c>
      <c r="F730" s="475" t="s">
        <v>1017</v>
      </c>
      <c r="G730" s="475">
        <v>3</v>
      </c>
      <c r="H730" s="475">
        <v>251483</v>
      </c>
      <c r="I730" s="475">
        <v>205999</v>
      </c>
      <c r="J730" s="475">
        <v>204592</v>
      </c>
      <c r="K730" s="475">
        <v>189867</v>
      </c>
      <c r="L730" s="475">
        <v>196205</v>
      </c>
      <c r="M730" s="475">
        <v>199153</v>
      </c>
      <c r="N730" s="475">
        <v>209940</v>
      </c>
      <c r="O730" s="475">
        <v>206982</v>
      </c>
    </row>
    <row r="731" spans="1:15" x14ac:dyDescent="0.45">
      <c r="A731" s="475" t="s">
        <v>1019</v>
      </c>
      <c r="B731" s="475" t="s">
        <v>552</v>
      </c>
      <c r="C731" s="475" t="s">
        <v>289</v>
      </c>
      <c r="D731" s="475" t="s">
        <v>187</v>
      </c>
      <c r="E731" s="475" t="s">
        <v>419</v>
      </c>
      <c r="F731" s="475" t="s">
        <v>1017</v>
      </c>
      <c r="G731" s="475">
        <v>3</v>
      </c>
      <c r="H731" s="475">
        <v>96212</v>
      </c>
      <c r="I731" s="475">
        <v>101809</v>
      </c>
      <c r="J731" s="475">
        <v>114716</v>
      </c>
      <c r="K731" s="475">
        <v>124560</v>
      </c>
      <c r="L731" s="475">
        <v>135952</v>
      </c>
      <c r="M731" s="475">
        <v>142539</v>
      </c>
      <c r="N731" s="475">
        <v>165955</v>
      </c>
      <c r="O731" s="475">
        <v>163876</v>
      </c>
    </row>
    <row r="732" spans="1:15" x14ac:dyDescent="0.45">
      <c r="A732" s="475" t="s">
        <v>1019</v>
      </c>
      <c r="B732" s="475" t="s">
        <v>552</v>
      </c>
      <c r="C732" s="475" t="s">
        <v>289</v>
      </c>
      <c r="D732" s="475" t="s">
        <v>188</v>
      </c>
      <c r="E732" s="475" t="s">
        <v>419</v>
      </c>
      <c r="F732" s="475" t="s">
        <v>1017</v>
      </c>
      <c r="G732" s="475">
        <v>3</v>
      </c>
      <c r="H732" s="475">
        <v>188232</v>
      </c>
      <c r="I732" s="475">
        <v>194503</v>
      </c>
      <c r="J732" s="475">
        <v>212811</v>
      </c>
      <c r="K732" s="475">
        <v>228136</v>
      </c>
      <c r="L732" s="475">
        <v>242687</v>
      </c>
      <c r="M732" s="475">
        <v>248341</v>
      </c>
      <c r="N732" s="475">
        <v>284140</v>
      </c>
      <c r="O732" s="475">
        <v>277741</v>
      </c>
    </row>
    <row r="733" spans="1:15" x14ac:dyDescent="0.45">
      <c r="A733" s="475" t="s">
        <v>1019</v>
      </c>
      <c r="B733" s="475" t="s">
        <v>552</v>
      </c>
      <c r="C733" s="475" t="s">
        <v>289</v>
      </c>
      <c r="D733" s="475" t="s">
        <v>289</v>
      </c>
      <c r="E733" s="475" t="s">
        <v>419</v>
      </c>
      <c r="F733" s="475" t="s">
        <v>1017</v>
      </c>
      <c r="G733" s="475">
        <v>3</v>
      </c>
      <c r="H733" s="475">
        <v>146468</v>
      </c>
      <c r="I733" s="475">
        <v>152415</v>
      </c>
      <c r="J733" s="475">
        <v>167953</v>
      </c>
      <c r="K733" s="475">
        <v>178170</v>
      </c>
      <c r="L733" s="475">
        <v>191047</v>
      </c>
      <c r="M733" s="475">
        <v>197275</v>
      </c>
      <c r="N733" s="475">
        <v>227011</v>
      </c>
      <c r="O733" s="475">
        <v>222343</v>
      </c>
    </row>
    <row r="734" spans="1:15" x14ac:dyDescent="0.45">
      <c r="A734" s="475" t="s">
        <v>1019</v>
      </c>
      <c r="B734" s="475" t="s">
        <v>553</v>
      </c>
      <c r="C734" s="475" t="s">
        <v>385</v>
      </c>
      <c r="D734" s="475" t="s">
        <v>187</v>
      </c>
      <c r="E734" s="475" t="s">
        <v>419</v>
      </c>
      <c r="F734" s="475" t="s">
        <v>1017</v>
      </c>
      <c r="G734" s="475">
        <v>3</v>
      </c>
      <c r="H734" s="475">
        <v>3536</v>
      </c>
      <c r="I734" s="475">
        <v>3678</v>
      </c>
      <c r="J734" s="475">
        <v>4056</v>
      </c>
      <c r="K734" s="475">
        <v>4178</v>
      </c>
      <c r="L734" s="475">
        <v>4343</v>
      </c>
      <c r="M734" s="475">
        <v>3939</v>
      </c>
      <c r="N734" s="475">
        <v>4681</v>
      </c>
      <c r="O734" s="475">
        <v>4709</v>
      </c>
    </row>
    <row r="735" spans="1:15" x14ac:dyDescent="0.45">
      <c r="A735" s="475" t="s">
        <v>1019</v>
      </c>
      <c r="B735" s="475" t="s">
        <v>553</v>
      </c>
      <c r="C735" s="475" t="s">
        <v>385</v>
      </c>
      <c r="D735" s="475" t="s">
        <v>188</v>
      </c>
      <c r="E735" s="475" t="s">
        <v>419</v>
      </c>
      <c r="F735" s="475" t="s">
        <v>1017</v>
      </c>
      <c r="G735" s="475">
        <v>3</v>
      </c>
      <c r="H735" s="475">
        <v>4164</v>
      </c>
      <c r="I735" s="475">
        <v>4154</v>
      </c>
      <c r="J735" s="475">
        <v>4383</v>
      </c>
      <c r="K735" s="475">
        <v>4552</v>
      </c>
      <c r="L735" s="475">
        <v>4766</v>
      </c>
      <c r="M735" s="475">
        <v>4279</v>
      </c>
      <c r="N735" s="475">
        <v>5116</v>
      </c>
      <c r="O735" s="475">
        <v>5056</v>
      </c>
    </row>
    <row r="736" spans="1:15" x14ac:dyDescent="0.45">
      <c r="A736" s="475" t="s">
        <v>1019</v>
      </c>
      <c r="B736" s="475" t="s">
        <v>553</v>
      </c>
      <c r="C736" s="475" t="s">
        <v>385</v>
      </c>
      <c r="D736" s="475" t="s">
        <v>289</v>
      </c>
      <c r="E736" s="475" t="s">
        <v>419</v>
      </c>
      <c r="F736" s="475" t="s">
        <v>1017</v>
      </c>
      <c r="G736" s="475">
        <v>3</v>
      </c>
      <c r="H736" s="475">
        <v>3739</v>
      </c>
      <c r="I736" s="475">
        <v>3888</v>
      </c>
      <c r="J736" s="475">
        <v>4215</v>
      </c>
      <c r="K736" s="475">
        <v>4377</v>
      </c>
      <c r="L736" s="475">
        <v>4573</v>
      </c>
      <c r="M736" s="475">
        <v>4119</v>
      </c>
      <c r="N736" s="475">
        <v>4903</v>
      </c>
      <c r="O736" s="475">
        <v>4881</v>
      </c>
    </row>
    <row r="737" spans="1:15" x14ac:dyDescent="0.45">
      <c r="A737" s="475" t="s">
        <v>1019</v>
      </c>
      <c r="B737" s="475" t="s">
        <v>553</v>
      </c>
      <c r="C737" s="475" t="s">
        <v>388</v>
      </c>
      <c r="D737" s="475" t="s">
        <v>187</v>
      </c>
      <c r="E737" s="475" t="s">
        <v>419</v>
      </c>
      <c r="F737" s="475" t="s">
        <v>1017</v>
      </c>
      <c r="G737" s="475">
        <v>3</v>
      </c>
      <c r="H737" s="475">
        <v>14657</v>
      </c>
      <c r="I737" s="475">
        <v>15527</v>
      </c>
      <c r="J737" s="475">
        <v>17731</v>
      </c>
      <c r="K737" s="475">
        <v>19435</v>
      </c>
      <c r="L737" s="475">
        <v>21310</v>
      </c>
      <c r="M737" s="475">
        <v>20750</v>
      </c>
      <c r="N737" s="475">
        <v>24512</v>
      </c>
      <c r="O737" s="475">
        <v>25875</v>
      </c>
    </row>
    <row r="738" spans="1:15" x14ac:dyDescent="0.45">
      <c r="A738" s="475" t="s">
        <v>1019</v>
      </c>
      <c r="B738" s="475" t="s">
        <v>553</v>
      </c>
      <c r="C738" s="475" t="s">
        <v>388</v>
      </c>
      <c r="D738" s="475" t="s">
        <v>188</v>
      </c>
      <c r="E738" s="475" t="s">
        <v>419</v>
      </c>
      <c r="F738" s="475" t="s">
        <v>1017</v>
      </c>
      <c r="G738" s="475">
        <v>3</v>
      </c>
      <c r="H738" s="475">
        <v>17223</v>
      </c>
      <c r="I738" s="475">
        <v>18292</v>
      </c>
      <c r="J738" s="475">
        <v>20578</v>
      </c>
      <c r="K738" s="475">
        <v>22426</v>
      </c>
      <c r="L738" s="475">
        <v>24840</v>
      </c>
      <c r="M738" s="475">
        <v>23821</v>
      </c>
      <c r="N738" s="475">
        <v>28207</v>
      </c>
      <c r="O738" s="475">
        <v>28059</v>
      </c>
    </row>
    <row r="739" spans="1:15" x14ac:dyDescent="0.45">
      <c r="A739" s="475" t="s">
        <v>1019</v>
      </c>
      <c r="B739" s="475" t="s">
        <v>553</v>
      </c>
      <c r="C739" s="475" t="s">
        <v>388</v>
      </c>
      <c r="D739" s="475" t="s">
        <v>289</v>
      </c>
      <c r="E739" s="475" t="s">
        <v>419</v>
      </c>
      <c r="F739" s="475" t="s">
        <v>1017</v>
      </c>
      <c r="G739" s="475">
        <v>3</v>
      </c>
      <c r="H739" s="475">
        <v>15589</v>
      </c>
      <c r="I739" s="475">
        <v>16846</v>
      </c>
      <c r="J739" s="475">
        <v>19147</v>
      </c>
      <c r="K739" s="475">
        <v>20993</v>
      </c>
      <c r="L739" s="475">
        <v>23165</v>
      </c>
      <c r="M739" s="475">
        <v>22340</v>
      </c>
      <c r="N739" s="475">
        <v>26410</v>
      </c>
      <c r="O739" s="475">
        <v>26948</v>
      </c>
    </row>
    <row r="740" spans="1:15" x14ac:dyDescent="0.45">
      <c r="A740" s="475" t="s">
        <v>1019</v>
      </c>
      <c r="B740" s="475" t="s">
        <v>553</v>
      </c>
      <c r="C740" s="475" t="s">
        <v>389</v>
      </c>
      <c r="D740" s="475" t="s">
        <v>187</v>
      </c>
      <c r="E740" s="475" t="s">
        <v>419</v>
      </c>
      <c r="F740" s="475" t="s">
        <v>1017</v>
      </c>
      <c r="G740" s="475">
        <v>3</v>
      </c>
      <c r="H740" s="475">
        <v>29538</v>
      </c>
      <c r="I740" s="475">
        <v>31653</v>
      </c>
      <c r="J740" s="475">
        <v>36288</v>
      </c>
      <c r="K740" s="475">
        <v>40752</v>
      </c>
      <c r="L740" s="475">
        <v>46742</v>
      </c>
      <c r="M740" s="475">
        <v>48305</v>
      </c>
      <c r="N740" s="475">
        <v>57787</v>
      </c>
      <c r="O740" s="475">
        <v>61180</v>
      </c>
    </row>
    <row r="741" spans="1:15" x14ac:dyDescent="0.45">
      <c r="A741" s="475" t="s">
        <v>1019</v>
      </c>
      <c r="B741" s="475" t="s">
        <v>553</v>
      </c>
      <c r="C741" s="475" t="s">
        <v>389</v>
      </c>
      <c r="D741" s="475" t="s">
        <v>188</v>
      </c>
      <c r="E741" s="475" t="s">
        <v>419</v>
      </c>
      <c r="F741" s="475" t="s">
        <v>1017</v>
      </c>
      <c r="G741" s="475">
        <v>3</v>
      </c>
      <c r="H741" s="475">
        <v>38891</v>
      </c>
      <c r="I741" s="475">
        <v>41996</v>
      </c>
      <c r="J741" s="475">
        <v>48183</v>
      </c>
      <c r="K741" s="475">
        <v>54531</v>
      </c>
      <c r="L741" s="475">
        <v>63534</v>
      </c>
      <c r="M741" s="475">
        <v>65031</v>
      </c>
      <c r="N741" s="475">
        <v>78288</v>
      </c>
      <c r="O741" s="475">
        <v>78204</v>
      </c>
    </row>
    <row r="742" spans="1:15" x14ac:dyDescent="0.45">
      <c r="A742" s="475" t="s">
        <v>1019</v>
      </c>
      <c r="B742" s="475" t="s">
        <v>553</v>
      </c>
      <c r="C742" s="475" t="s">
        <v>389</v>
      </c>
      <c r="D742" s="475" t="s">
        <v>289</v>
      </c>
      <c r="E742" s="475" t="s">
        <v>419</v>
      </c>
      <c r="F742" s="475" t="s">
        <v>1017</v>
      </c>
      <c r="G742" s="475">
        <v>3</v>
      </c>
      <c r="H742" s="475">
        <v>33971</v>
      </c>
      <c r="I742" s="475">
        <v>37042</v>
      </c>
      <c r="J742" s="475">
        <v>42535</v>
      </c>
      <c r="K742" s="475">
        <v>48073</v>
      </c>
      <c r="L742" s="475">
        <v>55601</v>
      </c>
      <c r="M742" s="475">
        <v>57096</v>
      </c>
      <c r="N742" s="475">
        <v>68488</v>
      </c>
      <c r="O742" s="475">
        <v>69801</v>
      </c>
    </row>
    <row r="743" spans="1:15" x14ac:dyDescent="0.45">
      <c r="A743" s="475" t="s">
        <v>1019</v>
      </c>
      <c r="B743" s="475" t="s">
        <v>553</v>
      </c>
      <c r="C743" s="475" t="s">
        <v>390</v>
      </c>
      <c r="D743" s="475" t="s">
        <v>187</v>
      </c>
      <c r="E743" s="475" t="s">
        <v>419</v>
      </c>
      <c r="F743" s="475" t="s">
        <v>1017</v>
      </c>
      <c r="G743" s="475">
        <v>3</v>
      </c>
      <c r="H743" s="475">
        <v>40475</v>
      </c>
      <c r="I743" s="475">
        <v>43332</v>
      </c>
      <c r="J743" s="475">
        <v>50251</v>
      </c>
      <c r="K743" s="475">
        <v>56832</v>
      </c>
      <c r="L743" s="475">
        <v>65832</v>
      </c>
      <c r="M743" s="475">
        <v>68825</v>
      </c>
      <c r="N743" s="475">
        <v>82775</v>
      </c>
      <c r="O743" s="475">
        <v>88250</v>
      </c>
    </row>
    <row r="744" spans="1:15" x14ac:dyDescent="0.45">
      <c r="A744" s="475" t="s">
        <v>1019</v>
      </c>
      <c r="B744" s="475" t="s">
        <v>553</v>
      </c>
      <c r="C744" s="475" t="s">
        <v>390</v>
      </c>
      <c r="D744" s="475" t="s">
        <v>188</v>
      </c>
      <c r="E744" s="475" t="s">
        <v>419</v>
      </c>
      <c r="F744" s="475" t="s">
        <v>1017</v>
      </c>
      <c r="G744" s="475">
        <v>3</v>
      </c>
      <c r="H744" s="475">
        <v>58006</v>
      </c>
      <c r="I744" s="475">
        <v>61706</v>
      </c>
      <c r="J744" s="475">
        <v>71116</v>
      </c>
      <c r="K744" s="475">
        <v>80485</v>
      </c>
      <c r="L744" s="475">
        <v>94250</v>
      </c>
      <c r="M744" s="475">
        <v>97783</v>
      </c>
      <c r="N744" s="475">
        <v>117927</v>
      </c>
      <c r="O744" s="475">
        <v>119045</v>
      </c>
    </row>
    <row r="745" spans="1:15" x14ac:dyDescent="0.45">
      <c r="A745" s="475" t="s">
        <v>1019</v>
      </c>
      <c r="B745" s="475" t="s">
        <v>553</v>
      </c>
      <c r="C745" s="475" t="s">
        <v>390</v>
      </c>
      <c r="D745" s="475" t="s">
        <v>289</v>
      </c>
      <c r="E745" s="475" t="s">
        <v>419</v>
      </c>
      <c r="F745" s="475" t="s">
        <v>1017</v>
      </c>
      <c r="G745" s="475">
        <v>3</v>
      </c>
      <c r="H745" s="475">
        <v>48872</v>
      </c>
      <c r="I745" s="475">
        <v>52738</v>
      </c>
      <c r="J745" s="475">
        <v>61009</v>
      </c>
      <c r="K745" s="475">
        <v>69157</v>
      </c>
      <c r="L745" s="475">
        <v>80541</v>
      </c>
      <c r="M745" s="475">
        <v>83812</v>
      </c>
      <c r="N745" s="475">
        <v>100951</v>
      </c>
      <c r="O745" s="475">
        <v>103689</v>
      </c>
    </row>
    <row r="746" spans="1:15" x14ac:dyDescent="0.45">
      <c r="A746" s="475" t="s">
        <v>1019</v>
      </c>
      <c r="B746" s="475" t="s">
        <v>553</v>
      </c>
      <c r="C746" s="475" t="s">
        <v>391</v>
      </c>
      <c r="D746" s="475" t="s">
        <v>187</v>
      </c>
      <c r="E746" s="475" t="s">
        <v>419</v>
      </c>
      <c r="F746" s="475" t="s">
        <v>1017</v>
      </c>
      <c r="G746" s="475">
        <v>3</v>
      </c>
      <c r="H746" s="475">
        <v>51453</v>
      </c>
      <c r="I746" s="475">
        <v>54668</v>
      </c>
      <c r="J746" s="475">
        <v>63017</v>
      </c>
      <c r="K746" s="475">
        <v>70357</v>
      </c>
      <c r="L746" s="475">
        <v>80451</v>
      </c>
      <c r="M746" s="475">
        <v>83437</v>
      </c>
      <c r="N746" s="475">
        <v>100316</v>
      </c>
      <c r="O746" s="475">
        <v>108827</v>
      </c>
    </row>
    <row r="747" spans="1:15" x14ac:dyDescent="0.45">
      <c r="A747" s="475" t="s">
        <v>1019</v>
      </c>
      <c r="B747" s="475" t="s">
        <v>553</v>
      </c>
      <c r="C747" s="475" t="s">
        <v>391</v>
      </c>
      <c r="D747" s="475" t="s">
        <v>188</v>
      </c>
      <c r="E747" s="475" t="s">
        <v>419</v>
      </c>
      <c r="F747" s="475" t="s">
        <v>1017</v>
      </c>
      <c r="G747" s="475">
        <v>3</v>
      </c>
      <c r="H747" s="475">
        <v>76560</v>
      </c>
      <c r="I747" s="475">
        <v>80568</v>
      </c>
      <c r="J747" s="475">
        <v>92125</v>
      </c>
      <c r="K747" s="475">
        <v>102418</v>
      </c>
      <c r="L747" s="475">
        <v>117881</v>
      </c>
      <c r="M747" s="475">
        <v>120953</v>
      </c>
      <c r="N747" s="475">
        <v>145245</v>
      </c>
      <c r="O747" s="475">
        <v>148158</v>
      </c>
    </row>
    <row r="748" spans="1:15" x14ac:dyDescent="0.45">
      <c r="A748" s="475" t="s">
        <v>1019</v>
      </c>
      <c r="B748" s="475" t="s">
        <v>553</v>
      </c>
      <c r="C748" s="475" t="s">
        <v>391</v>
      </c>
      <c r="D748" s="475" t="s">
        <v>289</v>
      </c>
      <c r="E748" s="475" t="s">
        <v>419</v>
      </c>
      <c r="F748" s="475" t="s">
        <v>1017</v>
      </c>
      <c r="G748" s="475">
        <v>3</v>
      </c>
      <c r="H748" s="475">
        <v>63351</v>
      </c>
      <c r="I748" s="475">
        <v>67662</v>
      </c>
      <c r="J748" s="475">
        <v>77753</v>
      </c>
      <c r="K748" s="475">
        <v>86783</v>
      </c>
      <c r="L748" s="475">
        <v>99559</v>
      </c>
      <c r="M748" s="475">
        <v>102577</v>
      </c>
      <c r="N748" s="475">
        <v>123248</v>
      </c>
      <c r="O748" s="475">
        <v>128322</v>
      </c>
    </row>
    <row r="749" spans="1:15" x14ac:dyDescent="0.45">
      <c r="A749" s="475" t="s">
        <v>1019</v>
      </c>
      <c r="B749" s="475" t="s">
        <v>553</v>
      </c>
      <c r="C749" s="475" t="s">
        <v>392</v>
      </c>
      <c r="D749" s="475" t="s">
        <v>187</v>
      </c>
      <c r="E749" s="475" t="s">
        <v>419</v>
      </c>
      <c r="F749" s="475" t="s">
        <v>1017</v>
      </c>
      <c r="G749" s="475">
        <v>3</v>
      </c>
      <c r="H749" s="475">
        <v>67852</v>
      </c>
      <c r="I749" s="475">
        <v>71400</v>
      </c>
      <c r="J749" s="475">
        <v>81669</v>
      </c>
      <c r="K749" s="475">
        <v>90735</v>
      </c>
      <c r="L749" s="475">
        <v>102736</v>
      </c>
      <c r="M749" s="475">
        <v>105927</v>
      </c>
      <c r="N749" s="475">
        <v>125544</v>
      </c>
      <c r="O749" s="475">
        <v>136348</v>
      </c>
    </row>
    <row r="750" spans="1:15" x14ac:dyDescent="0.45">
      <c r="A750" s="475" t="s">
        <v>1019</v>
      </c>
      <c r="B750" s="475" t="s">
        <v>553</v>
      </c>
      <c r="C750" s="475" t="s">
        <v>392</v>
      </c>
      <c r="D750" s="475" t="s">
        <v>188</v>
      </c>
      <c r="E750" s="475" t="s">
        <v>419</v>
      </c>
      <c r="F750" s="475" t="s">
        <v>1017</v>
      </c>
      <c r="G750" s="475">
        <v>3</v>
      </c>
      <c r="H750" s="475">
        <v>98922</v>
      </c>
      <c r="I750" s="475">
        <v>103688</v>
      </c>
      <c r="J750" s="475">
        <v>117746</v>
      </c>
      <c r="K750" s="475">
        <v>130828</v>
      </c>
      <c r="L750" s="475">
        <v>149065</v>
      </c>
      <c r="M750" s="475">
        <v>152534</v>
      </c>
      <c r="N750" s="475">
        <v>181078</v>
      </c>
      <c r="O750" s="475">
        <v>185886</v>
      </c>
    </row>
    <row r="751" spans="1:15" x14ac:dyDescent="0.45">
      <c r="A751" s="475" t="s">
        <v>1019</v>
      </c>
      <c r="B751" s="475" t="s">
        <v>553</v>
      </c>
      <c r="C751" s="475" t="s">
        <v>392</v>
      </c>
      <c r="D751" s="475" t="s">
        <v>289</v>
      </c>
      <c r="E751" s="475" t="s">
        <v>419</v>
      </c>
      <c r="F751" s="475" t="s">
        <v>1017</v>
      </c>
      <c r="G751" s="475">
        <v>3</v>
      </c>
      <c r="H751" s="475">
        <v>82327</v>
      </c>
      <c r="I751" s="475">
        <v>87373</v>
      </c>
      <c r="J751" s="475">
        <v>99615</v>
      </c>
      <c r="K751" s="475">
        <v>110938</v>
      </c>
      <c r="L751" s="475">
        <v>126091</v>
      </c>
      <c r="M751" s="475">
        <v>129487</v>
      </c>
      <c r="N751" s="475">
        <v>153660</v>
      </c>
      <c r="O751" s="475">
        <v>160886</v>
      </c>
    </row>
    <row r="752" spans="1:15" x14ac:dyDescent="0.45">
      <c r="A752" s="475" t="s">
        <v>1019</v>
      </c>
      <c r="B752" s="475" t="s">
        <v>553</v>
      </c>
      <c r="C752" s="475" t="s">
        <v>393</v>
      </c>
      <c r="D752" s="475" t="s">
        <v>187</v>
      </c>
      <c r="E752" s="475" t="s">
        <v>419</v>
      </c>
      <c r="F752" s="475" t="s">
        <v>1017</v>
      </c>
      <c r="G752" s="475">
        <v>3</v>
      </c>
      <c r="H752" s="475">
        <v>90112</v>
      </c>
      <c r="I752" s="475">
        <v>93096</v>
      </c>
      <c r="J752" s="475">
        <v>105913</v>
      </c>
      <c r="K752" s="475">
        <v>115067</v>
      </c>
      <c r="L752" s="475">
        <v>127861</v>
      </c>
      <c r="M752" s="475">
        <v>128623</v>
      </c>
      <c r="N752" s="475">
        <v>149579</v>
      </c>
      <c r="O752" s="475">
        <v>158489</v>
      </c>
    </row>
    <row r="753" spans="1:15" x14ac:dyDescent="0.45">
      <c r="A753" s="475" t="s">
        <v>1019</v>
      </c>
      <c r="B753" s="475" t="s">
        <v>553</v>
      </c>
      <c r="C753" s="475" t="s">
        <v>393</v>
      </c>
      <c r="D753" s="475" t="s">
        <v>188</v>
      </c>
      <c r="E753" s="475" t="s">
        <v>419</v>
      </c>
      <c r="F753" s="475" t="s">
        <v>1017</v>
      </c>
      <c r="G753" s="475">
        <v>3</v>
      </c>
      <c r="H753" s="475">
        <v>116152</v>
      </c>
      <c r="I753" s="475">
        <v>119778</v>
      </c>
      <c r="J753" s="475">
        <v>134674</v>
      </c>
      <c r="K753" s="475">
        <v>149549</v>
      </c>
      <c r="L753" s="475">
        <v>168882</v>
      </c>
      <c r="M753" s="475">
        <v>172356</v>
      </c>
      <c r="N753" s="475">
        <v>202334</v>
      </c>
      <c r="O753" s="475">
        <v>206651</v>
      </c>
    </row>
    <row r="754" spans="1:15" x14ac:dyDescent="0.45">
      <c r="A754" s="475" t="s">
        <v>1019</v>
      </c>
      <c r="B754" s="475" t="s">
        <v>553</v>
      </c>
      <c r="C754" s="475" t="s">
        <v>393</v>
      </c>
      <c r="D754" s="475" t="s">
        <v>289</v>
      </c>
      <c r="E754" s="475" t="s">
        <v>419</v>
      </c>
      <c r="F754" s="475" t="s">
        <v>1017</v>
      </c>
      <c r="G754" s="475">
        <v>3</v>
      </c>
      <c r="H754" s="475">
        <v>102177</v>
      </c>
      <c r="I754" s="475">
        <v>106523</v>
      </c>
      <c r="J754" s="475">
        <v>120406</v>
      </c>
      <c r="K754" s="475">
        <v>132611</v>
      </c>
      <c r="L754" s="475">
        <v>148697</v>
      </c>
      <c r="M754" s="475">
        <v>150838</v>
      </c>
      <c r="N754" s="475">
        <v>176349</v>
      </c>
      <c r="O754" s="475">
        <v>182428</v>
      </c>
    </row>
    <row r="755" spans="1:15" x14ac:dyDescent="0.45">
      <c r="A755" s="475" t="s">
        <v>1019</v>
      </c>
      <c r="B755" s="475" t="s">
        <v>553</v>
      </c>
      <c r="C755" s="475" t="s">
        <v>394</v>
      </c>
      <c r="D755" s="475" t="s">
        <v>187</v>
      </c>
      <c r="E755" s="475" t="s">
        <v>419</v>
      </c>
      <c r="F755" s="475" t="s">
        <v>1017</v>
      </c>
      <c r="G755" s="475">
        <v>3</v>
      </c>
      <c r="H755" s="475">
        <v>109766</v>
      </c>
      <c r="I755" s="475">
        <v>115090</v>
      </c>
      <c r="J755" s="475">
        <v>128301</v>
      </c>
      <c r="K755" s="475">
        <v>140335</v>
      </c>
      <c r="L755" s="475">
        <v>156533</v>
      </c>
      <c r="M755" s="475">
        <v>157851</v>
      </c>
      <c r="N755" s="475">
        <v>180868</v>
      </c>
      <c r="O755" s="475">
        <v>186878</v>
      </c>
    </row>
    <row r="756" spans="1:15" x14ac:dyDescent="0.45">
      <c r="A756" s="475" t="s">
        <v>1019</v>
      </c>
      <c r="B756" s="475" t="s">
        <v>553</v>
      </c>
      <c r="C756" s="475" t="s">
        <v>394</v>
      </c>
      <c r="D756" s="475" t="s">
        <v>188</v>
      </c>
      <c r="E756" s="475" t="s">
        <v>419</v>
      </c>
      <c r="F756" s="475" t="s">
        <v>1017</v>
      </c>
      <c r="G756" s="475">
        <v>3</v>
      </c>
      <c r="H756" s="475">
        <v>132436</v>
      </c>
      <c r="I756" s="475">
        <v>138591</v>
      </c>
      <c r="J756" s="475">
        <v>151709</v>
      </c>
      <c r="K756" s="475">
        <v>165596</v>
      </c>
      <c r="L756" s="475">
        <v>184645</v>
      </c>
      <c r="M756" s="475">
        <v>182519</v>
      </c>
      <c r="N756" s="475">
        <v>210815</v>
      </c>
      <c r="O756" s="475">
        <v>215031</v>
      </c>
    </row>
    <row r="757" spans="1:15" x14ac:dyDescent="0.45">
      <c r="A757" s="475" t="s">
        <v>1019</v>
      </c>
      <c r="B757" s="475" t="s">
        <v>553</v>
      </c>
      <c r="C757" s="475" t="s">
        <v>394</v>
      </c>
      <c r="D757" s="475" t="s">
        <v>289</v>
      </c>
      <c r="E757" s="475" t="s">
        <v>419</v>
      </c>
      <c r="F757" s="475" t="s">
        <v>1017</v>
      </c>
      <c r="G757" s="475">
        <v>3</v>
      </c>
      <c r="H757" s="475">
        <v>119932</v>
      </c>
      <c r="I757" s="475">
        <v>126705</v>
      </c>
      <c r="J757" s="475">
        <v>140380</v>
      </c>
      <c r="K757" s="475">
        <v>153389</v>
      </c>
      <c r="L757" s="475">
        <v>170949</v>
      </c>
      <c r="M757" s="475">
        <v>170488</v>
      </c>
      <c r="N757" s="475">
        <v>196190</v>
      </c>
      <c r="O757" s="475">
        <v>201012</v>
      </c>
    </row>
    <row r="758" spans="1:15" x14ac:dyDescent="0.45">
      <c r="A758" s="475" t="s">
        <v>1019</v>
      </c>
      <c r="B758" s="475" t="s">
        <v>553</v>
      </c>
      <c r="C758" s="475" t="s">
        <v>395</v>
      </c>
      <c r="D758" s="475" t="s">
        <v>187</v>
      </c>
      <c r="E758" s="475" t="s">
        <v>419</v>
      </c>
      <c r="F758" s="475" t="s">
        <v>1017</v>
      </c>
      <c r="G758" s="475">
        <v>3</v>
      </c>
      <c r="H758" s="475">
        <v>122285</v>
      </c>
      <c r="I758" s="475">
        <v>126675</v>
      </c>
      <c r="J758" s="475">
        <v>139311</v>
      </c>
      <c r="K758" s="475">
        <v>151663</v>
      </c>
      <c r="L758" s="475">
        <v>168055</v>
      </c>
      <c r="M758" s="475">
        <v>166988</v>
      </c>
      <c r="N758" s="475">
        <v>193319</v>
      </c>
      <c r="O758" s="475">
        <v>196571</v>
      </c>
    </row>
    <row r="759" spans="1:15" x14ac:dyDescent="0.45">
      <c r="A759" s="475" t="s">
        <v>1019</v>
      </c>
      <c r="B759" s="475" t="s">
        <v>553</v>
      </c>
      <c r="C759" s="475" t="s">
        <v>395</v>
      </c>
      <c r="D759" s="475" t="s">
        <v>188</v>
      </c>
      <c r="E759" s="475" t="s">
        <v>419</v>
      </c>
      <c r="F759" s="475" t="s">
        <v>1017</v>
      </c>
      <c r="G759" s="475">
        <v>3</v>
      </c>
      <c r="H759" s="475">
        <v>149159</v>
      </c>
      <c r="I759" s="475">
        <v>155025</v>
      </c>
      <c r="J759" s="475">
        <v>167122</v>
      </c>
      <c r="K759" s="475">
        <v>181818</v>
      </c>
      <c r="L759" s="475">
        <v>201749</v>
      </c>
      <c r="M759" s="475">
        <v>198497</v>
      </c>
      <c r="N759" s="475">
        <v>227318</v>
      </c>
      <c r="O759" s="475">
        <v>225499</v>
      </c>
    </row>
    <row r="760" spans="1:15" x14ac:dyDescent="0.45">
      <c r="A760" s="475" t="s">
        <v>1019</v>
      </c>
      <c r="B760" s="475" t="s">
        <v>553</v>
      </c>
      <c r="C760" s="475" t="s">
        <v>395</v>
      </c>
      <c r="D760" s="475" t="s">
        <v>289</v>
      </c>
      <c r="E760" s="475" t="s">
        <v>419</v>
      </c>
      <c r="F760" s="475" t="s">
        <v>1017</v>
      </c>
      <c r="G760" s="475">
        <v>3</v>
      </c>
      <c r="H760" s="475">
        <v>135628</v>
      </c>
      <c r="I760" s="475">
        <v>142356</v>
      </c>
      <c r="J760" s="475">
        <v>154522</v>
      </c>
      <c r="K760" s="475">
        <v>168048</v>
      </c>
      <c r="L760" s="475">
        <v>186071</v>
      </c>
      <c r="M760" s="475">
        <v>183605</v>
      </c>
      <c r="N760" s="475">
        <v>211108</v>
      </c>
      <c r="O760" s="475">
        <v>211388</v>
      </c>
    </row>
    <row r="761" spans="1:15" x14ac:dyDescent="0.45">
      <c r="A761" s="475" t="s">
        <v>1019</v>
      </c>
      <c r="B761" s="475" t="s">
        <v>553</v>
      </c>
      <c r="C761" s="475" t="s">
        <v>396</v>
      </c>
      <c r="D761" s="475" t="s">
        <v>187</v>
      </c>
      <c r="E761" s="475" t="s">
        <v>419</v>
      </c>
      <c r="F761" s="475" t="s">
        <v>1017</v>
      </c>
      <c r="G761" s="475">
        <v>3</v>
      </c>
      <c r="H761" s="475">
        <v>125028</v>
      </c>
      <c r="I761" s="475">
        <v>134636</v>
      </c>
      <c r="J761" s="475">
        <v>142699</v>
      </c>
      <c r="K761" s="475">
        <v>155914</v>
      </c>
      <c r="L761" s="475">
        <v>173522</v>
      </c>
      <c r="M761" s="475">
        <v>177015</v>
      </c>
      <c r="N761" s="475">
        <v>203837</v>
      </c>
      <c r="O761" s="475">
        <v>205111</v>
      </c>
    </row>
    <row r="762" spans="1:15" x14ac:dyDescent="0.45">
      <c r="A762" s="475" t="s">
        <v>1019</v>
      </c>
      <c r="B762" s="475" t="s">
        <v>553</v>
      </c>
      <c r="C762" s="475" t="s">
        <v>396</v>
      </c>
      <c r="D762" s="475" t="s">
        <v>188</v>
      </c>
      <c r="E762" s="475" t="s">
        <v>419</v>
      </c>
      <c r="F762" s="475" t="s">
        <v>1017</v>
      </c>
      <c r="G762" s="475">
        <v>3</v>
      </c>
      <c r="H762" s="475">
        <v>159088</v>
      </c>
      <c r="I762" s="475">
        <v>165045</v>
      </c>
      <c r="J762" s="475">
        <v>175617</v>
      </c>
      <c r="K762" s="475">
        <v>190850</v>
      </c>
      <c r="L762" s="475">
        <v>211248</v>
      </c>
      <c r="M762" s="475">
        <v>212061</v>
      </c>
      <c r="N762" s="475">
        <v>243544</v>
      </c>
      <c r="O762" s="475">
        <v>239801</v>
      </c>
    </row>
    <row r="763" spans="1:15" x14ac:dyDescent="0.45">
      <c r="A763" s="475" t="s">
        <v>1019</v>
      </c>
      <c r="B763" s="475" t="s">
        <v>553</v>
      </c>
      <c r="C763" s="475" t="s">
        <v>396</v>
      </c>
      <c r="D763" s="475" t="s">
        <v>289</v>
      </c>
      <c r="E763" s="475" t="s">
        <v>419</v>
      </c>
      <c r="F763" s="475" t="s">
        <v>1017</v>
      </c>
      <c r="G763" s="475">
        <v>3</v>
      </c>
      <c r="H763" s="475">
        <v>143841</v>
      </c>
      <c r="I763" s="475">
        <v>153373</v>
      </c>
      <c r="J763" s="475">
        <v>162955</v>
      </c>
      <c r="K763" s="475">
        <v>177166</v>
      </c>
      <c r="L763" s="475">
        <v>195795</v>
      </c>
      <c r="M763" s="475">
        <v>197293</v>
      </c>
      <c r="N763" s="475">
        <v>226295</v>
      </c>
      <c r="O763" s="475">
        <v>224057</v>
      </c>
    </row>
    <row r="764" spans="1:15" x14ac:dyDescent="0.45">
      <c r="A764" s="475" t="s">
        <v>1019</v>
      </c>
      <c r="B764" s="475" t="s">
        <v>553</v>
      </c>
      <c r="C764" s="475" t="s">
        <v>397</v>
      </c>
      <c r="D764" s="475" t="s">
        <v>187</v>
      </c>
      <c r="E764" s="475" t="s">
        <v>419</v>
      </c>
      <c r="F764" s="475" t="s">
        <v>1017</v>
      </c>
      <c r="G764" s="475">
        <v>3</v>
      </c>
      <c r="H764" s="475">
        <v>80238</v>
      </c>
      <c r="I764" s="475">
        <v>89849</v>
      </c>
      <c r="J764" s="475">
        <v>74891</v>
      </c>
      <c r="K764" s="475">
        <v>84564</v>
      </c>
      <c r="L764" s="475">
        <v>98893</v>
      </c>
      <c r="M764" s="475">
        <v>122037</v>
      </c>
      <c r="N764" s="475">
        <v>149058</v>
      </c>
      <c r="O764" s="475">
        <v>155772</v>
      </c>
    </row>
    <row r="765" spans="1:15" x14ac:dyDescent="0.45">
      <c r="A765" s="475" t="s">
        <v>1019</v>
      </c>
      <c r="B765" s="475" t="s">
        <v>553</v>
      </c>
      <c r="C765" s="475" t="s">
        <v>397</v>
      </c>
      <c r="D765" s="475" t="s">
        <v>188</v>
      </c>
      <c r="E765" s="475" t="s">
        <v>419</v>
      </c>
      <c r="F765" s="475" t="s">
        <v>1017</v>
      </c>
      <c r="G765" s="475">
        <v>3</v>
      </c>
      <c r="H765" s="475">
        <v>107331</v>
      </c>
      <c r="I765" s="475">
        <v>127634</v>
      </c>
      <c r="J765" s="475">
        <v>117609</v>
      </c>
      <c r="K765" s="475">
        <v>110850</v>
      </c>
      <c r="L765" s="475">
        <v>142301</v>
      </c>
      <c r="M765" s="475">
        <v>154037</v>
      </c>
      <c r="N765" s="475">
        <v>203917</v>
      </c>
      <c r="O765" s="475">
        <v>194819</v>
      </c>
    </row>
    <row r="766" spans="1:15" x14ac:dyDescent="0.45">
      <c r="A766" s="475" t="s">
        <v>1019</v>
      </c>
      <c r="B766" s="475" t="s">
        <v>553</v>
      </c>
      <c r="C766" s="475" t="s">
        <v>397</v>
      </c>
      <c r="D766" s="475" t="s">
        <v>289</v>
      </c>
      <c r="E766" s="475" t="s">
        <v>419</v>
      </c>
      <c r="F766" s="475" t="s">
        <v>1017</v>
      </c>
      <c r="G766" s="475">
        <v>3</v>
      </c>
      <c r="H766" s="475">
        <v>85927</v>
      </c>
      <c r="I766" s="475">
        <v>109904</v>
      </c>
      <c r="J766" s="475">
        <v>99719</v>
      </c>
      <c r="K766" s="475">
        <v>101246</v>
      </c>
      <c r="L766" s="475">
        <v>125177</v>
      </c>
      <c r="M766" s="475">
        <v>141546</v>
      </c>
      <c r="N766" s="475">
        <v>182091</v>
      </c>
      <c r="O766" s="475">
        <v>178261</v>
      </c>
    </row>
    <row r="767" spans="1:15" x14ac:dyDescent="0.45">
      <c r="A767" s="475" t="s">
        <v>1019</v>
      </c>
      <c r="B767" s="475" t="s">
        <v>553</v>
      </c>
      <c r="C767" s="475" t="s">
        <v>289</v>
      </c>
      <c r="D767" s="475" t="s">
        <v>187</v>
      </c>
      <c r="E767" s="475" t="s">
        <v>419</v>
      </c>
      <c r="F767" s="475" t="s">
        <v>1017</v>
      </c>
      <c r="G767" s="475">
        <v>3</v>
      </c>
      <c r="H767" s="475">
        <v>31479</v>
      </c>
      <c r="I767" s="475">
        <v>34197</v>
      </c>
      <c r="J767" s="475">
        <v>39897</v>
      </c>
      <c r="K767" s="475">
        <v>44934</v>
      </c>
      <c r="L767" s="475">
        <v>51328</v>
      </c>
      <c r="M767" s="475">
        <v>53566</v>
      </c>
      <c r="N767" s="475">
        <v>65073</v>
      </c>
      <c r="O767" s="475">
        <v>71492</v>
      </c>
    </row>
    <row r="768" spans="1:15" x14ac:dyDescent="0.45">
      <c r="A768" s="475" t="s">
        <v>1019</v>
      </c>
      <c r="B768" s="475" t="s">
        <v>553</v>
      </c>
      <c r="C768" s="475" t="s">
        <v>289</v>
      </c>
      <c r="D768" s="475" t="s">
        <v>188</v>
      </c>
      <c r="E768" s="475" t="s">
        <v>419</v>
      </c>
      <c r="F768" s="475" t="s">
        <v>1017</v>
      </c>
      <c r="G768" s="475">
        <v>3</v>
      </c>
      <c r="H768" s="475">
        <v>41537</v>
      </c>
      <c r="I768" s="475">
        <v>44746</v>
      </c>
      <c r="J768" s="475">
        <v>51637</v>
      </c>
      <c r="K768" s="475">
        <v>58202</v>
      </c>
      <c r="L768" s="475">
        <v>67108</v>
      </c>
      <c r="M768" s="475">
        <v>69447</v>
      </c>
      <c r="N768" s="475">
        <v>85107</v>
      </c>
      <c r="O768" s="475">
        <v>88654</v>
      </c>
    </row>
    <row r="769" spans="1:15" x14ac:dyDescent="0.45">
      <c r="A769" s="475" t="s">
        <v>1019</v>
      </c>
      <c r="B769" s="475" t="s">
        <v>553</v>
      </c>
      <c r="C769" s="475" t="s">
        <v>289</v>
      </c>
      <c r="D769" s="475" t="s">
        <v>289</v>
      </c>
      <c r="E769" s="475" t="s">
        <v>419</v>
      </c>
      <c r="F769" s="475" t="s">
        <v>1017</v>
      </c>
      <c r="G769" s="475">
        <v>3</v>
      </c>
      <c r="H769" s="475">
        <v>35786</v>
      </c>
      <c r="I769" s="475">
        <v>39432</v>
      </c>
      <c r="J769" s="475">
        <v>45864</v>
      </c>
      <c r="K769" s="475">
        <v>51838</v>
      </c>
      <c r="L769" s="475">
        <v>59534</v>
      </c>
      <c r="M769" s="475">
        <v>61795</v>
      </c>
      <c r="N769" s="475">
        <v>75397</v>
      </c>
      <c r="O769" s="475">
        <v>80121</v>
      </c>
    </row>
    <row r="770" spans="1:15" x14ac:dyDescent="0.45">
      <c r="A770" s="475" t="s">
        <v>1019</v>
      </c>
      <c r="B770" s="475" t="s">
        <v>562</v>
      </c>
      <c r="C770" s="475" t="s">
        <v>385</v>
      </c>
      <c r="D770" s="475" t="s">
        <v>187</v>
      </c>
      <c r="E770" s="475" t="s">
        <v>419</v>
      </c>
      <c r="F770" s="475" t="s">
        <v>1017</v>
      </c>
      <c r="G770" s="475">
        <v>3</v>
      </c>
      <c r="H770" s="475">
        <v>21635</v>
      </c>
      <c r="I770" s="475">
        <v>19061</v>
      </c>
      <c r="J770" s="475">
        <v>15200</v>
      </c>
      <c r="K770" s="475">
        <v>14839</v>
      </c>
      <c r="L770" s="475">
        <v>14511</v>
      </c>
      <c r="M770" s="475">
        <v>13049</v>
      </c>
      <c r="N770" s="475">
        <v>9756</v>
      </c>
      <c r="O770" s="475">
        <v>7851</v>
      </c>
    </row>
    <row r="771" spans="1:15" x14ac:dyDescent="0.45">
      <c r="A771" s="475" t="s">
        <v>1019</v>
      </c>
      <c r="B771" s="475" t="s">
        <v>562</v>
      </c>
      <c r="C771" s="475" t="s">
        <v>385</v>
      </c>
      <c r="D771" s="475" t="s">
        <v>188</v>
      </c>
      <c r="E771" s="475" t="s">
        <v>419</v>
      </c>
      <c r="F771" s="475" t="s">
        <v>1017</v>
      </c>
      <c r="G771" s="475">
        <v>3</v>
      </c>
      <c r="H771" s="475">
        <v>59916</v>
      </c>
      <c r="I771" s="475">
        <v>59579</v>
      </c>
      <c r="J771" s="475">
        <v>49945</v>
      </c>
      <c r="K771" s="475">
        <v>45144</v>
      </c>
      <c r="L771" s="475">
        <v>37169</v>
      </c>
      <c r="M771" s="475">
        <v>28378</v>
      </c>
      <c r="N771" s="475">
        <v>14876</v>
      </c>
      <c r="O771" s="475">
        <v>11664</v>
      </c>
    </row>
    <row r="772" spans="1:15" x14ac:dyDescent="0.45">
      <c r="A772" s="475" t="s">
        <v>1019</v>
      </c>
      <c r="B772" s="475" t="s">
        <v>562</v>
      </c>
      <c r="C772" s="475" t="s">
        <v>385</v>
      </c>
      <c r="D772" s="475" t="s">
        <v>289</v>
      </c>
      <c r="E772" s="475" t="s">
        <v>419</v>
      </c>
      <c r="F772" s="475" t="s">
        <v>1017</v>
      </c>
      <c r="G772" s="475">
        <v>3</v>
      </c>
      <c r="H772" s="475">
        <v>38345</v>
      </c>
      <c r="I772" s="475">
        <v>36830</v>
      </c>
      <c r="J772" s="475">
        <v>30171</v>
      </c>
      <c r="K772" s="475">
        <v>27861</v>
      </c>
      <c r="L772" s="475">
        <v>24230</v>
      </c>
      <c r="M772" s="475">
        <v>19675</v>
      </c>
      <c r="N772" s="475">
        <v>11962</v>
      </c>
      <c r="O772" s="475">
        <v>9562</v>
      </c>
    </row>
    <row r="773" spans="1:15" x14ac:dyDescent="0.45">
      <c r="A773" s="475" t="s">
        <v>1019</v>
      </c>
      <c r="B773" s="475" t="s">
        <v>562</v>
      </c>
      <c r="C773" s="475" t="s">
        <v>388</v>
      </c>
      <c r="D773" s="475" t="s">
        <v>187</v>
      </c>
      <c r="E773" s="475" t="s">
        <v>419</v>
      </c>
      <c r="F773" s="475" t="s">
        <v>1017</v>
      </c>
      <c r="G773" s="475">
        <v>3</v>
      </c>
      <c r="H773" s="475">
        <v>34448</v>
      </c>
      <c r="I773" s="475">
        <v>36874</v>
      </c>
      <c r="J773" s="475">
        <v>42859</v>
      </c>
      <c r="K773" s="475">
        <v>45724</v>
      </c>
      <c r="L773" s="475">
        <v>49119</v>
      </c>
      <c r="M773" s="475">
        <v>50130</v>
      </c>
      <c r="N773" s="475">
        <v>56080</v>
      </c>
      <c r="O773" s="475">
        <v>50915</v>
      </c>
    </row>
    <row r="774" spans="1:15" x14ac:dyDescent="0.45">
      <c r="A774" s="475" t="s">
        <v>1019</v>
      </c>
      <c r="B774" s="475" t="s">
        <v>562</v>
      </c>
      <c r="C774" s="475" t="s">
        <v>388</v>
      </c>
      <c r="D774" s="475" t="s">
        <v>188</v>
      </c>
      <c r="E774" s="475" t="s">
        <v>419</v>
      </c>
      <c r="F774" s="475" t="s">
        <v>1017</v>
      </c>
      <c r="G774" s="475">
        <v>3</v>
      </c>
      <c r="H774" s="475">
        <v>43576</v>
      </c>
      <c r="I774" s="475">
        <v>45890</v>
      </c>
      <c r="J774" s="475">
        <v>78640</v>
      </c>
      <c r="K774" s="475">
        <v>86030</v>
      </c>
      <c r="L774" s="475">
        <v>90962</v>
      </c>
      <c r="M774" s="475">
        <v>92888</v>
      </c>
      <c r="N774" s="475">
        <v>98458</v>
      </c>
      <c r="O774" s="475">
        <v>102990</v>
      </c>
    </row>
    <row r="775" spans="1:15" x14ac:dyDescent="0.45">
      <c r="A775" s="475" t="s">
        <v>1019</v>
      </c>
      <c r="B775" s="475" t="s">
        <v>562</v>
      </c>
      <c r="C775" s="475" t="s">
        <v>388</v>
      </c>
      <c r="D775" s="475" t="s">
        <v>289</v>
      </c>
      <c r="E775" s="475" t="s">
        <v>419</v>
      </c>
      <c r="F775" s="475" t="s">
        <v>1017</v>
      </c>
      <c r="G775" s="475">
        <v>3</v>
      </c>
      <c r="H775" s="475">
        <v>38069</v>
      </c>
      <c r="I775" s="475">
        <v>40496</v>
      </c>
      <c r="J775" s="475">
        <v>57362</v>
      </c>
      <c r="K775" s="475">
        <v>62233</v>
      </c>
      <c r="L775" s="475">
        <v>66308</v>
      </c>
      <c r="M775" s="475">
        <v>67849</v>
      </c>
      <c r="N775" s="475">
        <v>73639</v>
      </c>
      <c r="O775" s="475">
        <v>73712</v>
      </c>
    </row>
    <row r="776" spans="1:15" x14ac:dyDescent="0.45">
      <c r="A776" s="475" t="s">
        <v>1019</v>
      </c>
      <c r="B776" s="475" t="s">
        <v>562</v>
      </c>
      <c r="C776" s="475" t="s">
        <v>389</v>
      </c>
      <c r="D776" s="475" t="s">
        <v>187</v>
      </c>
      <c r="E776" s="475" t="s">
        <v>419</v>
      </c>
      <c r="F776" s="475" t="s">
        <v>1017</v>
      </c>
      <c r="G776" s="475">
        <v>3</v>
      </c>
      <c r="H776" s="475">
        <v>75208</v>
      </c>
      <c r="I776" s="475">
        <v>80707</v>
      </c>
      <c r="J776" s="475">
        <v>81428</v>
      </c>
      <c r="K776" s="475">
        <v>87610</v>
      </c>
      <c r="L776" s="475">
        <v>96124</v>
      </c>
      <c r="M776" s="475">
        <v>100889</v>
      </c>
      <c r="N776" s="475">
        <v>116765</v>
      </c>
      <c r="O776" s="475">
        <v>108958</v>
      </c>
    </row>
    <row r="777" spans="1:15" x14ac:dyDescent="0.45">
      <c r="A777" s="475" t="s">
        <v>1019</v>
      </c>
      <c r="B777" s="475" t="s">
        <v>562</v>
      </c>
      <c r="C777" s="475" t="s">
        <v>389</v>
      </c>
      <c r="D777" s="475" t="s">
        <v>188</v>
      </c>
      <c r="E777" s="475" t="s">
        <v>419</v>
      </c>
      <c r="F777" s="475" t="s">
        <v>1017</v>
      </c>
      <c r="G777" s="475">
        <v>3</v>
      </c>
      <c r="H777" s="475">
        <v>118883</v>
      </c>
      <c r="I777" s="475">
        <v>126862</v>
      </c>
      <c r="J777" s="475">
        <v>122514</v>
      </c>
      <c r="K777" s="475">
        <v>132957</v>
      </c>
      <c r="L777" s="475">
        <v>144480</v>
      </c>
      <c r="M777" s="475">
        <v>150452</v>
      </c>
      <c r="N777" s="475">
        <v>182110</v>
      </c>
      <c r="O777" s="475">
        <v>188857</v>
      </c>
    </row>
    <row r="778" spans="1:15" x14ac:dyDescent="0.45">
      <c r="A778" s="475" t="s">
        <v>1019</v>
      </c>
      <c r="B778" s="475" t="s">
        <v>562</v>
      </c>
      <c r="C778" s="475" t="s">
        <v>389</v>
      </c>
      <c r="D778" s="475" t="s">
        <v>289</v>
      </c>
      <c r="E778" s="475" t="s">
        <v>419</v>
      </c>
      <c r="F778" s="475" t="s">
        <v>1017</v>
      </c>
      <c r="G778" s="475">
        <v>3</v>
      </c>
      <c r="H778" s="475">
        <v>92513</v>
      </c>
      <c r="I778" s="475">
        <v>99025</v>
      </c>
      <c r="J778" s="475">
        <v>97692</v>
      </c>
      <c r="K778" s="475">
        <v>105648</v>
      </c>
      <c r="L778" s="475">
        <v>115305</v>
      </c>
      <c r="M778" s="475">
        <v>120651</v>
      </c>
      <c r="N778" s="475">
        <v>142838</v>
      </c>
      <c r="O778" s="475">
        <v>142527</v>
      </c>
    </row>
    <row r="779" spans="1:15" x14ac:dyDescent="0.45">
      <c r="A779" s="475" t="s">
        <v>1019</v>
      </c>
      <c r="B779" s="475" t="s">
        <v>562</v>
      </c>
      <c r="C779" s="475" t="s">
        <v>390</v>
      </c>
      <c r="D779" s="475" t="s">
        <v>187</v>
      </c>
      <c r="E779" s="475" t="s">
        <v>419</v>
      </c>
      <c r="F779" s="475" t="s">
        <v>1017</v>
      </c>
      <c r="G779" s="475">
        <v>3</v>
      </c>
      <c r="H779" s="475">
        <v>91400</v>
      </c>
      <c r="I779" s="475">
        <v>95827</v>
      </c>
      <c r="J779" s="475">
        <v>112700</v>
      </c>
      <c r="K779" s="475">
        <v>119920</v>
      </c>
      <c r="L779" s="475">
        <v>129755</v>
      </c>
      <c r="M779" s="475">
        <v>137098</v>
      </c>
      <c r="N779" s="475">
        <v>157594</v>
      </c>
      <c r="O779" s="475">
        <v>153390</v>
      </c>
    </row>
    <row r="780" spans="1:15" x14ac:dyDescent="0.45">
      <c r="A780" s="475" t="s">
        <v>1019</v>
      </c>
      <c r="B780" s="475" t="s">
        <v>562</v>
      </c>
      <c r="C780" s="475" t="s">
        <v>390</v>
      </c>
      <c r="D780" s="475" t="s">
        <v>188</v>
      </c>
      <c r="E780" s="475" t="s">
        <v>419</v>
      </c>
      <c r="F780" s="475" t="s">
        <v>1017</v>
      </c>
      <c r="G780" s="475">
        <v>3</v>
      </c>
      <c r="H780" s="475">
        <v>153006</v>
      </c>
      <c r="I780" s="475">
        <v>158039</v>
      </c>
      <c r="J780" s="475">
        <v>172592</v>
      </c>
      <c r="K780" s="475">
        <v>180772</v>
      </c>
      <c r="L780" s="475">
        <v>193034</v>
      </c>
      <c r="M780" s="475">
        <v>200524</v>
      </c>
      <c r="N780" s="475">
        <v>237081</v>
      </c>
      <c r="O780" s="475">
        <v>242418</v>
      </c>
    </row>
    <row r="781" spans="1:15" x14ac:dyDescent="0.45">
      <c r="A781" s="475" t="s">
        <v>1019</v>
      </c>
      <c r="B781" s="475" t="s">
        <v>562</v>
      </c>
      <c r="C781" s="475" t="s">
        <v>390</v>
      </c>
      <c r="D781" s="475" t="s">
        <v>289</v>
      </c>
      <c r="E781" s="475" t="s">
        <v>419</v>
      </c>
      <c r="F781" s="475" t="s">
        <v>1017</v>
      </c>
      <c r="G781" s="475">
        <v>3</v>
      </c>
      <c r="H781" s="475">
        <v>116284</v>
      </c>
      <c r="I781" s="475">
        <v>120699</v>
      </c>
      <c r="J781" s="475">
        <v>136753</v>
      </c>
      <c r="K781" s="475">
        <v>144411</v>
      </c>
      <c r="L781" s="475">
        <v>155174</v>
      </c>
      <c r="M781" s="475">
        <v>162675</v>
      </c>
      <c r="N781" s="475">
        <v>189617</v>
      </c>
      <c r="O781" s="475">
        <v>190599</v>
      </c>
    </row>
    <row r="782" spans="1:15" x14ac:dyDescent="0.45">
      <c r="A782" s="475" t="s">
        <v>1019</v>
      </c>
      <c r="B782" s="475" t="s">
        <v>562</v>
      </c>
      <c r="C782" s="475" t="s">
        <v>391</v>
      </c>
      <c r="D782" s="475" t="s">
        <v>187</v>
      </c>
      <c r="E782" s="475" t="s">
        <v>419</v>
      </c>
      <c r="F782" s="475" t="s">
        <v>1017</v>
      </c>
      <c r="G782" s="475">
        <v>3</v>
      </c>
      <c r="H782" s="475">
        <v>129372</v>
      </c>
      <c r="I782" s="475">
        <v>136055</v>
      </c>
      <c r="J782" s="475">
        <v>147298</v>
      </c>
      <c r="K782" s="475">
        <v>155539</v>
      </c>
      <c r="L782" s="475">
        <v>166013</v>
      </c>
      <c r="M782" s="475">
        <v>173788</v>
      </c>
      <c r="N782" s="475">
        <v>196166</v>
      </c>
      <c r="O782" s="475">
        <v>189839</v>
      </c>
    </row>
    <row r="783" spans="1:15" x14ac:dyDescent="0.45">
      <c r="A783" s="475" t="s">
        <v>1019</v>
      </c>
      <c r="B783" s="475" t="s">
        <v>562</v>
      </c>
      <c r="C783" s="475" t="s">
        <v>391</v>
      </c>
      <c r="D783" s="475" t="s">
        <v>188</v>
      </c>
      <c r="E783" s="475" t="s">
        <v>419</v>
      </c>
      <c r="F783" s="475" t="s">
        <v>1017</v>
      </c>
      <c r="G783" s="475">
        <v>3</v>
      </c>
      <c r="H783" s="475">
        <v>231881</v>
      </c>
      <c r="I783" s="475">
        <v>239296</v>
      </c>
      <c r="J783" s="475">
        <v>232086</v>
      </c>
      <c r="K783" s="475">
        <v>238851</v>
      </c>
      <c r="L783" s="475">
        <v>251185</v>
      </c>
      <c r="M783" s="475">
        <v>257083</v>
      </c>
      <c r="N783" s="475">
        <v>303399</v>
      </c>
      <c r="O783" s="475">
        <v>309596</v>
      </c>
    </row>
    <row r="784" spans="1:15" x14ac:dyDescent="0.45">
      <c r="A784" s="475" t="s">
        <v>1019</v>
      </c>
      <c r="B784" s="475" t="s">
        <v>562</v>
      </c>
      <c r="C784" s="475" t="s">
        <v>391</v>
      </c>
      <c r="D784" s="475" t="s">
        <v>289</v>
      </c>
      <c r="E784" s="475" t="s">
        <v>419</v>
      </c>
      <c r="F784" s="475" t="s">
        <v>1017</v>
      </c>
      <c r="G784" s="475">
        <v>3</v>
      </c>
      <c r="H784" s="475">
        <v>171294</v>
      </c>
      <c r="I784" s="475">
        <v>178157</v>
      </c>
      <c r="J784" s="475">
        <v>181797</v>
      </c>
      <c r="K784" s="475">
        <v>189416</v>
      </c>
      <c r="L784" s="475">
        <v>200555</v>
      </c>
      <c r="M784" s="475">
        <v>207733</v>
      </c>
      <c r="N784" s="475">
        <v>239841</v>
      </c>
      <c r="O784" s="475">
        <v>239924</v>
      </c>
    </row>
    <row r="785" spans="1:15" x14ac:dyDescent="0.45">
      <c r="A785" s="475" t="s">
        <v>1019</v>
      </c>
      <c r="B785" s="475" t="s">
        <v>562</v>
      </c>
      <c r="C785" s="475" t="s">
        <v>392</v>
      </c>
      <c r="D785" s="475" t="s">
        <v>187</v>
      </c>
      <c r="E785" s="475" t="s">
        <v>419</v>
      </c>
      <c r="F785" s="475" t="s">
        <v>1017</v>
      </c>
      <c r="G785" s="475">
        <v>3</v>
      </c>
      <c r="H785" s="475">
        <v>169911</v>
      </c>
      <c r="I785" s="475">
        <v>176197</v>
      </c>
      <c r="J785" s="475">
        <v>190968</v>
      </c>
      <c r="K785" s="475">
        <v>201731</v>
      </c>
      <c r="L785" s="475">
        <v>214729</v>
      </c>
      <c r="M785" s="475">
        <v>222537</v>
      </c>
      <c r="N785" s="475">
        <v>247528</v>
      </c>
      <c r="O785" s="475">
        <v>240395</v>
      </c>
    </row>
    <row r="786" spans="1:15" x14ac:dyDescent="0.45">
      <c r="A786" s="475" t="s">
        <v>1019</v>
      </c>
      <c r="B786" s="475" t="s">
        <v>562</v>
      </c>
      <c r="C786" s="475" t="s">
        <v>392</v>
      </c>
      <c r="D786" s="475" t="s">
        <v>188</v>
      </c>
      <c r="E786" s="475" t="s">
        <v>419</v>
      </c>
      <c r="F786" s="475" t="s">
        <v>1017</v>
      </c>
      <c r="G786" s="475">
        <v>3</v>
      </c>
      <c r="H786" s="475">
        <v>287382</v>
      </c>
      <c r="I786" s="475">
        <v>291563</v>
      </c>
      <c r="J786" s="475">
        <v>306107</v>
      </c>
      <c r="K786" s="475">
        <v>317454</v>
      </c>
      <c r="L786" s="475">
        <v>331258</v>
      </c>
      <c r="M786" s="475">
        <v>337411</v>
      </c>
      <c r="N786" s="475">
        <v>371313</v>
      </c>
      <c r="O786" s="475">
        <v>383262</v>
      </c>
    </row>
    <row r="787" spans="1:15" x14ac:dyDescent="0.45">
      <c r="A787" s="475" t="s">
        <v>1019</v>
      </c>
      <c r="B787" s="475" t="s">
        <v>562</v>
      </c>
      <c r="C787" s="475" t="s">
        <v>392</v>
      </c>
      <c r="D787" s="475" t="s">
        <v>289</v>
      </c>
      <c r="E787" s="475" t="s">
        <v>419</v>
      </c>
      <c r="F787" s="475" t="s">
        <v>1017</v>
      </c>
      <c r="G787" s="475">
        <v>3</v>
      </c>
      <c r="H787" s="475">
        <v>220124</v>
      </c>
      <c r="I787" s="475">
        <v>225573</v>
      </c>
      <c r="J787" s="475">
        <v>239739</v>
      </c>
      <c r="K787" s="475">
        <v>250703</v>
      </c>
      <c r="L787" s="475">
        <v>263840</v>
      </c>
      <c r="M787" s="475">
        <v>270789</v>
      </c>
      <c r="N787" s="475">
        <v>299299</v>
      </c>
      <c r="O787" s="475">
        <v>300104</v>
      </c>
    </row>
    <row r="788" spans="1:15" x14ac:dyDescent="0.45">
      <c r="A788" s="475" t="s">
        <v>1019</v>
      </c>
      <c r="B788" s="475" t="s">
        <v>562</v>
      </c>
      <c r="C788" s="475" t="s">
        <v>393</v>
      </c>
      <c r="D788" s="475" t="s">
        <v>187</v>
      </c>
      <c r="E788" s="475" t="s">
        <v>419</v>
      </c>
      <c r="F788" s="475" t="s">
        <v>1017</v>
      </c>
      <c r="G788" s="475">
        <v>3</v>
      </c>
      <c r="H788" s="475">
        <v>196811</v>
      </c>
      <c r="I788" s="475">
        <v>203188</v>
      </c>
      <c r="J788" s="475">
        <v>222886</v>
      </c>
      <c r="K788" s="475">
        <v>240681</v>
      </c>
      <c r="L788" s="475">
        <v>248607</v>
      </c>
      <c r="M788" s="475">
        <v>254107</v>
      </c>
      <c r="N788" s="475">
        <v>278436</v>
      </c>
      <c r="O788" s="475">
        <v>273110</v>
      </c>
    </row>
    <row r="789" spans="1:15" x14ac:dyDescent="0.45">
      <c r="A789" s="475" t="s">
        <v>1019</v>
      </c>
      <c r="B789" s="475" t="s">
        <v>562</v>
      </c>
      <c r="C789" s="475" t="s">
        <v>393</v>
      </c>
      <c r="D789" s="475" t="s">
        <v>188</v>
      </c>
      <c r="E789" s="475" t="s">
        <v>419</v>
      </c>
      <c r="F789" s="475" t="s">
        <v>1017</v>
      </c>
      <c r="G789" s="475">
        <v>3</v>
      </c>
      <c r="H789" s="475">
        <v>330923</v>
      </c>
      <c r="I789" s="475">
        <v>332346</v>
      </c>
      <c r="J789" s="475">
        <v>344281</v>
      </c>
      <c r="K789" s="475">
        <v>361063</v>
      </c>
      <c r="L789" s="475">
        <v>369009</v>
      </c>
      <c r="M789" s="475">
        <v>372141</v>
      </c>
      <c r="N789" s="475">
        <v>401983</v>
      </c>
      <c r="O789" s="475">
        <v>421808</v>
      </c>
    </row>
    <row r="790" spans="1:15" x14ac:dyDescent="0.45">
      <c r="A790" s="475" t="s">
        <v>1019</v>
      </c>
      <c r="B790" s="475" t="s">
        <v>562</v>
      </c>
      <c r="C790" s="475" t="s">
        <v>393</v>
      </c>
      <c r="D790" s="475" t="s">
        <v>289</v>
      </c>
      <c r="E790" s="475" t="s">
        <v>419</v>
      </c>
      <c r="F790" s="475" t="s">
        <v>1017</v>
      </c>
      <c r="G790" s="475">
        <v>3</v>
      </c>
      <c r="H790" s="475">
        <v>259976</v>
      </c>
      <c r="I790" s="475">
        <v>263471</v>
      </c>
      <c r="J790" s="475">
        <v>278339</v>
      </c>
      <c r="K790" s="475">
        <v>295150</v>
      </c>
      <c r="L790" s="475">
        <v>302382</v>
      </c>
      <c r="M790" s="475">
        <v>306243</v>
      </c>
      <c r="N790" s="475">
        <v>332540</v>
      </c>
      <c r="O790" s="475">
        <v>337357</v>
      </c>
    </row>
    <row r="791" spans="1:15" x14ac:dyDescent="0.45">
      <c r="A791" s="475" t="s">
        <v>1019</v>
      </c>
      <c r="B791" s="475" t="s">
        <v>562</v>
      </c>
      <c r="C791" s="475" t="s">
        <v>394</v>
      </c>
      <c r="D791" s="475" t="s">
        <v>187</v>
      </c>
      <c r="E791" s="475" t="s">
        <v>419</v>
      </c>
      <c r="F791" s="475" t="s">
        <v>1017</v>
      </c>
      <c r="G791" s="475">
        <v>3</v>
      </c>
      <c r="H791" s="475">
        <v>197802</v>
      </c>
      <c r="I791" s="475">
        <v>198556</v>
      </c>
      <c r="J791" s="475">
        <v>239536</v>
      </c>
      <c r="K791" s="475">
        <v>252654</v>
      </c>
      <c r="L791" s="475">
        <v>267022</v>
      </c>
      <c r="M791" s="475">
        <v>270385</v>
      </c>
      <c r="N791" s="475">
        <v>290332</v>
      </c>
      <c r="O791" s="475">
        <v>290188</v>
      </c>
    </row>
    <row r="792" spans="1:15" x14ac:dyDescent="0.45">
      <c r="A792" s="475" t="s">
        <v>1019</v>
      </c>
      <c r="B792" s="475" t="s">
        <v>562</v>
      </c>
      <c r="C792" s="475" t="s">
        <v>394</v>
      </c>
      <c r="D792" s="475" t="s">
        <v>188</v>
      </c>
      <c r="E792" s="475" t="s">
        <v>419</v>
      </c>
      <c r="F792" s="475" t="s">
        <v>1017</v>
      </c>
      <c r="G792" s="475">
        <v>3</v>
      </c>
      <c r="H792" s="475">
        <v>280176</v>
      </c>
      <c r="I792" s="475">
        <v>283236</v>
      </c>
      <c r="J792" s="475">
        <v>365717</v>
      </c>
      <c r="K792" s="475">
        <v>382700</v>
      </c>
      <c r="L792" s="475">
        <v>385488</v>
      </c>
      <c r="M792" s="475">
        <v>386860</v>
      </c>
      <c r="N792" s="475">
        <v>404506</v>
      </c>
      <c r="O792" s="475">
        <v>431214</v>
      </c>
    </row>
    <row r="793" spans="1:15" x14ac:dyDescent="0.45">
      <c r="A793" s="475" t="s">
        <v>1019</v>
      </c>
      <c r="B793" s="475" t="s">
        <v>562</v>
      </c>
      <c r="C793" s="475" t="s">
        <v>394</v>
      </c>
      <c r="D793" s="475" t="s">
        <v>289</v>
      </c>
      <c r="E793" s="475" t="s">
        <v>419</v>
      </c>
      <c r="F793" s="475" t="s">
        <v>1017</v>
      </c>
      <c r="G793" s="475">
        <v>3</v>
      </c>
      <c r="H793" s="475">
        <v>241575</v>
      </c>
      <c r="I793" s="475">
        <v>243128</v>
      </c>
      <c r="J793" s="475">
        <v>304735</v>
      </c>
      <c r="K793" s="475">
        <v>318730</v>
      </c>
      <c r="L793" s="475">
        <v>325660</v>
      </c>
      <c r="M793" s="475">
        <v>326848</v>
      </c>
      <c r="N793" s="475">
        <v>344764</v>
      </c>
      <c r="O793" s="475">
        <v>355252</v>
      </c>
    </row>
    <row r="794" spans="1:15" x14ac:dyDescent="0.45">
      <c r="A794" s="475" t="s">
        <v>1019</v>
      </c>
      <c r="B794" s="475" t="s">
        <v>562</v>
      </c>
      <c r="C794" s="475" t="s">
        <v>395</v>
      </c>
      <c r="D794" s="475" t="s">
        <v>187</v>
      </c>
      <c r="E794" s="475" t="s">
        <v>419</v>
      </c>
      <c r="F794" s="475" t="s">
        <v>1017</v>
      </c>
      <c r="G794" s="475">
        <v>3</v>
      </c>
      <c r="H794" s="475">
        <v>223298</v>
      </c>
      <c r="I794" s="475">
        <v>215919</v>
      </c>
      <c r="J794" s="475">
        <v>227437</v>
      </c>
      <c r="K794" s="475">
        <v>240215</v>
      </c>
      <c r="L794" s="475">
        <v>253171</v>
      </c>
      <c r="M794" s="475">
        <v>257289</v>
      </c>
      <c r="N794" s="475">
        <v>275948</v>
      </c>
      <c r="O794" s="475">
        <v>278825</v>
      </c>
    </row>
    <row r="795" spans="1:15" x14ac:dyDescent="0.45">
      <c r="A795" s="475" t="s">
        <v>1019</v>
      </c>
      <c r="B795" s="475" t="s">
        <v>562</v>
      </c>
      <c r="C795" s="475" t="s">
        <v>395</v>
      </c>
      <c r="D795" s="475" t="s">
        <v>188</v>
      </c>
      <c r="E795" s="475" t="s">
        <v>419</v>
      </c>
      <c r="F795" s="475" t="s">
        <v>1017</v>
      </c>
      <c r="G795" s="475">
        <v>3</v>
      </c>
      <c r="H795" s="475">
        <v>308737</v>
      </c>
      <c r="I795" s="475">
        <v>306218</v>
      </c>
      <c r="J795" s="475">
        <v>347676</v>
      </c>
      <c r="K795" s="475">
        <v>365064</v>
      </c>
      <c r="L795" s="475">
        <v>365767</v>
      </c>
      <c r="M795" s="475">
        <v>374435</v>
      </c>
      <c r="N795" s="475">
        <v>385302</v>
      </c>
      <c r="O795" s="475">
        <v>431586</v>
      </c>
    </row>
    <row r="796" spans="1:15" x14ac:dyDescent="0.45">
      <c r="A796" s="475" t="s">
        <v>1019</v>
      </c>
      <c r="B796" s="475" t="s">
        <v>562</v>
      </c>
      <c r="C796" s="475" t="s">
        <v>395</v>
      </c>
      <c r="D796" s="475" t="s">
        <v>289</v>
      </c>
      <c r="E796" s="475" t="s">
        <v>419</v>
      </c>
      <c r="F796" s="475" t="s">
        <v>1017</v>
      </c>
      <c r="G796" s="475">
        <v>3</v>
      </c>
      <c r="H796" s="475">
        <v>271962</v>
      </c>
      <c r="I796" s="475">
        <v>267518</v>
      </c>
      <c r="J796" s="475">
        <v>295476</v>
      </c>
      <c r="K796" s="475">
        <v>310275</v>
      </c>
      <c r="L796" s="475">
        <v>314318</v>
      </c>
      <c r="M796" s="475">
        <v>319989</v>
      </c>
      <c r="N796" s="475">
        <v>333603</v>
      </c>
      <c r="O796" s="475">
        <v>356967</v>
      </c>
    </row>
    <row r="797" spans="1:15" x14ac:dyDescent="0.45">
      <c r="A797" s="475" t="s">
        <v>1019</v>
      </c>
      <c r="B797" s="475" t="s">
        <v>562</v>
      </c>
      <c r="C797" s="475" t="s">
        <v>396</v>
      </c>
      <c r="D797" s="475" t="s">
        <v>187</v>
      </c>
      <c r="E797" s="475" t="s">
        <v>419</v>
      </c>
      <c r="F797" s="475" t="s">
        <v>1017</v>
      </c>
      <c r="G797" s="475">
        <v>3</v>
      </c>
      <c r="H797" s="475">
        <v>174036</v>
      </c>
      <c r="I797" s="475">
        <v>176515</v>
      </c>
      <c r="J797" s="475">
        <v>175720</v>
      </c>
      <c r="K797" s="475">
        <v>187745</v>
      </c>
      <c r="L797" s="475">
        <v>197605</v>
      </c>
      <c r="M797" s="475">
        <v>204068</v>
      </c>
      <c r="N797" s="475">
        <v>216170</v>
      </c>
      <c r="O797" s="475">
        <v>229656</v>
      </c>
    </row>
    <row r="798" spans="1:15" x14ac:dyDescent="0.45">
      <c r="A798" s="475" t="s">
        <v>1019</v>
      </c>
      <c r="B798" s="475" t="s">
        <v>562</v>
      </c>
      <c r="C798" s="475" t="s">
        <v>396</v>
      </c>
      <c r="D798" s="475" t="s">
        <v>188</v>
      </c>
      <c r="E798" s="475" t="s">
        <v>419</v>
      </c>
      <c r="F798" s="475" t="s">
        <v>1017</v>
      </c>
      <c r="G798" s="475">
        <v>3</v>
      </c>
      <c r="H798" s="475">
        <v>269937</v>
      </c>
      <c r="I798" s="475">
        <v>263850</v>
      </c>
      <c r="J798" s="475">
        <v>265364</v>
      </c>
      <c r="K798" s="475">
        <v>281415</v>
      </c>
      <c r="L798" s="475">
        <v>289053</v>
      </c>
      <c r="M798" s="475">
        <v>299172</v>
      </c>
      <c r="N798" s="475">
        <v>308434</v>
      </c>
      <c r="O798" s="475">
        <v>359048</v>
      </c>
    </row>
    <row r="799" spans="1:15" x14ac:dyDescent="0.45">
      <c r="A799" s="475" t="s">
        <v>1019</v>
      </c>
      <c r="B799" s="475" t="s">
        <v>562</v>
      </c>
      <c r="C799" s="475" t="s">
        <v>396</v>
      </c>
      <c r="D799" s="475" t="s">
        <v>289</v>
      </c>
      <c r="E799" s="475" t="s">
        <v>419</v>
      </c>
      <c r="F799" s="475" t="s">
        <v>1017</v>
      </c>
      <c r="G799" s="475">
        <v>3</v>
      </c>
      <c r="H799" s="475">
        <v>227636</v>
      </c>
      <c r="I799" s="475">
        <v>224760</v>
      </c>
      <c r="J799" s="475">
        <v>225154</v>
      </c>
      <c r="K799" s="475">
        <v>239657</v>
      </c>
      <c r="L799" s="475">
        <v>247663</v>
      </c>
      <c r="M799" s="475">
        <v>255610</v>
      </c>
      <c r="N799" s="475">
        <v>266138</v>
      </c>
      <c r="O799" s="475">
        <v>298971</v>
      </c>
    </row>
    <row r="800" spans="1:15" x14ac:dyDescent="0.45">
      <c r="A800" s="475" t="s">
        <v>1019</v>
      </c>
      <c r="B800" s="475" t="s">
        <v>562</v>
      </c>
      <c r="C800" s="475" t="s">
        <v>397</v>
      </c>
      <c r="D800" s="475" t="s">
        <v>187</v>
      </c>
      <c r="E800" s="475" t="s">
        <v>419</v>
      </c>
      <c r="F800" s="475" t="s">
        <v>1017</v>
      </c>
      <c r="G800" s="475">
        <v>3</v>
      </c>
      <c r="H800" s="475">
        <v>150317</v>
      </c>
      <c r="I800" s="475">
        <v>150911</v>
      </c>
      <c r="J800" s="475">
        <v>85955</v>
      </c>
      <c r="K800" s="475">
        <v>95275</v>
      </c>
      <c r="L800" s="475">
        <v>96764</v>
      </c>
      <c r="M800" s="475">
        <v>99948</v>
      </c>
      <c r="N800" s="475">
        <v>99776</v>
      </c>
      <c r="O800" s="475">
        <v>114805</v>
      </c>
    </row>
    <row r="801" spans="1:15" x14ac:dyDescent="0.45">
      <c r="A801" s="475" t="s">
        <v>1019</v>
      </c>
      <c r="B801" s="475" t="s">
        <v>562</v>
      </c>
      <c r="C801" s="475" t="s">
        <v>397</v>
      </c>
      <c r="D801" s="475" t="s">
        <v>188</v>
      </c>
      <c r="E801" s="475" t="s">
        <v>419</v>
      </c>
      <c r="F801" s="475" t="s">
        <v>1017</v>
      </c>
      <c r="G801" s="475">
        <v>3</v>
      </c>
      <c r="H801" s="475">
        <v>341958</v>
      </c>
      <c r="I801" s="475">
        <v>367240</v>
      </c>
      <c r="J801" s="475">
        <v>136549</v>
      </c>
      <c r="K801" s="475">
        <v>142918</v>
      </c>
      <c r="L801" s="475">
        <v>144611</v>
      </c>
      <c r="M801" s="475">
        <v>149098</v>
      </c>
      <c r="N801" s="475">
        <v>151829</v>
      </c>
      <c r="O801" s="475">
        <v>184509</v>
      </c>
    </row>
    <row r="802" spans="1:15" x14ac:dyDescent="0.45">
      <c r="A802" s="475" t="s">
        <v>1019</v>
      </c>
      <c r="B802" s="475" t="s">
        <v>562</v>
      </c>
      <c r="C802" s="475" t="s">
        <v>397</v>
      </c>
      <c r="D802" s="475" t="s">
        <v>289</v>
      </c>
      <c r="E802" s="475" t="s">
        <v>419</v>
      </c>
      <c r="F802" s="475" t="s">
        <v>1017</v>
      </c>
      <c r="G802" s="475">
        <v>3</v>
      </c>
      <c r="H802" s="475">
        <v>234509</v>
      </c>
      <c r="I802" s="475">
        <v>236678</v>
      </c>
      <c r="J802" s="475">
        <v>105766</v>
      </c>
      <c r="K802" s="475">
        <v>114656</v>
      </c>
      <c r="L802" s="475">
        <v>116386</v>
      </c>
      <c r="M802" s="475">
        <v>120218</v>
      </c>
      <c r="N802" s="475">
        <v>121469</v>
      </c>
      <c r="O802" s="475">
        <v>143689</v>
      </c>
    </row>
    <row r="803" spans="1:15" x14ac:dyDescent="0.45">
      <c r="A803" s="475" t="s">
        <v>1019</v>
      </c>
      <c r="B803" s="475" t="s">
        <v>562</v>
      </c>
      <c r="C803" s="475" t="s">
        <v>289</v>
      </c>
      <c r="D803" s="475" t="s">
        <v>187</v>
      </c>
      <c r="E803" s="475" t="s">
        <v>419</v>
      </c>
      <c r="F803" s="475" t="s">
        <v>1017</v>
      </c>
      <c r="G803" s="475">
        <v>3</v>
      </c>
      <c r="H803" s="475">
        <v>108147</v>
      </c>
      <c r="I803" s="475">
        <v>114584</v>
      </c>
      <c r="J803" s="475">
        <v>125327</v>
      </c>
      <c r="K803" s="475">
        <v>135398</v>
      </c>
      <c r="L803" s="475">
        <v>147692</v>
      </c>
      <c r="M803" s="475">
        <v>155091</v>
      </c>
      <c r="N803" s="475">
        <v>172794</v>
      </c>
      <c r="O803" s="475">
        <v>171799</v>
      </c>
    </row>
    <row r="804" spans="1:15" x14ac:dyDescent="0.45">
      <c r="A804" s="475" t="s">
        <v>1019</v>
      </c>
      <c r="B804" s="475" t="s">
        <v>562</v>
      </c>
      <c r="C804" s="475" t="s">
        <v>289</v>
      </c>
      <c r="D804" s="475" t="s">
        <v>188</v>
      </c>
      <c r="E804" s="475" t="s">
        <v>419</v>
      </c>
      <c r="F804" s="475" t="s">
        <v>1017</v>
      </c>
      <c r="G804" s="475">
        <v>3</v>
      </c>
      <c r="H804" s="475">
        <v>190108</v>
      </c>
      <c r="I804" s="475">
        <v>196996</v>
      </c>
      <c r="J804" s="475">
        <v>210426</v>
      </c>
      <c r="K804" s="475">
        <v>223030</v>
      </c>
      <c r="L804" s="475">
        <v>235585</v>
      </c>
      <c r="M804" s="475">
        <v>242284</v>
      </c>
      <c r="N804" s="475">
        <v>266401</v>
      </c>
      <c r="O804" s="475">
        <v>279602</v>
      </c>
    </row>
    <row r="805" spans="1:15" x14ac:dyDescent="0.45">
      <c r="A805" s="475" t="s">
        <v>1019</v>
      </c>
      <c r="B805" s="475" t="s">
        <v>562</v>
      </c>
      <c r="C805" s="475" t="s">
        <v>289</v>
      </c>
      <c r="D805" s="475" t="s">
        <v>289</v>
      </c>
      <c r="E805" s="475" t="s">
        <v>419</v>
      </c>
      <c r="F805" s="475" t="s">
        <v>1017</v>
      </c>
      <c r="G805" s="475">
        <v>3</v>
      </c>
      <c r="H805" s="475">
        <v>143357</v>
      </c>
      <c r="I805" s="475">
        <v>150091</v>
      </c>
      <c r="J805" s="475">
        <v>161957</v>
      </c>
      <c r="K805" s="475">
        <v>173127</v>
      </c>
      <c r="L805" s="475">
        <v>185529</v>
      </c>
      <c r="M805" s="475">
        <v>192723</v>
      </c>
      <c r="N805" s="475">
        <v>213262</v>
      </c>
      <c r="O805" s="475">
        <v>219405</v>
      </c>
    </row>
    <row r="806" spans="1:15" x14ac:dyDescent="0.45">
      <c r="A806" s="475" t="s">
        <v>1019</v>
      </c>
      <c r="B806" s="475" t="s">
        <v>555</v>
      </c>
      <c r="C806" s="475" t="s">
        <v>385</v>
      </c>
      <c r="D806" s="475" t="s">
        <v>187</v>
      </c>
      <c r="E806" s="475" t="s">
        <v>419</v>
      </c>
      <c r="F806" s="475" t="s">
        <v>1017</v>
      </c>
      <c r="G806" s="475">
        <v>3</v>
      </c>
      <c r="H806" s="475">
        <v>3402</v>
      </c>
      <c r="I806" s="475">
        <v>3721</v>
      </c>
      <c r="J806" s="475">
        <v>4140</v>
      </c>
      <c r="K806" s="475">
        <v>4505</v>
      </c>
      <c r="L806" s="475">
        <v>4828</v>
      </c>
      <c r="M806" s="475">
        <v>5249</v>
      </c>
      <c r="N806" s="475">
        <v>7172</v>
      </c>
      <c r="O806" s="475">
        <v>7530</v>
      </c>
    </row>
    <row r="807" spans="1:15" x14ac:dyDescent="0.45">
      <c r="A807" s="475" t="s">
        <v>1019</v>
      </c>
      <c r="B807" s="475" t="s">
        <v>555</v>
      </c>
      <c r="C807" s="475" t="s">
        <v>385</v>
      </c>
      <c r="D807" s="475" t="s">
        <v>188</v>
      </c>
      <c r="E807" s="475" t="s">
        <v>419</v>
      </c>
      <c r="F807" s="475" t="s">
        <v>1017</v>
      </c>
      <c r="G807" s="475">
        <v>3</v>
      </c>
      <c r="H807" s="475">
        <v>4133</v>
      </c>
      <c r="I807" s="475">
        <v>4403</v>
      </c>
      <c r="J807" s="475">
        <v>4890</v>
      </c>
      <c r="K807" s="475">
        <v>5321</v>
      </c>
      <c r="L807" s="475">
        <v>5671</v>
      </c>
      <c r="M807" s="475">
        <v>6215</v>
      </c>
      <c r="N807" s="475">
        <v>9148</v>
      </c>
      <c r="O807" s="475">
        <v>9086</v>
      </c>
    </row>
    <row r="808" spans="1:15" x14ac:dyDescent="0.45">
      <c r="A808" s="475" t="s">
        <v>1019</v>
      </c>
      <c r="B808" s="475" t="s">
        <v>555</v>
      </c>
      <c r="C808" s="475" t="s">
        <v>385</v>
      </c>
      <c r="D808" s="475" t="s">
        <v>289</v>
      </c>
      <c r="E808" s="475" t="s">
        <v>419</v>
      </c>
      <c r="F808" s="475" t="s">
        <v>1017</v>
      </c>
      <c r="G808" s="475">
        <v>3</v>
      </c>
      <c r="H808" s="475">
        <v>3792</v>
      </c>
      <c r="I808" s="475">
        <v>4085</v>
      </c>
      <c r="J808" s="475">
        <v>4539</v>
      </c>
      <c r="K808" s="475">
        <v>5148</v>
      </c>
      <c r="L808" s="475">
        <v>5283</v>
      </c>
      <c r="M808" s="475">
        <v>5747</v>
      </c>
      <c r="N808" s="475">
        <v>8129</v>
      </c>
      <c r="O808" s="475">
        <v>8267</v>
      </c>
    </row>
    <row r="809" spans="1:15" x14ac:dyDescent="0.45">
      <c r="A809" s="475" t="s">
        <v>1019</v>
      </c>
      <c r="B809" s="475" t="s">
        <v>555</v>
      </c>
      <c r="C809" s="475" t="s">
        <v>388</v>
      </c>
      <c r="D809" s="475" t="s">
        <v>187</v>
      </c>
      <c r="E809" s="475" t="s">
        <v>419</v>
      </c>
      <c r="F809" s="475" t="s">
        <v>1017</v>
      </c>
      <c r="G809" s="475">
        <v>3</v>
      </c>
      <c r="H809" s="475">
        <v>8508</v>
      </c>
      <c r="I809" s="475">
        <v>9423</v>
      </c>
      <c r="J809" s="475">
        <v>10824</v>
      </c>
      <c r="K809" s="475">
        <v>12607</v>
      </c>
      <c r="L809" s="475">
        <v>12993</v>
      </c>
      <c r="M809" s="475">
        <v>14928</v>
      </c>
      <c r="N809" s="475">
        <v>21058</v>
      </c>
      <c r="O809" s="475">
        <v>20762</v>
      </c>
    </row>
    <row r="810" spans="1:15" x14ac:dyDescent="0.45">
      <c r="A810" s="475" t="s">
        <v>1019</v>
      </c>
      <c r="B810" s="475" t="s">
        <v>555</v>
      </c>
      <c r="C810" s="475" t="s">
        <v>388</v>
      </c>
      <c r="D810" s="475" t="s">
        <v>188</v>
      </c>
      <c r="E810" s="475" t="s">
        <v>419</v>
      </c>
      <c r="F810" s="475" t="s">
        <v>1017</v>
      </c>
      <c r="G810" s="475">
        <v>3</v>
      </c>
      <c r="H810" s="475">
        <v>9884</v>
      </c>
      <c r="I810" s="475">
        <v>11026</v>
      </c>
      <c r="J810" s="475">
        <v>12583</v>
      </c>
      <c r="K810" s="475">
        <v>14687</v>
      </c>
      <c r="L810" s="475">
        <v>14583</v>
      </c>
      <c r="M810" s="475">
        <v>17213</v>
      </c>
      <c r="N810" s="475">
        <v>24426</v>
      </c>
      <c r="O810" s="475">
        <v>24037</v>
      </c>
    </row>
    <row r="811" spans="1:15" x14ac:dyDescent="0.45">
      <c r="A811" s="475" t="s">
        <v>1019</v>
      </c>
      <c r="B811" s="475" t="s">
        <v>555</v>
      </c>
      <c r="C811" s="475" t="s">
        <v>388</v>
      </c>
      <c r="D811" s="475" t="s">
        <v>289</v>
      </c>
      <c r="E811" s="475" t="s">
        <v>419</v>
      </c>
      <c r="F811" s="475" t="s">
        <v>1017</v>
      </c>
      <c r="G811" s="475">
        <v>3</v>
      </c>
      <c r="H811" s="475">
        <v>9304</v>
      </c>
      <c r="I811" s="475">
        <v>10328</v>
      </c>
      <c r="J811" s="475">
        <v>11803</v>
      </c>
      <c r="K811" s="475">
        <v>13763</v>
      </c>
      <c r="L811" s="475">
        <v>13887</v>
      </c>
      <c r="M811" s="475">
        <v>16184</v>
      </c>
      <c r="N811" s="475">
        <v>22859</v>
      </c>
      <c r="O811" s="475">
        <v>22474</v>
      </c>
    </row>
    <row r="812" spans="1:15" x14ac:dyDescent="0.45">
      <c r="A812" s="475" t="s">
        <v>1019</v>
      </c>
      <c r="B812" s="475" t="s">
        <v>555</v>
      </c>
      <c r="C812" s="475" t="s">
        <v>389</v>
      </c>
      <c r="D812" s="475" t="s">
        <v>187</v>
      </c>
      <c r="E812" s="475" t="s">
        <v>419</v>
      </c>
      <c r="F812" s="475" t="s">
        <v>1017</v>
      </c>
      <c r="G812" s="475">
        <v>3</v>
      </c>
      <c r="H812" s="475">
        <v>17349</v>
      </c>
      <c r="I812" s="475">
        <v>18581</v>
      </c>
      <c r="J812" s="475">
        <v>21188</v>
      </c>
      <c r="K812" s="475">
        <v>24687</v>
      </c>
      <c r="L812" s="475">
        <v>26161</v>
      </c>
      <c r="M812" s="475">
        <v>38247</v>
      </c>
      <c r="N812" s="475">
        <v>49934</v>
      </c>
      <c r="O812" s="475">
        <v>48263</v>
      </c>
    </row>
    <row r="813" spans="1:15" x14ac:dyDescent="0.45">
      <c r="A813" s="475" t="s">
        <v>1019</v>
      </c>
      <c r="B813" s="475" t="s">
        <v>555</v>
      </c>
      <c r="C813" s="475" t="s">
        <v>389</v>
      </c>
      <c r="D813" s="475" t="s">
        <v>188</v>
      </c>
      <c r="E813" s="475" t="s">
        <v>419</v>
      </c>
      <c r="F813" s="475" t="s">
        <v>1017</v>
      </c>
      <c r="G813" s="475">
        <v>3</v>
      </c>
      <c r="H813" s="475">
        <v>22628</v>
      </c>
      <c r="I813" s="475">
        <v>24353</v>
      </c>
      <c r="J813" s="475">
        <v>27823</v>
      </c>
      <c r="K813" s="475">
        <v>32543</v>
      </c>
      <c r="L813" s="475">
        <v>34148</v>
      </c>
      <c r="M813" s="475">
        <v>46155</v>
      </c>
      <c r="N813" s="475">
        <v>63081</v>
      </c>
      <c r="O813" s="475">
        <v>61052</v>
      </c>
    </row>
    <row r="814" spans="1:15" x14ac:dyDescent="0.45">
      <c r="A814" s="475" t="s">
        <v>1019</v>
      </c>
      <c r="B814" s="475" t="s">
        <v>555</v>
      </c>
      <c r="C814" s="475" t="s">
        <v>389</v>
      </c>
      <c r="D814" s="475" t="s">
        <v>289</v>
      </c>
      <c r="E814" s="475" t="s">
        <v>419</v>
      </c>
      <c r="F814" s="475" t="s">
        <v>1017</v>
      </c>
      <c r="G814" s="475">
        <v>3</v>
      </c>
      <c r="H814" s="475">
        <v>20452</v>
      </c>
      <c r="I814" s="475">
        <v>21913</v>
      </c>
      <c r="J814" s="475">
        <v>24981</v>
      </c>
      <c r="K814" s="475">
        <v>29159</v>
      </c>
      <c r="L814" s="475">
        <v>30692</v>
      </c>
      <c r="M814" s="475">
        <v>42765</v>
      </c>
      <c r="N814" s="475">
        <v>57393</v>
      </c>
      <c r="O814" s="475">
        <v>55439</v>
      </c>
    </row>
    <row r="815" spans="1:15" x14ac:dyDescent="0.45">
      <c r="A815" s="475" t="s">
        <v>1019</v>
      </c>
      <c r="B815" s="475" t="s">
        <v>555</v>
      </c>
      <c r="C815" s="475" t="s">
        <v>390</v>
      </c>
      <c r="D815" s="475" t="s">
        <v>187</v>
      </c>
      <c r="E815" s="475" t="s">
        <v>419</v>
      </c>
      <c r="F815" s="475" t="s">
        <v>1017</v>
      </c>
      <c r="G815" s="475">
        <v>3</v>
      </c>
      <c r="H815" s="475">
        <v>26819</v>
      </c>
      <c r="I815" s="475">
        <v>28497</v>
      </c>
      <c r="J815" s="475">
        <v>32129</v>
      </c>
      <c r="K815" s="475">
        <v>36412</v>
      </c>
      <c r="L815" s="475">
        <v>38334</v>
      </c>
      <c r="M815" s="475">
        <v>56243</v>
      </c>
      <c r="N815" s="475">
        <v>72411</v>
      </c>
      <c r="O815" s="475">
        <v>71339</v>
      </c>
    </row>
    <row r="816" spans="1:15" x14ac:dyDescent="0.45">
      <c r="A816" s="475" t="s">
        <v>1019</v>
      </c>
      <c r="B816" s="475" t="s">
        <v>555</v>
      </c>
      <c r="C816" s="475" t="s">
        <v>390</v>
      </c>
      <c r="D816" s="475" t="s">
        <v>188</v>
      </c>
      <c r="E816" s="475" t="s">
        <v>419</v>
      </c>
      <c r="F816" s="475" t="s">
        <v>1017</v>
      </c>
      <c r="G816" s="475">
        <v>3</v>
      </c>
      <c r="H816" s="475">
        <v>36996</v>
      </c>
      <c r="I816" s="475">
        <v>38957</v>
      </c>
      <c r="J816" s="475">
        <v>43613</v>
      </c>
      <c r="K816" s="475">
        <v>49631</v>
      </c>
      <c r="L816" s="475">
        <v>51564</v>
      </c>
      <c r="M816" s="475">
        <v>71558</v>
      </c>
      <c r="N816" s="475">
        <v>95847</v>
      </c>
      <c r="O816" s="475">
        <v>93725</v>
      </c>
    </row>
    <row r="817" spans="1:15" x14ac:dyDescent="0.45">
      <c r="A817" s="475" t="s">
        <v>1019</v>
      </c>
      <c r="B817" s="475" t="s">
        <v>555</v>
      </c>
      <c r="C817" s="475" t="s">
        <v>390</v>
      </c>
      <c r="D817" s="475" t="s">
        <v>289</v>
      </c>
      <c r="E817" s="475" t="s">
        <v>419</v>
      </c>
      <c r="F817" s="475" t="s">
        <v>1017</v>
      </c>
      <c r="G817" s="475">
        <v>3</v>
      </c>
      <c r="H817" s="475">
        <v>32953</v>
      </c>
      <c r="I817" s="475">
        <v>34690</v>
      </c>
      <c r="J817" s="475">
        <v>38843</v>
      </c>
      <c r="K817" s="475">
        <v>44094</v>
      </c>
      <c r="L817" s="475">
        <v>46003</v>
      </c>
      <c r="M817" s="475">
        <v>65139</v>
      </c>
      <c r="N817" s="475">
        <v>85975</v>
      </c>
      <c r="O817" s="475">
        <v>84169</v>
      </c>
    </row>
    <row r="818" spans="1:15" x14ac:dyDescent="0.45">
      <c r="A818" s="475" t="s">
        <v>1019</v>
      </c>
      <c r="B818" s="475" t="s">
        <v>555</v>
      </c>
      <c r="C818" s="475" t="s">
        <v>391</v>
      </c>
      <c r="D818" s="475" t="s">
        <v>187</v>
      </c>
      <c r="E818" s="475" t="s">
        <v>419</v>
      </c>
      <c r="F818" s="475" t="s">
        <v>1017</v>
      </c>
      <c r="G818" s="475">
        <v>3</v>
      </c>
      <c r="H818" s="475">
        <v>35499</v>
      </c>
      <c r="I818" s="475">
        <v>37470</v>
      </c>
      <c r="J818" s="475">
        <v>42256</v>
      </c>
      <c r="K818" s="475">
        <v>47231</v>
      </c>
      <c r="L818" s="475">
        <v>49558</v>
      </c>
      <c r="M818" s="475">
        <v>68886</v>
      </c>
      <c r="N818" s="475">
        <v>87692</v>
      </c>
      <c r="O818" s="475">
        <v>87402</v>
      </c>
    </row>
    <row r="819" spans="1:15" x14ac:dyDescent="0.45">
      <c r="A819" s="475" t="s">
        <v>1019</v>
      </c>
      <c r="B819" s="475" t="s">
        <v>555</v>
      </c>
      <c r="C819" s="475" t="s">
        <v>391</v>
      </c>
      <c r="D819" s="475" t="s">
        <v>188</v>
      </c>
      <c r="E819" s="475" t="s">
        <v>419</v>
      </c>
      <c r="F819" s="475" t="s">
        <v>1017</v>
      </c>
      <c r="G819" s="475">
        <v>3</v>
      </c>
      <c r="H819" s="475">
        <v>50790</v>
      </c>
      <c r="I819" s="475">
        <v>52585</v>
      </c>
      <c r="J819" s="475">
        <v>58256</v>
      </c>
      <c r="K819" s="475">
        <v>64739</v>
      </c>
      <c r="L819" s="475">
        <v>66913</v>
      </c>
      <c r="M819" s="475">
        <v>88558</v>
      </c>
      <c r="N819" s="475">
        <v>115185</v>
      </c>
      <c r="O819" s="475">
        <v>115098</v>
      </c>
    </row>
    <row r="820" spans="1:15" x14ac:dyDescent="0.45">
      <c r="A820" s="475" t="s">
        <v>1019</v>
      </c>
      <c r="B820" s="475" t="s">
        <v>555</v>
      </c>
      <c r="C820" s="475" t="s">
        <v>391</v>
      </c>
      <c r="D820" s="475" t="s">
        <v>289</v>
      </c>
      <c r="E820" s="475" t="s">
        <v>419</v>
      </c>
      <c r="F820" s="475" t="s">
        <v>1017</v>
      </c>
      <c r="G820" s="475">
        <v>3</v>
      </c>
      <c r="H820" s="475">
        <v>44934</v>
      </c>
      <c r="I820" s="475">
        <v>46692</v>
      </c>
      <c r="J820" s="475">
        <v>51910</v>
      </c>
      <c r="K820" s="475">
        <v>57709</v>
      </c>
      <c r="L820" s="475">
        <v>59891</v>
      </c>
      <c r="M820" s="475">
        <v>80567</v>
      </c>
      <c r="N820" s="475">
        <v>103917</v>
      </c>
      <c r="O820" s="475">
        <v>103419</v>
      </c>
    </row>
    <row r="821" spans="1:15" x14ac:dyDescent="0.45">
      <c r="A821" s="475" t="s">
        <v>1019</v>
      </c>
      <c r="B821" s="475" t="s">
        <v>555</v>
      </c>
      <c r="C821" s="475" t="s">
        <v>392</v>
      </c>
      <c r="D821" s="475" t="s">
        <v>187</v>
      </c>
      <c r="E821" s="475" t="s">
        <v>419</v>
      </c>
      <c r="F821" s="475" t="s">
        <v>1017</v>
      </c>
      <c r="G821" s="475">
        <v>3</v>
      </c>
      <c r="H821" s="475">
        <v>55764</v>
      </c>
      <c r="I821" s="475">
        <v>57908</v>
      </c>
      <c r="J821" s="475">
        <v>65058</v>
      </c>
      <c r="K821" s="475">
        <v>69995</v>
      </c>
      <c r="L821" s="475">
        <v>71029</v>
      </c>
      <c r="M821" s="475">
        <v>92583</v>
      </c>
      <c r="N821" s="475">
        <v>117199</v>
      </c>
      <c r="O821" s="475">
        <v>113007</v>
      </c>
    </row>
    <row r="822" spans="1:15" x14ac:dyDescent="0.45">
      <c r="A822" s="475" t="s">
        <v>1019</v>
      </c>
      <c r="B822" s="475" t="s">
        <v>555</v>
      </c>
      <c r="C822" s="475" t="s">
        <v>392</v>
      </c>
      <c r="D822" s="475" t="s">
        <v>188</v>
      </c>
      <c r="E822" s="475" t="s">
        <v>419</v>
      </c>
      <c r="F822" s="475" t="s">
        <v>1017</v>
      </c>
      <c r="G822" s="475">
        <v>3</v>
      </c>
      <c r="H822" s="475">
        <v>71480</v>
      </c>
      <c r="I822" s="475">
        <v>73585</v>
      </c>
      <c r="J822" s="475">
        <v>80709</v>
      </c>
      <c r="K822" s="475">
        <v>88174</v>
      </c>
      <c r="L822" s="475">
        <v>89521</v>
      </c>
      <c r="M822" s="475">
        <v>111522</v>
      </c>
      <c r="N822" s="475">
        <v>142653</v>
      </c>
      <c r="O822" s="475">
        <v>143160</v>
      </c>
    </row>
    <row r="823" spans="1:15" x14ac:dyDescent="0.45">
      <c r="A823" s="475" t="s">
        <v>1019</v>
      </c>
      <c r="B823" s="475" t="s">
        <v>555</v>
      </c>
      <c r="C823" s="475" t="s">
        <v>392</v>
      </c>
      <c r="D823" s="475" t="s">
        <v>289</v>
      </c>
      <c r="E823" s="475" t="s">
        <v>419</v>
      </c>
      <c r="F823" s="475" t="s">
        <v>1017</v>
      </c>
      <c r="G823" s="475">
        <v>3</v>
      </c>
      <c r="H823" s="475">
        <v>65574</v>
      </c>
      <c r="I823" s="475">
        <v>67627</v>
      </c>
      <c r="J823" s="475">
        <v>74703</v>
      </c>
      <c r="K823" s="475">
        <v>81192</v>
      </c>
      <c r="L823" s="475">
        <v>82375</v>
      </c>
      <c r="M823" s="475">
        <v>104213</v>
      </c>
      <c r="N823" s="475">
        <v>132792</v>
      </c>
      <c r="O823" s="475">
        <v>130833</v>
      </c>
    </row>
    <row r="824" spans="1:15" x14ac:dyDescent="0.45">
      <c r="A824" s="475" t="s">
        <v>1019</v>
      </c>
      <c r="B824" s="475" t="s">
        <v>555</v>
      </c>
      <c r="C824" s="475" t="s">
        <v>393</v>
      </c>
      <c r="D824" s="475" t="s">
        <v>187</v>
      </c>
      <c r="E824" s="475" t="s">
        <v>419</v>
      </c>
      <c r="F824" s="475" t="s">
        <v>1017</v>
      </c>
      <c r="G824" s="475">
        <v>3</v>
      </c>
      <c r="H824" s="475">
        <v>98273</v>
      </c>
      <c r="I824" s="475">
        <v>100268</v>
      </c>
      <c r="J824" s="475">
        <v>111934</v>
      </c>
      <c r="K824" s="475">
        <v>115566</v>
      </c>
      <c r="L824" s="475">
        <v>113441</v>
      </c>
      <c r="M824" s="475">
        <v>133494</v>
      </c>
      <c r="N824" s="475">
        <v>171755</v>
      </c>
      <c r="O824" s="475">
        <v>160034</v>
      </c>
    </row>
    <row r="825" spans="1:15" x14ac:dyDescent="0.45">
      <c r="A825" s="475" t="s">
        <v>1019</v>
      </c>
      <c r="B825" s="475" t="s">
        <v>555</v>
      </c>
      <c r="C825" s="475" t="s">
        <v>393</v>
      </c>
      <c r="D825" s="475" t="s">
        <v>188</v>
      </c>
      <c r="E825" s="475" t="s">
        <v>419</v>
      </c>
      <c r="F825" s="475" t="s">
        <v>1017</v>
      </c>
      <c r="G825" s="475">
        <v>3</v>
      </c>
      <c r="H825" s="475">
        <v>97443</v>
      </c>
      <c r="I825" s="475">
        <v>98484</v>
      </c>
      <c r="J825" s="475">
        <v>107714</v>
      </c>
      <c r="K825" s="475">
        <v>113573</v>
      </c>
      <c r="L825" s="475">
        <v>115495</v>
      </c>
      <c r="M825" s="475">
        <v>137642</v>
      </c>
      <c r="N825" s="475">
        <v>176744</v>
      </c>
      <c r="O825" s="475">
        <v>174789</v>
      </c>
    </row>
    <row r="826" spans="1:15" x14ac:dyDescent="0.45">
      <c r="A826" s="475" t="s">
        <v>1019</v>
      </c>
      <c r="B826" s="475" t="s">
        <v>555</v>
      </c>
      <c r="C826" s="475" t="s">
        <v>393</v>
      </c>
      <c r="D826" s="475" t="s">
        <v>289</v>
      </c>
      <c r="E826" s="475" t="s">
        <v>419</v>
      </c>
      <c r="F826" s="475" t="s">
        <v>1017</v>
      </c>
      <c r="G826" s="475">
        <v>3</v>
      </c>
      <c r="H826" s="475">
        <v>97778</v>
      </c>
      <c r="I826" s="475">
        <v>99172</v>
      </c>
      <c r="J826" s="475">
        <v>109327</v>
      </c>
      <c r="K826" s="475">
        <v>114329</v>
      </c>
      <c r="L826" s="475">
        <v>114669</v>
      </c>
      <c r="M826" s="475">
        <v>135991</v>
      </c>
      <c r="N826" s="475">
        <v>174796</v>
      </c>
      <c r="O826" s="475">
        <v>168766</v>
      </c>
    </row>
    <row r="827" spans="1:15" x14ac:dyDescent="0.45">
      <c r="A827" s="475" t="s">
        <v>1019</v>
      </c>
      <c r="B827" s="475" t="s">
        <v>555</v>
      </c>
      <c r="C827" s="475" t="s">
        <v>394</v>
      </c>
      <c r="D827" s="475" t="s">
        <v>187</v>
      </c>
      <c r="E827" s="475" t="s">
        <v>419</v>
      </c>
      <c r="F827" s="475" t="s">
        <v>1017</v>
      </c>
      <c r="G827" s="475">
        <v>3</v>
      </c>
      <c r="H827" s="475">
        <v>148615</v>
      </c>
      <c r="I827" s="475">
        <v>151953</v>
      </c>
      <c r="J827" s="475">
        <v>166491</v>
      </c>
      <c r="K827" s="475">
        <v>174042</v>
      </c>
      <c r="L827" s="475">
        <v>174368</v>
      </c>
      <c r="M827" s="475">
        <v>178938</v>
      </c>
      <c r="N827" s="475">
        <v>227818</v>
      </c>
      <c r="O827" s="475">
        <v>207496</v>
      </c>
    </row>
    <row r="828" spans="1:15" x14ac:dyDescent="0.45">
      <c r="A828" s="475" t="s">
        <v>1019</v>
      </c>
      <c r="B828" s="475" t="s">
        <v>555</v>
      </c>
      <c r="C828" s="475" t="s">
        <v>394</v>
      </c>
      <c r="D828" s="475" t="s">
        <v>188</v>
      </c>
      <c r="E828" s="475" t="s">
        <v>419</v>
      </c>
      <c r="F828" s="475" t="s">
        <v>1017</v>
      </c>
      <c r="G828" s="475">
        <v>3</v>
      </c>
      <c r="H828" s="475">
        <v>136594</v>
      </c>
      <c r="I828" s="475">
        <v>137281</v>
      </c>
      <c r="J828" s="475">
        <v>146525</v>
      </c>
      <c r="K828" s="475">
        <v>155102</v>
      </c>
      <c r="L828" s="475">
        <v>155951</v>
      </c>
      <c r="M828" s="475">
        <v>160246</v>
      </c>
      <c r="N828" s="475">
        <v>205593</v>
      </c>
      <c r="O828" s="475">
        <v>195574</v>
      </c>
    </row>
    <row r="829" spans="1:15" x14ac:dyDescent="0.45">
      <c r="A829" s="475" t="s">
        <v>1019</v>
      </c>
      <c r="B829" s="475" t="s">
        <v>555</v>
      </c>
      <c r="C829" s="475" t="s">
        <v>394</v>
      </c>
      <c r="D829" s="475" t="s">
        <v>289</v>
      </c>
      <c r="E829" s="475" t="s">
        <v>419</v>
      </c>
      <c r="F829" s="475" t="s">
        <v>1017</v>
      </c>
      <c r="G829" s="475">
        <v>3</v>
      </c>
      <c r="H829" s="475">
        <v>141614</v>
      </c>
      <c r="I829" s="475">
        <v>143419</v>
      </c>
      <c r="J829" s="475">
        <v>154860</v>
      </c>
      <c r="K829" s="475">
        <v>163074</v>
      </c>
      <c r="L829" s="475">
        <v>163622</v>
      </c>
      <c r="M829" s="475">
        <v>168049</v>
      </c>
      <c r="N829" s="475">
        <v>214902</v>
      </c>
      <c r="O829" s="475">
        <v>200676</v>
      </c>
    </row>
    <row r="830" spans="1:15" x14ac:dyDescent="0.45">
      <c r="A830" s="475" t="s">
        <v>1019</v>
      </c>
      <c r="B830" s="475" t="s">
        <v>555</v>
      </c>
      <c r="C830" s="475" t="s">
        <v>395</v>
      </c>
      <c r="D830" s="475" t="s">
        <v>187</v>
      </c>
      <c r="E830" s="475" t="s">
        <v>419</v>
      </c>
      <c r="F830" s="475" t="s">
        <v>1017</v>
      </c>
      <c r="G830" s="475">
        <v>3</v>
      </c>
      <c r="H830" s="475">
        <v>156761</v>
      </c>
      <c r="I830" s="475">
        <v>159381</v>
      </c>
      <c r="J830" s="475">
        <v>173506</v>
      </c>
      <c r="K830" s="475">
        <v>182911</v>
      </c>
      <c r="L830" s="475">
        <v>186225</v>
      </c>
      <c r="M830" s="475">
        <v>182490</v>
      </c>
      <c r="N830" s="475">
        <v>227714</v>
      </c>
      <c r="O830" s="475">
        <v>206683</v>
      </c>
    </row>
    <row r="831" spans="1:15" x14ac:dyDescent="0.45">
      <c r="A831" s="475" t="s">
        <v>1019</v>
      </c>
      <c r="B831" s="475" t="s">
        <v>555</v>
      </c>
      <c r="C831" s="475" t="s">
        <v>395</v>
      </c>
      <c r="D831" s="475" t="s">
        <v>188</v>
      </c>
      <c r="E831" s="475" t="s">
        <v>419</v>
      </c>
      <c r="F831" s="475" t="s">
        <v>1017</v>
      </c>
      <c r="G831" s="475">
        <v>3</v>
      </c>
      <c r="H831" s="475">
        <v>151291</v>
      </c>
      <c r="I831" s="475">
        <v>154170</v>
      </c>
      <c r="J831" s="475">
        <v>167936</v>
      </c>
      <c r="K831" s="475">
        <v>175721</v>
      </c>
      <c r="L831" s="475">
        <v>177579</v>
      </c>
      <c r="M831" s="475">
        <v>175496</v>
      </c>
      <c r="N831" s="475">
        <v>223409</v>
      </c>
      <c r="O831" s="475">
        <v>206212</v>
      </c>
    </row>
    <row r="832" spans="1:15" x14ac:dyDescent="0.45">
      <c r="A832" s="475" t="s">
        <v>1019</v>
      </c>
      <c r="B832" s="475" t="s">
        <v>555</v>
      </c>
      <c r="C832" s="475" t="s">
        <v>395</v>
      </c>
      <c r="D832" s="475" t="s">
        <v>289</v>
      </c>
      <c r="E832" s="475" t="s">
        <v>419</v>
      </c>
      <c r="F832" s="475" t="s">
        <v>1017</v>
      </c>
      <c r="G832" s="475">
        <v>3</v>
      </c>
      <c r="H832" s="475">
        <v>153619</v>
      </c>
      <c r="I832" s="475">
        <v>156477</v>
      </c>
      <c r="J832" s="475">
        <v>170415</v>
      </c>
      <c r="K832" s="475">
        <v>178931</v>
      </c>
      <c r="L832" s="475">
        <v>181404</v>
      </c>
      <c r="M832" s="475">
        <v>178570</v>
      </c>
      <c r="N832" s="475">
        <v>225330</v>
      </c>
      <c r="O832" s="475">
        <v>206410</v>
      </c>
    </row>
    <row r="833" spans="1:15" x14ac:dyDescent="0.45">
      <c r="A833" s="475" t="s">
        <v>1019</v>
      </c>
      <c r="B833" s="475" t="s">
        <v>555</v>
      </c>
      <c r="C833" s="475" t="s">
        <v>396</v>
      </c>
      <c r="D833" s="475" t="s">
        <v>187</v>
      </c>
      <c r="E833" s="475" t="s">
        <v>419</v>
      </c>
      <c r="F833" s="475" t="s">
        <v>1017</v>
      </c>
      <c r="G833" s="475">
        <v>3</v>
      </c>
      <c r="H833" s="475">
        <v>136008</v>
      </c>
      <c r="I833" s="475">
        <v>137858</v>
      </c>
      <c r="J833" s="475">
        <v>148341</v>
      </c>
      <c r="K833" s="475">
        <v>155322</v>
      </c>
      <c r="L833" s="475">
        <v>159128</v>
      </c>
      <c r="M833" s="475">
        <v>157920</v>
      </c>
      <c r="N833" s="475">
        <v>191709</v>
      </c>
      <c r="O833" s="475">
        <v>180302</v>
      </c>
    </row>
    <row r="834" spans="1:15" x14ac:dyDescent="0.45">
      <c r="A834" s="475" t="s">
        <v>1019</v>
      </c>
      <c r="B834" s="475" t="s">
        <v>555</v>
      </c>
      <c r="C834" s="475" t="s">
        <v>396</v>
      </c>
      <c r="D834" s="475" t="s">
        <v>188</v>
      </c>
      <c r="E834" s="475" t="s">
        <v>419</v>
      </c>
      <c r="F834" s="475" t="s">
        <v>1017</v>
      </c>
      <c r="G834" s="475">
        <v>3</v>
      </c>
      <c r="H834" s="475">
        <v>128511</v>
      </c>
      <c r="I834" s="475">
        <v>130965</v>
      </c>
      <c r="J834" s="475">
        <v>140658</v>
      </c>
      <c r="K834" s="475">
        <v>151672</v>
      </c>
      <c r="L834" s="475">
        <v>156836</v>
      </c>
      <c r="M834" s="475">
        <v>157811</v>
      </c>
      <c r="N834" s="475">
        <v>197616</v>
      </c>
      <c r="O834" s="475">
        <v>186961</v>
      </c>
    </row>
    <row r="835" spans="1:15" x14ac:dyDescent="0.45">
      <c r="A835" s="475" t="s">
        <v>1019</v>
      </c>
      <c r="B835" s="475" t="s">
        <v>555</v>
      </c>
      <c r="C835" s="475" t="s">
        <v>396</v>
      </c>
      <c r="D835" s="475" t="s">
        <v>289</v>
      </c>
      <c r="E835" s="475" t="s">
        <v>419</v>
      </c>
      <c r="F835" s="475" t="s">
        <v>1017</v>
      </c>
      <c r="G835" s="475">
        <v>3</v>
      </c>
      <c r="H835" s="475">
        <v>131490</v>
      </c>
      <c r="I835" s="475">
        <v>133792</v>
      </c>
      <c r="J835" s="475">
        <v>143901</v>
      </c>
      <c r="K835" s="475">
        <v>153268</v>
      </c>
      <c r="L835" s="475">
        <v>157851</v>
      </c>
      <c r="M835" s="475">
        <v>157847</v>
      </c>
      <c r="N835" s="475">
        <v>194797</v>
      </c>
      <c r="O835" s="475">
        <v>183738</v>
      </c>
    </row>
    <row r="836" spans="1:15" x14ac:dyDescent="0.45">
      <c r="A836" s="475" t="s">
        <v>1019</v>
      </c>
      <c r="B836" s="475" t="s">
        <v>555</v>
      </c>
      <c r="C836" s="475" t="s">
        <v>397</v>
      </c>
      <c r="D836" s="475" t="s">
        <v>187</v>
      </c>
      <c r="E836" s="475" t="s">
        <v>419</v>
      </c>
      <c r="F836" s="475" t="s">
        <v>1017</v>
      </c>
      <c r="G836" s="475">
        <v>3</v>
      </c>
      <c r="H836" s="475">
        <v>77112</v>
      </c>
      <c r="I836" s="475">
        <v>77303</v>
      </c>
      <c r="J836" s="475">
        <v>88369</v>
      </c>
      <c r="K836" s="475">
        <v>101106</v>
      </c>
      <c r="L836" s="475">
        <v>100771</v>
      </c>
      <c r="M836" s="475">
        <v>104327</v>
      </c>
      <c r="N836" s="475">
        <v>125231</v>
      </c>
      <c r="O836" s="475">
        <v>115618</v>
      </c>
    </row>
    <row r="837" spans="1:15" x14ac:dyDescent="0.45">
      <c r="A837" s="475" t="s">
        <v>1019</v>
      </c>
      <c r="B837" s="475" t="s">
        <v>555</v>
      </c>
      <c r="C837" s="475" t="s">
        <v>397</v>
      </c>
      <c r="D837" s="475" t="s">
        <v>188</v>
      </c>
      <c r="E837" s="475" t="s">
        <v>419</v>
      </c>
      <c r="F837" s="475" t="s">
        <v>1017</v>
      </c>
      <c r="G837" s="475">
        <v>3</v>
      </c>
      <c r="H837" s="475">
        <v>80859</v>
      </c>
      <c r="I837" s="475">
        <v>91198</v>
      </c>
      <c r="J837" s="475">
        <v>85160</v>
      </c>
      <c r="K837" s="475">
        <v>91774</v>
      </c>
      <c r="L837" s="475">
        <v>90456</v>
      </c>
      <c r="M837" s="475">
        <v>90090</v>
      </c>
      <c r="N837" s="475">
        <v>112186</v>
      </c>
      <c r="O837" s="475">
        <v>110193</v>
      </c>
    </row>
    <row r="838" spans="1:15" x14ac:dyDescent="0.45">
      <c r="A838" s="475" t="s">
        <v>1019</v>
      </c>
      <c r="B838" s="475" t="s">
        <v>555</v>
      </c>
      <c r="C838" s="475" t="s">
        <v>397</v>
      </c>
      <c r="D838" s="475" t="s">
        <v>289</v>
      </c>
      <c r="E838" s="475" t="s">
        <v>419</v>
      </c>
      <c r="F838" s="475" t="s">
        <v>1017</v>
      </c>
      <c r="G838" s="475">
        <v>3</v>
      </c>
      <c r="H838" s="475">
        <v>79460</v>
      </c>
      <c r="I838" s="475">
        <v>86124</v>
      </c>
      <c r="J838" s="475">
        <v>86269</v>
      </c>
      <c r="K838" s="475">
        <v>95217</v>
      </c>
      <c r="L838" s="475">
        <v>94420</v>
      </c>
      <c r="M838" s="475">
        <v>95594</v>
      </c>
      <c r="N838" s="475">
        <v>117210</v>
      </c>
      <c r="O838" s="475">
        <v>112631</v>
      </c>
    </row>
    <row r="839" spans="1:15" x14ac:dyDescent="0.45">
      <c r="A839" s="475" t="s">
        <v>1019</v>
      </c>
      <c r="B839" s="475" t="s">
        <v>555</v>
      </c>
      <c r="C839" s="475" t="s">
        <v>289</v>
      </c>
      <c r="D839" s="475" t="s">
        <v>187</v>
      </c>
      <c r="E839" s="475" t="s">
        <v>419</v>
      </c>
      <c r="F839" s="475" t="s">
        <v>1017</v>
      </c>
      <c r="G839" s="475">
        <v>3</v>
      </c>
      <c r="H839" s="475">
        <v>34503</v>
      </c>
      <c r="I839" s="475">
        <v>37478</v>
      </c>
      <c r="J839" s="475">
        <v>43115</v>
      </c>
      <c r="K839" s="475">
        <v>49274</v>
      </c>
      <c r="L839" s="475">
        <v>50758</v>
      </c>
      <c r="M839" s="475">
        <v>66681</v>
      </c>
      <c r="N839" s="475">
        <v>89285</v>
      </c>
      <c r="O839" s="475">
        <v>88564</v>
      </c>
    </row>
    <row r="840" spans="1:15" x14ac:dyDescent="0.45">
      <c r="A840" s="475" t="s">
        <v>1019</v>
      </c>
      <c r="B840" s="475" t="s">
        <v>555</v>
      </c>
      <c r="C840" s="475" t="s">
        <v>289</v>
      </c>
      <c r="D840" s="475" t="s">
        <v>188</v>
      </c>
      <c r="E840" s="475" t="s">
        <v>419</v>
      </c>
      <c r="F840" s="475" t="s">
        <v>1017</v>
      </c>
      <c r="G840" s="475">
        <v>3</v>
      </c>
      <c r="H840" s="475">
        <v>40897</v>
      </c>
      <c r="I840" s="475">
        <v>43967</v>
      </c>
      <c r="J840" s="475">
        <v>49741</v>
      </c>
      <c r="K840" s="475">
        <v>56883</v>
      </c>
      <c r="L840" s="475">
        <v>58536</v>
      </c>
      <c r="M840" s="475">
        <v>75321</v>
      </c>
      <c r="N840" s="475">
        <v>102781</v>
      </c>
      <c r="O840" s="475">
        <v>102097</v>
      </c>
    </row>
    <row r="841" spans="1:15" x14ac:dyDescent="0.45">
      <c r="A841" s="475" t="s">
        <v>1019</v>
      </c>
      <c r="B841" s="475" t="s">
        <v>555</v>
      </c>
      <c r="C841" s="475" t="s">
        <v>289</v>
      </c>
      <c r="D841" s="475" t="s">
        <v>289</v>
      </c>
      <c r="E841" s="475" t="s">
        <v>419</v>
      </c>
      <c r="F841" s="475" t="s">
        <v>1017</v>
      </c>
      <c r="G841" s="475">
        <v>3</v>
      </c>
      <c r="H841" s="475">
        <v>38619</v>
      </c>
      <c r="I841" s="475">
        <v>41668</v>
      </c>
      <c r="J841" s="475">
        <v>47343</v>
      </c>
      <c r="K841" s="475">
        <v>54111</v>
      </c>
      <c r="L841" s="475">
        <v>55727</v>
      </c>
      <c r="M841" s="475">
        <v>72112</v>
      </c>
      <c r="N841" s="475">
        <v>97384</v>
      </c>
      <c r="O841" s="475">
        <v>96007</v>
      </c>
    </row>
  </sheetData>
  <pageMargins left="0.75" right="0.75" top="1" bottom="1" header="0.5" footer="0.5"/>
  <pageSetup paperSize="9"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U251"/>
  <sheetViews>
    <sheetView showGridLines="0" zoomScaleNormal="100" zoomScaleSheetLayoutView="85" workbookViewId="0">
      <selection sqref="A1:L1"/>
    </sheetView>
  </sheetViews>
  <sheetFormatPr defaultColWidth="18.6640625" defaultRowHeight="13.05" customHeight="1" x14ac:dyDescent="0.35"/>
  <cols>
    <col min="1" max="1" width="28.265625" style="4" customWidth="1"/>
    <col min="2" max="2" width="28" style="4" customWidth="1"/>
    <col min="3" max="3" width="22.6640625" style="4" hidden="1" customWidth="1"/>
    <col min="4" max="4" width="7" style="4" hidden="1" customWidth="1"/>
    <col min="5" max="12" width="15.6640625" style="4" customWidth="1"/>
    <col min="13" max="16384" width="18.6640625" style="4"/>
  </cols>
  <sheetData>
    <row r="1" spans="1:20" ht="20.85" customHeight="1" x14ac:dyDescent="0.35">
      <c r="A1" s="602" t="s">
        <v>264</v>
      </c>
      <c r="B1" s="602"/>
      <c r="C1" s="602"/>
      <c r="D1" s="602"/>
      <c r="E1" s="602"/>
      <c r="F1" s="602"/>
      <c r="G1" s="602"/>
      <c r="H1" s="602"/>
      <c r="I1" s="602"/>
      <c r="J1" s="602"/>
      <c r="K1" s="602"/>
      <c r="L1" s="602"/>
    </row>
    <row r="2" spans="1:20" s="45" customFormat="1" ht="14.65" customHeight="1" x14ac:dyDescent="0.35">
      <c r="A2" s="633" t="s">
        <v>1099</v>
      </c>
      <c r="B2" s="633"/>
      <c r="C2" s="633"/>
      <c r="D2" s="633"/>
      <c r="E2" s="633"/>
      <c r="F2" s="633"/>
      <c r="G2" s="633"/>
      <c r="H2" s="633"/>
      <c r="I2" s="633"/>
      <c r="J2" s="633"/>
      <c r="K2" s="633"/>
      <c r="L2" s="633"/>
    </row>
    <row r="3" spans="1:20" customFormat="1" ht="16.5" customHeight="1" x14ac:dyDescent="0.45"/>
    <row r="4" spans="1:20" s="48" customFormat="1" ht="30.75" customHeight="1" x14ac:dyDescent="0.45">
      <c r="A4" s="299"/>
      <c r="B4" s="299"/>
      <c r="C4" s="258"/>
      <c r="D4" s="258"/>
      <c r="E4" s="301" t="s">
        <v>0</v>
      </c>
      <c r="F4" s="301" t="s">
        <v>1</v>
      </c>
      <c r="G4" s="301" t="s">
        <v>2</v>
      </c>
      <c r="H4" s="301" t="s">
        <v>3</v>
      </c>
      <c r="I4" s="301" t="s">
        <v>4</v>
      </c>
      <c r="J4" s="301" t="s">
        <v>307</v>
      </c>
      <c r="K4" s="301" t="s">
        <v>650</v>
      </c>
      <c r="L4" s="301" t="s">
        <v>651</v>
      </c>
    </row>
    <row r="5" spans="1:20" customFormat="1" ht="16.5" customHeight="1" x14ac:dyDescent="0.45">
      <c r="E5" s="218"/>
      <c r="F5" s="218"/>
      <c r="G5" s="218"/>
      <c r="H5" s="218"/>
      <c r="I5" s="535"/>
      <c r="J5" s="535"/>
      <c r="K5" s="218"/>
      <c r="L5" s="218"/>
    </row>
    <row r="6" spans="1:20" s="144" customFormat="1" ht="18" customHeight="1" x14ac:dyDescent="0.35">
      <c r="A6" s="213"/>
      <c r="B6" s="213"/>
      <c r="C6" s="213"/>
      <c r="D6" s="211"/>
      <c r="E6" s="632" t="s">
        <v>536</v>
      </c>
      <c r="F6" s="632"/>
      <c r="G6" s="632"/>
      <c r="H6" s="632"/>
      <c r="I6" s="632"/>
      <c r="J6" s="632"/>
      <c r="K6" s="632"/>
      <c r="L6" s="632"/>
    </row>
    <row r="7" spans="1:20" ht="30" customHeight="1" x14ac:dyDescent="0.45">
      <c r="A7" s="435" t="s">
        <v>538</v>
      </c>
      <c r="B7" s="436" t="s">
        <v>600</v>
      </c>
      <c r="C7" s="432"/>
      <c r="D7" s="432"/>
      <c r="E7" s="227"/>
      <c r="F7" s="227"/>
      <c r="G7" s="227"/>
      <c r="H7" s="227"/>
      <c r="I7" s="227"/>
      <c r="J7" s="227"/>
      <c r="K7" s="227"/>
      <c r="L7" s="227"/>
    </row>
    <row r="8" spans="1:20" ht="17.25" hidden="1" customHeight="1" x14ac:dyDescent="0.35">
      <c r="A8" s="145"/>
      <c r="B8" s="146"/>
      <c r="C8" s="146" t="s">
        <v>481</v>
      </c>
      <c r="D8" s="146" t="s">
        <v>1020</v>
      </c>
      <c r="E8" s="215" t="s">
        <v>0</v>
      </c>
      <c r="F8" s="215" t="s">
        <v>1</v>
      </c>
      <c r="G8" s="215" t="s">
        <v>2</v>
      </c>
      <c r="H8" s="215" t="s">
        <v>3</v>
      </c>
      <c r="I8" s="215" t="s">
        <v>4</v>
      </c>
      <c r="J8" s="215" t="s">
        <v>307</v>
      </c>
      <c r="K8" s="215" t="s">
        <v>650</v>
      </c>
      <c r="L8" s="215" t="s">
        <v>651</v>
      </c>
      <c r="M8" s="45"/>
      <c r="N8" s="45"/>
      <c r="O8" s="45"/>
      <c r="P8" s="45"/>
      <c r="Q8" s="45"/>
      <c r="R8" s="45"/>
      <c r="S8" s="45"/>
      <c r="T8" s="45"/>
    </row>
    <row r="9" spans="1:20" ht="16.5" customHeight="1" x14ac:dyDescent="0.45">
      <c r="A9" s="437" t="s">
        <v>145</v>
      </c>
      <c r="B9" s="437" t="s">
        <v>216</v>
      </c>
      <c r="C9" s="229" t="s">
        <v>385</v>
      </c>
      <c r="D9" s="229" t="s">
        <v>1021</v>
      </c>
      <c r="E9" s="375">
        <v>1539</v>
      </c>
      <c r="F9" s="375">
        <v>1393</v>
      </c>
      <c r="G9" s="375">
        <v>1332</v>
      </c>
      <c r="H9" s="375">
        <v>1295</v>
      </c>
      <c r="I9" s="375">
        <v>1250</v>
      </c>
      <c r="J9" s="375">
        <v>1207</v>
      </c>
      <c r="K9" s="375">
        <v>980</v>
      </c>
      <c r="L9" s="376">
        <v>1005</v>
      </c>
      <c r="M9" s="45"/>
      <c r="N9" s="45"/>
      <c r="O9" s="45"/>
      <c r="P9" s="45"/>
      <c r="Q9" s="45"/>
      <c r="R9" s="45"/>
      <c r="S9" s="45"/>
      <c r="T9" s="45"/>
    </row>
    <row r="10" spans="1:20" ht="16.5" customHeight="1" x14ac:dyDescent="0.45">
      <c r="A10" s="437" t="s">
        <v>145</v>
      </c>
      <c r="B10" s="437" t="s">
        <v>261</v>
      </c>
      <c r="C10" s="229" t="s">
        <v>385</v>
      </c>
      <c r="D10" s="229" t="s">
        <v>1022</v>
      </c>
      <c r="E10" s="375">
        <v>1498</v>
      </c>
      <c r="F10" s="375">
        <v>1475</v>
      </c>
      <c r="G10" s="375">
        <v>1501</v>
      </c>
      <c r="H10" s="375">
        <v>1540</v>
      </c>
      <c r="I10" s="375">
        <v>1578</v>
      </c>
      <c r="J10" s="375">
        <v>1449</v>
      </c>
      <c r="K10" s="375">
        <v>1506</v>
      </c>
      <c r="L10" s="376">
        <v>1603</v>
      </c>
      <c r="M10" s="45"/>
      <c r="N10" s="45"/>
      <c r="O10" s="45"/>
      <c r="P10" s="45"/>
      <c r="Q10" s="45"/>
      <c r="R10" s="45"/>
      <c r="S10" s="45"/>
      <c r="T10" s="45"/>
    </row>
    <row r="11" spans="1:20" ht="16.5" customHeight="1" x14ac:dyDescent="0.45">
      <c r="A11" s="437" t="s">
        <v>145</v>
      </c>
      <c r="B11" s="437" t="s">
        <v>262</v>
      </c>
      <c r="C11" s="229" t="s">
        <v>385</v>
      </c>
      <c r="D11" s="229" t="s">
        <v>1023</v>
      </c>
      <c r="E11" s="375">
        <v>38</v>
      </c>
      <c r="F11" s="375">
        <v>33</v>
      </c>
      <c r="G11" s="375">
        <v>40</v>
      </c>
      <c r="H11" s="375">
        <v>46</v>
      </c>
      <c r="I11" s="375">
        <v>51</v>
      </c>
      <c r="J11" s="375">
        <v>39</v>
      </c>
      <c r="K11" s="375">
        <v>63</v>
      </c>
      <c r="L11" s="376">
        <v>55</v>
      </c>
      <c r="M11" s="45"/>
      <c r="N11" s="45"/>
      <c r="O11" s="45"/>
      <c r="P11" s="45"/>
      <c r="Q11" s="45"/>
      <c r="R11" s="45"/>
      <c r="S11" s="45"/>
      <c r="T11" s="45"/>
    </row>
    <row r="12" spans="1:20" ht="16.5" customHeight="1" x14ac:dyDescent="0.45">
      <c r="A12" s="437" t="s">
        <v>145</v>
      </c>
      <c r="B12" s="437" t="s">
        <v>263</v>
      </c>
      <c r="C12" s="229" t="s">
        <v>385</v>
      </c>
      <c r="D12" s="229" t="s">
        <v>1024</v>
      </c>
      <c r="E12" s="375">
        <v>5</v>
      </c>
      <c r="F12" s="375">
        <v>3</v>
      </c>
      <c r="G12" s="375">
        <v>4</v>
      </c>
      <c r="H12" s="375">
        <v>4</v>
      </c>
      <c r="I12" s="375">
        <v>4</v>
      </c>
      <c r="J12" s="375">
        <v>3</v>
      </c>
      <c r="K12" s="375">
        <v>6</v>
      </c>
      <c r="L12" s="376">
        <v>6</v>
      </c>
      <c r="M12" s="45"/>
      <c r="N12" s="45"/>
      <c r="O12" s="45"/>
      <c r="P12" s="45"/>
      <c r="Q12" s="45"/>
      <c r="R12" s="45"/>
      <c r="S12" s="45"/>
      <c r="T12" s="45"/>
    </row>
    <row r="13" spans="1:20" ht="16.5" customHeight="1" x14ac:dyDescent="0.45">
      <c r="A13" s="437" t="s">
        <v>145</v>
      </c>
      <c r="B13" s="437" t="s">
        <v>217</v>
      </c>
      <c r="C13" s="229" t="s">
        <v>385</v>
      </c>
      <c r="D13" s="229" t="s">
        <v>1025</v>
      </c>
      <c r="E13" s="375">
        <v>3</v>
      </c>
      <c r="F13" s="375">
        <v>0</v>
      </c>
      <c r="G13" s="375">
        <v>0</v>
      </c>
      <c r="H13" s="375">
        <v>0</v>
      </c>
      <c r="I13" s="375">
        <v>0</v>
      </c>
      <c r="J13" s="375">
        <v>0</v>
      </c>
      <c r="K13" s="375">
        <v>4</v>
      </c>
      <c r="L13" s="376">
        <v>2</v>
      </c>
      <c r="M13" s="45"/>
      <c r="N13" s="45"/>
      <c r="O13" s="45"/>
      <c r="P13" s="45"/>
      <c r="Q13" s="45"/>
      <c r="R13" s="45"/>
      <c r="S13" s="45"/>
      <c r="T13" s="45"/>
    </row>
    <row r="14" spans="1:20" ht="16.5" customHeight="1" x14ac:dyDescent="0.45">
      <c r="A14" s="437" t="s">
        <v>145</v>
      </c>
      <c r="B14" s="437" t="s">
        <v>218</v>
      </c>
      <c r="C14" s="229" t="s">
        <v>385</v>
      </c>
      <c r="D14" s="229" t="s">
        <v>1026</v>
      </c>
      <c r="E14" s="375">
        <v>1</v>
      </c>
      <c r="F14" s="375">
        <v>0</v>
      </c>
      <c r="G14" s="375">
        <v>0</v>
      </c>
      <c r="H14" s="375">
        <v>0</v>
      </c>
      <c r="I14" s="375">
        <v>0</v>
      </c>
      <c r="J14" s="375">
        <v>0</v>
      </c>
      <c r="K14" s="375">
        <v>0</v>
      </c>
      <c r="L14" s="376">
        <v>0</v>
      </c>
      <c r="M14" s="45"/>
      <c r="N14" s="45"/>
      <c r="O14" s="45"/>
      <c r="P14" s="45"/>
      <c r="Q14" s="45"/>
      <c r="R14" s="45"/>
      <c r="S14" s="45"/>
      <c r="T14" s="45"/>
    </row>
    <row r="15" spans="1:20" ht="16.5" customHeight="1" x14ac:dyDescent="0.45">
      <c r="A15" s="437" t="s">
        <v>145</v>
      </c>
      <c r="B15" s="437" t="s">
        <v>219</v>
      </c>
      <c r="C15" s="229" t="s">
        <v>385</v>
      </c>
      <c r="D15" s="229" t="s">
        <v>1027</v>
      </c>
      <c r="E15" s="375">
        <v>0</v>
      </c>
      <c r="F15" s="375">
        <v>0</v>
      </c>
      <c r="G15" s="375">
        <v>0</v>
      </c>
      <c r="H15" s="375">
        <v>0</v>
      </c>
      <c r="I15" s="375">
        <v>0</v>
      </c>
      <c r="J15" s="375">
        <v>0</v>
      </c>
      <c r="K15" s="375">
        <v>0</v>
      </c>
      <c r="L15" s="376">
        <v>0</v>
      </c>
      <c r="M15" s="45"/>
      <c r="N15" s="45"/>
      <c r="O15" s="45"/>
      <c r="P15" s="45"/>
      <c r="Q15" s="45"/>
      <c r="R15" s="45"/>
      <c r="S15" s="45"/>
      <c r="T15" s="45"/>
    </row>
    <row r="16" spans="1:20" ht="16.5" customHeight="1" x14ac:dyDescent="0.45">
      <c r="A16" s="437" t="s">
        <v>145</v>
      </c>
      <c r="B16" s="437" t="s">
        <v>220</v>
      </c>
      <c r="C16" s="229" t="s">
        <v>385</v>
      </c>
      <c r="D16" s="229" t="s">
        <v>1028</v>
      </c>
      <c r="E16" s="375">
        <v>1</v>
      </c>
      <c r="F16" s="375">
        <v>0</v>
      </c>
      <c r="G16" s="375">
        <v>0</v>
      </c>
      <c r="H16" s="375">
        <v>0</v>
      </c>
      <c r="I16" s="375">
        <v>0</v>
      </c>
      <c r="J16" s="375">
        <v>0</v>
      </c>
      <c r="K16" s="375">
        <v>0</v>
      </c>
      <c r="L16" s="376">
        <v>0</v>
      </c>
      <c r="M16" s="45"/>
      <c r="N16" s="45"/>
      <c r="O16" s="45"/>
      <c r="P16" s="45"/>
      <c r="Q16" s="45"/>
      <c r="R16" s="45"/>
      <c r="S16" s="45"/>
      <c r="T16" s="45"/>
    </row>
    <row r="17" spans="1:20" s="506" customFormat="1" ht="16.5" customHeight="1" x14ac:dyDescent="0.45">
      <c r="A17" s="438" t="s">
        <v>145</v>
      </c>
      <c r="B17" s="438" t="s">
        <v>601</v>
      </c>
      <c r="C17" s="430" t="s">
        <v>385</v>
      </c>
      <c r="D17" s="430" t="s">
        <v>289</v>
      </c>
      <c r="E17" s="378">
        <v>3107</v>
      </c>
      <c r="F17" s="378">
        <v>2927</v>
      </c>
      <c r="G17" s="378">
        <v>2895</v>
      </c>
      <c r="H17" s="378">
        <v>2899</v>
      </c>
      <c r="I17" s="378">
        <v>2894</v>
      </c>
      <c r="J17" s="378">
        <v>2706</v>
      </c>
      <c r="K17" s="378">
        <v>2560</v>
      </c>
      <c r="L17" s="377">
        <v>2672</v>
      </c>
      <c r="M17" s="505"/>
      <c r="N17" s="505"/>
      <c r="O17" s="505"/>
      <c r="P17" s="505"/>
      <c r="Q17" s="505"/>
      <c r="R17" s="505"/>
      <c r="S17" s="505"/>
      <c r="T17" s="505"/>
    </row>
    <row r="18" spans="1:20" ht="16.5" customHeight="1" x14ac:dyDescent="0.45">
      <c r="A18" s="437" t="s">
        <v>146</v>
      </c>
      <c r="B18" s="437" t="s">
        <v>216</v>
      </c>
      <c r="C18" s="229" t="s">
        <v>388</v>
      </c>
      <c r="D18" s="229" t="s">
        <v>1021</v>
      </c>
      <c r="E18" s="375">
        <v>2468</v>
      </c>
      <c r="F18" s="375">
        <v>2192</v>
      </c>
      <c r="G18" s="375">
        <v>1969</v>
      </c>
      <c r="H18" s="375">
        <v>1683</v>
      </c>
      <c r="I18" s="375">
        <v>1587</v>
      </c>
      <c r="J18" s="375">
        <v>1301</v>
      </c>
      <c r="K18" s="375">
        <v>924</v>
      </c>
      <c r="L18" s="376">
        <v>782</v>
      </c>
      <c r="M18" s="45"/>
      <c r="N18" s="45"/>
      <c r="O18" s="45"/>
      <c r="P18" s="45"/>
      <c r="Q18" s="45"/>
      <c r="R18" s="45"/>
      <c r="S18" s="45"/>
      <c r="T18" s="45"/>
    </row>
    <row r="19" spans="1:20" ht="16.5" customHeight="1" x14ac:dyDescent="0.45">
      <c r="A19" s="437" t="s">
        <v>146</v>
      </c>
      <c r="B19" s="437" t="s">
        <v>261</v>
      </c>
      <c r="C19" s="229" t="s">
        <v>388</v>
      </c>
      <c r="D19" s="229" t="s">
        <v>1022</v>
      </c>
      <c r="E19" s="375">
        <v>3249</v>
      </c>
      <c r="F19" s="375">
        <v>3019</v>
      </c>
      <c r="G19" s="375">
        <v>2800</v>
      </c>
      <c r="H19" s="375">
        <v>2636</v>
      </c>
      <c r="I19" s="375">
        <v>2525</v>
      </c>
      <c r="J19" s="375">
        <v>2197</v>
      </c>
      <c r="K19" s="375">
        <v>1937</v>
      </c>
      <c r="L19" s="376">
        <v>2025</v>
      </c>
      <c r="M19" s="45"/>
      <c r="N19" s="45"/>
      <c r="O19" s="45"/>
      <c r="P19" s="45"/>
      <c r="Q19" s="45"/>
      <c r="R19" s="45"/>
      <c r="S19" s="45"/>
      <c r="T19" s="45"/>
    </row>
    <row r="20" spans="1:20" ht="16.5" customHeight="1" x14ac:dyDescent="0.45">
      <c r="A20" s="437" t="s">
        <v>146</v>
      </c>
      <c r="B20" s="437" t="s">
        <v>262</v>
      </c>
      <c r="C20" s="229" t="s">
        <v>388</v>
      </c>
      <c r="D20" s="229" t="s">
        <v>1023</v>
      </c>
      <c r="E20" s="375">
        <v>838</v>
      </c>
      <c r="F20" s="375">
        <v>856</v>
      </c>
      <c r="G20" s="375">
        <v>885</v>
      </c>
      <c r="H20" s="375">
        <v>901</v>
      </c>
      <c r="I20" s="375">
        <v>917</v>
      </c>
      <c r="J20" s="375">
        <v>882</v>
      </c>
      <c r="K20" s="375">
        <v>844</v>
      </c>
      <c r="L20" s="376">
        <v>871</v>
      </c>
      <c r="M20" s="45"/>
      <c r="N20" s="45"/>
      <c r="O20" s="45"/>
      <c r="P20" s="45"/>
      <c r="Q20" s="45"/>
      <c r="R20" s="45"/>
      <c r="S20" s="45"/>
      <c r="T20" s="45"/>
    </row>
    <row r="21" spans="1:20" ht="16.5" customHeight="1" x14ac:dyDescent="0.45">
      <c r="A21" s="437" t="s">
        <v>146</v>
      </c>
      <c r="B21" s="437" t="s">
        <v>263</v>
      </c>
      <c r="C21" s="229" t="s">
        <v>388</v>
      </c>
      <c r="D21" s="229" t="s">
        <v>1024</v>
      </c>
      <c r="E21" s="375">
        <v>458</v>
      </c>
      <c r="F21" s="375">
        <v>478</v>
      </c>
      <c r="G21" s="375">
        <v>547</v>
      </c>
      <c r="H21" s="375">
        <v>594</v>
      </c>
      <c r="I21" s="375">
        <v>631</v>
      </c>
      <c r="J21" s="375">
        <v>583</v>
      </c>
      <c r="K21" s="375">
        <v>661</v>
      </c>
      <c r="L21" s="376">
        <v>635</v>
      </c>
      <c r="M21" s="45"/>
      <c r="N21" s="45"/>
      <c r="O21" s="45"/>
      <c r="P21" s="45"/>
      <c r="Q21" s="45"/>
      <c r="R21" s="45"/>
      <c r="S21" s="45"/>
      <c r="T21" s="45"/>
    </row>
    <row r="22" spans="1:20" ht="16.5" customHeight="1" x14ac:dyDescent="0.45">
      <c r="A22" s="437" t="s">
        <v>146</v>
      </c>
      <c r="B22" s="437" t="s">
        <v>217</v>
      </c>
      <c r="C22" s="229" t="s">
        <v>388</v>
      </c>
      <c r="D22" s="229" t="s">
        <v>1025</v>
      </c>
      <c r="E22" s="375">
        <v>82</v>
      </c>
      <c r="F22" s="375">
        <v>93</v>
      </c>
      <c r="G22" s="375">
        <v>125</v>
      </c>
      <c r="H22" s="375">
        <v>147</v>
      </c>
      <c r="I22" s="375">
        <v>167</v>
      </c>
      <c r="J22" s="375">
        <v>144</v>
      </c>
      <c r="K22" s="375">
        <v>206</v>
      </c>
      <c r="L22" s="376">
        <v>172</v>
      </c>
      <c r="M22" s="45"/>
      <c r="N22" s="45"/>
      <c r="O22" s="45"/>
      <c r="P22" s="45"/>
      <c r="Q22" s="45"/>
      <c r="R22" s="45"/>
      <c r="S22" s="45"/>
      <c r="T22" s="45"/>
    </row>
    <row r="23" spans="1:20" ht="16.5" customHeight="1" x14ac:dyDescent="0.45">
      <c r="A23" s="437" t="s">
        <v>146</v>
      </c>
      <c r="B23" s="437" t="s">
        <v>218</v>
      </c>
      <c r="C23" s="229" t="s">
        <v>388</v>
      </c>
      <c r="D23" s="229" t="s">
        <v>1026</v>
      </c>
      <c r="E23" s="375">
        <v>4</v>
      </c>
      <c r="F23" s="375">
        <v>4</v>
      </c>
      <c r="G23" s="375">
        <v>7</v>
      </c>
      <c r="H23" s="375">
        <v>9</v>
      </c>
      <c r="I23" s="375">
        <v>12</v>
      </c>
      <c r="J23" s="375">
        <v>10</v>
      </c>
      <c r="K23" s="375">
        <v>67</v>
      </c>
      <c r="L23" s="376">
        <v>58</v>
      </c>
      <c r="M23" s="45"/>
      <c r="N23" s="45"/>
      <c r="O23" s="45"/>
      <c r="P23" s="45"/>
      <c r="Q23" s="45"/>
      <c r="R23" s="45"/>
      <c r="S23" s="45"/>
      <c r="T23" s="45"/>
    </row>
    <row r="24" spans="1:20" ht="16.5" customHeight="1" x14ac:dyDescent="0.45">
      <c r="A24" s="437" t="s">
        <v>146</v>
      </c>
      <c r="B24" s="437" t="s">
        <v>219</v>
      </c>
      <c r="C24" s="229" t="s">
        <v>388</v>
      </c>
      <c r="D24" s="229" t="s">
        <v>1027</v>
      </c>
      <c r="E24" s="375">
        <v>0</v>
      </c>
      <c r="F24" s="375">
        <v>0</v>
      </c>
      <c r="G24" s="375">
        <v>0</v>
      </c>
      <c r="H24" s="375">
        <v>0</v>
      </c>
      <c r="I24" s="375">
        <v>0</v>
      </c>
      <c r="J24" s="375">
        <v>0</v>
      </c>
      <c r="K24" s="375">
        <v>0</v>
      </c>
      <c r="L24" s="376">
        <v>0</v>
      </c>
      <c r="M24" s="45"/>
      <c r="N24" s="45"/>
      <c r="O24" s="45"/>
      <c r="P24" s="45"/>
      <c r="Q24" s="45"/>
      <c r="R24" s="45"/>
      <c r="S24" s="45"/>
      <c r="T24" s="45"/>
    </row>
    <row r="25" spans="1:20" ht="16.5" customHeight="1" x14ac:dyDescent="0.45">
      <c r="A25" s="437" t="s">
        <v>146</v>
      </c>
      <c r="B25" s="437" t="s">
        <v>220</v>
      </c>
      <c r="C25" s="229" t="s">
        <v>388</v>
      </c>
      <c r="D25" s="229" t="s">
        <v>1028</v>
      </c>
      <c r="E25" s="375">
        <v>3</v>
      </c>
      <c r="F25" s="375">
        <v>1</v>
      </c>
      <c r="G25" s="375">
        <v>0</v>
      </c>
      <c r="H25" s="375">
        <v>0</v>
      </c>
      <c r="I25" s="375">
        <v>0</v>
      </c>
      <c r="J25" s="375">
        <v>0</v>
      </c>
      <c r="K25" s="375">
        <v>0</v>
      </c>
      <c r="L25" s="376">
        <v>0</v>
      </c>
      <c r="M25" s="45"/>
      <c r="N25" s="45"/>
      <c r="O25" s="45"/>
      <c r="P25" s="45"/>
      <c r="Q25" s="45"/>
      <c r="R25" s="45"/>
      <c r="S25" s="45"/>
      <c r="T25" s="45"/>
    </row>
    <row r="26" spans="1:20" s="506" customFormat="1" ht="16.5" customHeight="1" x14ac:dyDescent="0.45">
      <c r="A26" s="438" t="s">
        <v>146</v>
      </c>
      <c r="B26" s="438" t="s">
        <v>601</v>
      </c>
      <c r="C26" s="430" t="s">
        <v>388</v>
      </c>
      <c r="D26" s="430" t="s">
        <v>289</v>
      </c>
      <c r="E26" s="378">
        <v>7167</v>
      </c>
      <c r="F26" s="378">
        <v>6705</v>
      </c>
      <c r="G26" s="378">
        <v>6392</v>
      </c>
      <c r="H26" s="378">
        <v>6026</v>
      </c>
      <c r="I26" s="378">
        <v>5891</v>
      </c>
      <c r="J26" s="378">
        <v>5168</v>
      </c>
      <c r="K26" s="378">
        <v>4640</v>
      </c>
      <c r="L26" s="377">
        <v>4544</v>
      </c>
      <c r="M26" s="505"/>
      <c r="N26" s="505"/>
      <c r="O26" s="505"/>
      <c r="P26" s="505"/>
      <c r="Q26" s="505"/>
      <c r="R26" s="505"/>
      <c r="S26" s="505"/>
      <c r="T26" s="505"/>
    </row>
    <row r="27" spans="1:20" ht="16.5" customHeight="1" x14ac:dyDescent="0.45">
      <c r="A27" s="437" t="s">
        <v>147</v>
      </c>
      <c r="B27" s="437" t="s">
        <v>216</v>
      </c>
      <c r="C27" s="229" t="s">
        <v>389</v>
      </c>
      <c r="D27" s="229" t="s">
        <v>1021</v>
      </c>
      <c r="E27" s="375">
        <v>2084</v>
      </c>
      <c r="F27" s="375">
        <v>1901</v>
      </c>
      <c r="G27" s="375">
        <v>1751</v>
      </c>
      <c r="H27" s="375">
        <v>1519</v>
      </c>
      <c r="I27" s="375">
        <v>1392</v>
      </c>
      <c r="J27" s="375">
        <v>759</v>
      </c>
      <c r="K27" s="375">
        <v>651</v>
      </c>
      <c r="L27" s="376">
        <v>605</v>
      </c>
      <c r="M27" s="45"/>
      <c r="N27" s="45"/>
      <c r="O27" s="45"/>
      <c r="P27" s="45"/>
      <c r="Q27" s="45"/>
      <c r="R27" s="45"/>
      <c r="S27" s="45"/>
      <c r="T27" s="45"/>
    </row>
    <row r="28" spans="1:20" ht="16.5" customHeight="1" x14ac:dyDescent="0.45">
      <c r="A28" s="437" t="s">
        <v>147</v>
      </c>
      <c r="B28" s="437" t="s">
        <v>261</v>
      </c>
      <c r="C28" s="229" t="s">
        <v>389</v>
      </c>
      <c r="D28" s="229" t="s">
        <v>1022</v>
      </c>
      <c r="E28" s="375">
        <v>2590</v>
      </c>
      <c r="F28" s="375">
        <v>2356</v>
      </c>
      <c r="G28" s="375">
        <v>2121</v>
      </c>
      <c r="H28" s="375">
        <v>1948</v>
      </c>
      <c r="I28" s="375">
        <v>1805</v>
      </c>
      <c r="J28" s="375">
        <v>1448</v>
      </c>
      <c r="K28" s="375">
        <v>1205</v>
      </c>
      <c r="L28" s="376">
        <v>1253</v>
      </c>
      <c r="M28" s="45"/>
      <c r="N28" s="45"/>
      <c r="O28" s="45"/>
      <c r="P28" s="45"/>
      <c r="Q28" s="45"/>
      <c r="R28" s="45"/>
      <c r="S28" s="45"/>
      <c r="T28" s="45"/>
    </row>
    <row r="29" spans="1:20" ht="16.5" customHeight="1" x14ac:dyDescent="0.45">
      <c r="A29" s="437" t="s">
        <v>147</v>
      </c>
      <c r="B29" s="437" t="s">
        <v>262</v>
      </c>
      <c r="C29" s="229" t="s">
        <v>389</v>
      </c>
      <c r="D29" s="229" t="s">
        <v>1023</v>
      </c>
      <c r="E29" s="375">
        <v>742</v>
      </c>
      <c r="F29" s="375">
        <v>723</v>
      </c>
      <c r="G29" s="375">
        <v>693</v>
      </c>
      <c r="H29" s="375">
        <v>666</v>
      </c>
      <c r="I29" s="375">
        <v>644</v>
      </c>
      <c r="J29" s="375">
        <v>634</v>
      </c>
      <c r="K29" s="375">
        <v>582</v>
      </c>
      <c r="L29" s="376">
        <v>602</v>
      </c>
      <c r="M29" s="45"/>
      <c r="N29" s="45"/>
      <c r="O29" s="45"/>
      <c r="P29" s="45"/>
      <c r="Q29" s="45"/>
      <c r="R29" s="45"/>
      <c r="S29" s="45"/>
      <c r="T29" s="45"/>
    </row>
    <row r="30" spans="1:20" ht="16.5" customHeight="1" x14ac:dyDescent="0.45">
      <c r="A30" s="437" t="s">
        <v>147</v>
      </c>
      <c r="B30" s="437" t="s">
        <v>263</v>
      </c>
      <c r="C30" s="229" t="s">
        <v>389</v>
      </c>
      <c r="D30" s="229" t="s">
        <v>1024</v>
      </c>
      <c r="E30" s="375">
        <v>816</v>
      </c>
      <c r="F30" s="375">
        <v>827</v>
      </c>
      <c r="G30" s="375">
        <v>839</v>
      </c>
      <c r="H30" s="375">
        <v>842</v>
      </c>
      <c r="I30" s="375">
        <v>845</v>
      </c>
      <c r="J30" s="375">
        <v>859</v>
      </c>
      <c r="K30" s="375">
        <v>806</v>
      </c>
      <c r="L30" s="376">
        <v>847</v>
      </c>
      <c r="M30" s="45"/>
      <c r="N30" s="45"/>
      <c r="O30" s="45"/>
      <c r="P30" s="45"/>
      <c r="Q30" s="45"/>
      <c r="R30" s="45"/>
      <c r="S30" s="45"/>
      <c r="T30" s="45"/>
    </row>
    <row r="31" spans="1:20" ht="16.5" customHeight="1" x14ac:dyDescent="0.45">
      <c r="A31" s="437" t="s">
        <v>147</v>
      </c>
      <c r="B31" s="437" t="s">
        <v>217</v>
      </c>
      <c r="C31" s="229" t="s">
        <v>389</v>
      </c>
      <c r="D31" s="229" t="s">
        <v>1025</v>
      </c>
      <c r="E31" s="375">
        <v>486</v>
      </c>
      <c r="F31" s="375">
        <v>515</v>
      </c>
      <c r="G31" s="375">
        <v>605</v>
      </c>
      <c r="H31" s="375">
        <v>678</v>
      </c>
      <c r="I31" s="375">
        <v>742</v>
      </c>
      <c r="J31" s="375">
        <v>742</v>
      </c>
      <c r="K31" s="375">
        <v>836</v>
      </c>
      <c r="L31" s="376">
        <v>842</v>
      </c>
      <c r="M31" s="45"/>
      <c r="N31" s="45"/>
      <c r="O31" s="45"/>
      <c r="P31" s="45"/>
      <c r="Q31" s="45"/>
      <c r="R31" s="45"/>
      <c r="S31" s="45"/>
      <c r="T31" s="45"/>
    </row>
    <row r="32" spans="1:20" ht="16.5" customHeight="1" x14ac:dyDescent="0.45">
      <c r="A32" s="437" t="s">
        <v>147</v>
      </c>
      <c r="B32" s="437" t="s">
        <v>218</v>
      </c>
      <c r="C32" s="229" t="s">
        <v>389</v>
      </c>
      <c r="D32" s="229" t="s">
        <v>1026</v>
      </c>
      <c r="E32" s="375">
        <v>116</v>
      </c>
      <c r="F32" s="375">
        <v>124</v>
      </c>
      <c r="G32" s="375">
        <v>161</v>
      </c>
      <c r="H32" s="375">
        <v>197</v>
      </c>
      <c r="I32" s="375">
        <v>239</v>
      </c>
      <c r="J32" s="375">
        <v>231</v>
      </c>
      <c r="K32" s="375">
        <v>442</v>
      </c>
      <c r="L32" s="376">
        <v>402</v>
      </c>
      <c r="M32" s="45"/>
      <c r="N32" s="45"/>
      <c r="O32" s="45"/>
      <c r="P32" s="45"/>
      <c r="Q32" s="45"/>
      <c r="R32" s="45"/>
      <c r="S32" s="45"/>
      <c r="T32" s="45"/>
    </row>
    <row r="33" spans="1:20" ht="16.5" customHeight="1" x14ac:dyDescent="0.45">
      <c r="A33" s="437" t="s">
        <v>147</v>
      </c>
      <c r="B33" s="437" t="s">
        <v>219</v>
      </c>
      <c r="C33" s="229" t="s">
        <v>389</v>
      </c>
      <c r="D33" s="229" t="s">
        <v>1027</v>
      </c>
      <c r="E33" s="375">
        <v>3</v>
      </c>
      <c r="F33" s="375">
        <v>4</v>
      </c>
      <c r="G33" s="375">
        <v>5</v>
      </c>
      <c r="H33" s="375">
        <v>5</v>
      </c>
      <c r="I33" s="375">
        <v>6</v>
      </c>
      <c r="J33" s="375">
        <v>5</v>
      </c>
      <c r="K33" s="375">
        <v>11</v>
      </c>
      <c r="L33" s="376">
        <v>8</v>
      </c>
      <c r="M33" s="45"/>
      <c r="N33" s="45"/>
      <c r="O33" s="45"/>
      <c r="P33" s="45"/>
      <c r="Q33" s="45"/>
      <c r="R33" s="45"/>
      <c r="S33" s="45"/>
      <c r="T33" s="45"/>
    </row>
    <row r="34" spans="1:20" ht="16.5" customHeight="1" x14ac:dyDescent="0.45">
      <c r="A34" s="437" t="s">
        <v>147</v>
      </c>
      <c r="B34" s="437" t="s">
        <v>220</v>
      </c>
      <c r="C34" s="229" t="s">
        <v>389</v>
      </c>
      <c r="D34" s="229" t="s">
        <v>1028</v>
      </c>
      <c r="E34" s="375">
        <v>3</v>
      </c>
      <c r="F34" s="375">
        <v>1</v>
      </c>
      <c r="G34" s="375">
        <v>1</v>
      </c>
      <c r="H34" s="375">
        <v>1</v>
      </c>
      <c r="I34" s="375">
        <v>1</v>
      </c>
      <c r="J34" s="375">
        <v>1</v>
      </c>
      <c r="K34" s="375">
        <v>1</v>
      </c>
      <c r="L34" s="376">
        <v>1</v>
      </c>
      <c r="M34" s="45"/>
      <c r="N34" s="45"/>
      <c r="O34" s="45"/>
      <c r="P34" s="45"/>
      <c r="Q34" s="45"/>
      <c r="R34" s="45"/>
      <c r="S34" s="45"/>
      <c r="T34" s="45"/>
    </row>
    <row r="35" spans="1:20" s="506" customFormat="1" ht="16.5" customHeight="1" x14ac:dyDescent="0.45">
      <c r="A35" s="438" t="s">
        <v>147</v>
      </c>
      <c r="B35" s="438" t="s">
        <v>601</v>
      </c>
      <c r="C35" s="430" t="s">
        <v>389</v>
      </c>
      <c r="D35" s="430" t="s">
        <v>289</v>
      </c>
      <c r="E35" s="378">
        <v>6966</v>
      </c>
      <c r="F35" s="378">
        <v>6569</v>
      </c>
      <c r="G35" s="378">
        <v>6286</v>
      </c>
      <c r="H35" s="378">
        <v>5960</v>
      </c>
      <c r="I35" s="378">
        <v>5771</v>
      </c>
      <c r="J35" s="378">
        <v>4770</v>
      </c>
      <c r="K35" s="378">
        <v>4533</v>
      </c>
      <c r="L35" s="377">
        <v>4560</v>
      </c>
      <c r="M35" s="505"/>
      <c r="N35" s="505"/>
      <c r="O35" s="505"/>
      <c r="P35" s="505"/>
      <c r="Q35" s="505"/>
      <c r="R35" s="505"/>
      <c r="S35" s="505"/>
      <c r="T35" s="505"/>
    </row>
    <row r="36" spans="1:20" ht="16.5" customHeight="1" x14ac:dyDescent="0.45">
      <c r="A36" s="437" t="s">
        <v>148</v>
      </c>
      <c r="B36" s="437" t="s">
        <v>216</v>
      </c>
      <c r="C36" s="229" t="s">
        <v>390</v>
      </c>
      <c r="D36" s="229" t="s">
        <v>1021</v>
      </c>
      <c r="E36" s="375">
        <v>760</v>
      </c>
      <c r="F36" s="375">
        <v>737</v>
      </c>
      <c r="G36" s="375">
        <v>722</v>
      </c>
      <c r="H36" s="375">
        <v>664</v>
      </c>
      <c r="I36" s="375">
        <v>632</v>
      </c>
      <c r="J36" s="375">
        <v>314</v>
      </c>
      <c r="K36" s="375">
        <v>270</v>
      </c>
      <c r="L36" s="376">
        <v>248</v>
      </c>
      <c r="M36" s="45"/>
      <c r="N36" s="45"/>
      <c r="O36" s="45"/>
      <c r="P36" s="45"/>
      <c r="Q36" s="45"/>
      <c r="R36" s="45"/>
      <c r="S36" s="45"/>
      <c r="T36" s="45"/>
    </row>
    <row r="37" spans="1:20" ht="16.5" customHeight="1" x14ac:dyDescent="0.45">
      <c r="A37" s="437" t="s">
        <v>148</v>
      </c>
      <c r="B37" s="437" t="s">
        <v>261</v>
      </c>
      <c r="C37" s="229" t="s">
        <v>390</v>
      </c>
      <c r="D37" s="229" t="s">
        <v>1022</v>
      </c>
      <c r="E37" s="375">
        <v>1066</v>
      </c>
      <c r="F37" s="375">
        <v>1029</v>
      </c>
      <c r="G37" s="375">
        <v>964</v>
      </c>
      <c r="H37" s="375">
        <v>899</v>
      </c>
      <c r="I37" s="375">
        <v>830</v>
      </c>
      <c r="J37" s="375">
        <v>637</v>
      </c>
      <c r="K37" s="375">
        <v>509</v>
      </c>
      <c r="L37" s="376">
        <v>499</v>
      </c>
      <c r="M37" s="45"/>
      <c r="N37" s="45"/>
      <c r="O37" s="45"/>
      <c r="P37" s="45"/>
      <c r="Q37" s="45"/>
      <c r="R37" s="45"/>
      <c r="S37" s="45"/>
      <c r="T37" s="45"/>
    </row>
    <row r="38" spans="1:20" ht="16.5" customHeight="1" x14ac:dyDescent="0.45">
      <c r="A38" s="437" t="s">
        <v>148</v>
      </c>
      <c r="B38" s="437" t="s">
        <v>262</v>
      </c>
      <c r="C38" s="229" t="s">
        <v>390</v>
      </c>
      <c r="D38" s="229" t="s">
        <v>1023</v>
      </c>
      <c r="E38" s="375">
        <v>325</v>
      </c>
      <c r="F38" s="375">
        <v>326</v>
      </c>
      <c r="G38" s="375">
        <v>317</v>
      </c>
      <c r="H38" s="375">
        <v>303</v>
      </c>
      <c r="I38" s="375">
        <v>285</v>
      </c>
      <c r="J38" s="375">
        <v>272</v>
      </c>
      <c r="K38" s="375">
        <v>243</v>
      </c>
      <c r="L38" s="376">
        <v>235</v>
      </c>
      <c r="M38" s="45"/>
      <c r="N38" s="45"/>
      <c r="O38" s="45"/>
      <c r="P38" s="45"/>
      <c r="Q38" s="45"/>
      <c r="R38" s="45"/>
      <c r="S38" s="45"/>
      <c r="T38" s="45"/>
    </row>
    <row r="39" spans="1:20" ht="16.5" customHeight="1" x14ac:dyDescent="0.45">
      <c r="A39" s="437" t="s">
        <v>148</v>
      </c>
      <c r="B39" s="437" t="s">
        <v>263</v>
      </c>
      <c r="C39" s="229" t="s">
        <v>390</v>
      </c>
      <c r="D39" s="229" t="s">
        <v>1024</v>
      </c>
      <c r="E39" s="375">
        <v>359</v>
      </c>
      <c r="F39" s="375">
        <v>369</v>
      </c>
      <c r="G39" s="375">
        <v>372</v>
      </c>
      <c r="H39" s="375">
        <v>367</v>
      </c>
      <c r="I39" s="375">
        <v>356</v>
      </c>
      <c r="J39" s="375">
        <v>350</v>
      </c>
      <c r="K39" s="375">
        <v>315</v>
      </c>
      <c r="L39" s="376">
        <v>314</v>
      </c>
      <c r="M39" s="45"/>
      <c r="N39" s="45"/>
      <c r="O39" s="45"/>
      <c r="P39" s="45"/>
      <c r="Q39" s="45"/>
      <c r="R39" s="45"/>
      <c r="S39" s="45"/>
      <c r="T39" s="45"/>
    </row>
    <row r="40" spans="1:20" ht="16.5" customHeight="1" x14ac:dyDescent="0.45">
      <c r="A40" s="437" t="s">
        <v>148</v>
      </c>
      <c r="B40" s="437" t="s">
        <v>217</v>
      </c>
      <c r="C40" s="229" t="s">
        <v>390</v>
      </c>
      <c r="D40" s="229" t="s">
        <v>1025</v>
      </c>
      <c r="E40" s="375">
        <v>290</v>
      </c>
      <c r="F40" s="375">
        <v>314</v>
      </c>
      <c r="G40" s="375">
        <v>355</v>
      </c>
      <c r="H40" s="375">
        <v>382</v>
      </c>
      <c r="I40" s="375">
        <v>396</v>
      </c>
      <c r="J40" s="375">
        <v>399</v>
      </c>
      <c r="K40" s="375">
        <v>394</v>
      </c>
      <c r="L40" s="376">
        <v>396</v>
      </c>
      <c r="M40" s="45"/>
      <c r="N40" s="45"/>
      <c r="O40" s="45"/>
      <c r="P40" s="45"/>
      <c r="Q40" s="45"/>
      <c r="R40" s="45"/>
      <c r="S40" s="45"/>
      <c r="T40" s="45"/>
    </row>
    <row r="41" spans="1:20" ht="16.5" customHeight="1" x14ac:dyDescent="0.45">
      <c r="A41" s="437" t="s">
        <v>148</v>
      </c>
      <c r="B41" s="437" t="s">
        <v>218</v>
      </c>
      <c r="C41" s="229" t="s">
        <v>390</v>
      </c>
      <c r="D41" s="229" t="s">
        <v>1026</v>
      </c>
      <c r="E41" s="375">
        <v>144</v>
      </c>
      <c r="F41" s="375">
        <v>157</v>
      </c>
      <c r="G41" s="375">
        <v>194</v>
      </c>
      <c r="H41" s="375">
        <v>230</v>
      </c>
      <c r="I41" s="375">
        <v>263</v>
      </c>
      <c r="J41" s="375">
        <v>264</v>
      </c>
      <c r="K41" s="375">
        <v>399</v>
      </c>
      <c r="L41" s="376">
        <v>378</v>
      </c>
      <c r="M41" s="45"/>
      <c r="N41" s="45"/>
      <c r="O41" s="45"/>
      <c r="P41" s="45"/>
      <c r="Q41" s="45"/>
      <c r="R41" s="45"/>
      <c r="S41" s="45"/>
      <c r="T41" s="45"/>
    </row>
    <row r="42" spans="1:20" ht="16.5" customHeight="1" x14ac:dyDescent="0.45">
      <c r="A42" s="437" t="s">
        <v>148</v>
      </c>
      <c r="B42" s="437" t="s">
        <v>219</v>
      </c>
      <c r="C42" s="229" t="s">
        <v>390</v>
      </c>
      <c r="D42" s="229" t="s">
        <v>1027</v>
      </c>
      <c r="E42" s="375">
        <v>15</v>
      </c>
      <c r="F42" s="375">
        <v>17</v>
      </c>
      <c r="G42" s="375">
        <v>22</v>
      </c>
      <c r="H42" s="375">
        <v>26</v>
      </c>
      <c r="I42" s="375">
        <v>28</v>
      </c>
      <c r="J42" s="375">
        <v>26</v>
      </c>
      <c r="K42" s="375">
        <v>40</v>
      </c>
      <c r="L42" s="376">
        <v>32</v>
      </c>
      <c r="M42" s="45"/>
      <c r="N42" s="45"/>
      <c r="O42" s="45"/>
      <c r="P42" s="45"/>
      <c r="Q42" s="45"/>
      <c r="R42" s="45"/>
      <c r="S42" s="45"/>
      <c r="T42" s="45"/>
    </row>
    <row r="43" spans="1:20" ht="16.5" customHeight="1" x14ac:dyDescent="0.45">
      <c r="A43" s="437" t="s">
        <v>148</v>
      </c>
      <c r="B43" s="437" t="s">
        <v>220</v>
      </c>
      <c r="C43" s="229" t="s">
        <v>390</v>
      </c>
      <c r="D43" s="229" t="s">
        <v>1028</v>
      </c>
      <c r="E43" s="375">
        <v>2</v>
      </c>
      <c r="F43" s="375">
        <v>2</v>
      </c>
      <c r="G43" s="375">
        <v>1</v>
      </c>
      <c r="H43" s="375">
        <v>2</v>
      </c>
      <c r="I43" s="375">
        <v>2</v>
      </c>
      <c r="J43" s="375">
        <v>2</v>
      </c>
      <c r="K43" s="375">
        <v>2</v>
      </c>
      <c r="L43" s="376">
        <v>2</v>
      </c>
      <c r="M43" s="45"/>
      <c r="N43" s="45"/>
      <c r="O43" s="45"/>
      <c r="P43" s="45"/>
      <c r="Q43" s="45"/>
      <c r="R43" s="45"/>
      <c r="S43" s="45"/>
      <c r="T43" s="45"/>
    </row>
    <row r="44" spans="1:20" s="506" customFormat="1" ht="16.5" customHeight="1" x14ac:dyDescent="0.45">
      <c r="A44" s="438" t="s">
        <v>148</v>
      </c>
      <c r="B44" s="438" t="s">
        <v>601</v>
      </c>
      <c r="C44" s="430" t="s">
        <v>390</v>
      </c>
      <c r="D44" s="430" t="s">
        <v>289</v>
      </c>
      <c r="E44" s="378">
        <v>3031</v>
      </c>
      <c r="F44" s="378">
        <v>3021</v>
      </c>
      <c r="G44" s="378">
        <v>3019</v>
      </c>
      <c r="H44" s="378">
        <v>2945</v>
      </c>
      <c r="I44" s="378">
        <v>2867</v>
      </c>
      <c r="J44" s="378">
        <v>2334</v>
      </c>
      <c r="K44" s="378">
        <v>2172</v>
      </c>
      <c r="L44" s="377">
        <v>2105</v>
      </c>
      <c r="M44" s="505"/>
      <c r="N44" s="505"/>
      <c r="O44" s="505"/>
      <c r="P44" s="505"/>
      <c r="Q44" s="505"/>
      <c r="R44" s="505"/>
      <c r="S44" s="505"/>
      <c r="T44" s="505"/>
    </row>
    <row r="45" spans="1:20" ht="16.5" customHeight="1" x14ac:dyDescent="0.45">
      <c r="A45" s="437" t="s">
        <v>149</v>
      </c>
      <c r="B45" s="437" t="s">
        <v>216</v>
      </c>
      <c r="C45" s="229" t="s">
        <v>391</v>
      </c>
      <c r="D45" s="229" t="s">
        <v>1021</v>
      </c>
      <c r="E45" s="375">
        <v>608</v>
      </c>
      <c r="F45" s="375">
        <v>573</v>
      </c>
      <c r="G45" s="375">
        <v>538</v>
      </c>
      <c r="H45" s="375">
        <v>490</v>
      </c>
      <c r="I45" s="375">
        <v>473</v>
      </c>
      <c r="J45" s="375">
        <v>254</v>
      </c>
      <c r="K45" s="375">
        <v>231</v>
      </c>
      <c r="L45" s="376">
        <v>224</v>
      </c>
      <c r="M45" s="45"/>
      <c r="N45" s="45"/>
      <c r="O45" s="45"/>
      <c r="P45" s="45"/>
      <c r="Q45" s="45"/>
      <c r="R45" s="45"/>
      <c r="S45" s="45"/>
      <c r="T45" s="45"/>
    </row>
    <row r="46" spans="1:20" ht="16.5" customHeight="1" x14ac:dyDescent="0.45">
      <c r="A46" s="437" t="s">
        <v>149</v>
      </c>
      <c r="B46" s="437" t="s">
        <v>261</v>
      </c>
      <c r="C46" s="229" t="s">
        <v>391</v>
      </c>
      <c r="D46" s="229" t="s">
        <v>1022</v>
      </c>
      <c r="E46" s="375">
        <v>890</v>
      </c>
      <c r="F46" s="375">
        <v>838</v>
      </c>
      <c r="G46" s="375">
        <v>769</v>
      </c>
      <c r="H46" s="375">
        <v>714</v>
      </c>
      <c r="I46" s="375">
        <v>673</v>
      </c>
      <c r="J46" s="375">
        <v>538</v>
      </c>
      <c r="K46" s="375">
        <v>457</v>
      </c>
      <c r="L46" s="376">
        <v>467</v>
      </c>
      <c r="M46" s="45"/>
      <c r="N46" s="45"/>
      <c r="O46" s="45"/>
      <c r="P46" s="45"/>
      <c r="Q46" s="45"/>
      <c r="R46" s="45"/>
      <c r="S46" s="45"/>
      <c r="T46" s="45"/>
    </row>
    <row r="47" spans="1:20" ht="16.5" customHeight="1" x14ac:dyDescent="0.45">
      <c r="A47" s="437" t="s">
        <v>149</v>
      </c>
      <c r="B47" s="437" t="s">
        <v>262</v>
      </c>
      <c r="C47" s="229" t="s">
        <v>391</v>
      </c>
      <c r="D47" s="229" t="s">
        <v>1023</v>
      </c>
      <c r="E47" s="375">
        <v>300</v>
      </c>
      <c r="F47" s="375">
        <v>291</v>
      </c>
      <c r="G47" s="375">
        <v>275</v>
      </c>
      <c r="H47" s="375">
        <v>258</v>
      </c>
      <c r="I47" s="375">
        <v>243</v>
      </c>
      <c r="J47" s="375">
        <v>238</v>
      </c>
      <c r="K47" s="375">
        <v>223</v>
      </c>
      <c r="L47" s="376">
        <v>223</v>
      </c>
      <c r="M47" s="45"/>
      <c r="N47" s="45"/>
      <c r="O47" s="45"/>
      <c r="P47" s="45"/>
      <c r="Q47" s="45"/>
      <c r="R47" s="45"/>
      <c r="S47" s="45"/>
      <c r="T47" s="45"/>
    </row>
    <row r="48" spans="1:20" ht="16.5" customHeight="1" x14ac:dyDescent="0.45">
      <c r="A48" s="437" t="s">
        <v>149</v>
      </c>
      <c r="B48" s="437" t="s">
        <v>263</v>
      </c>
      <c r="C48" s="229" t="s">
        <v>391</v>
      </c>
      <c r="D48" s="229" t="s">
        <v>1024</v>
      </c>
      <c r="E48" s="375">
        <v>348</v>
      </c>
      <c r="F48" s="375">
        <v>342</v>
      </c>
      <c r="G48" s="375">
        <v>331</v>
      </c>
      <c r="H48" s="375">
        <v>318</v>
      </c>
      <c r="I48" s="375">
        <v>308</v>
      </c>
      <c r="J48" s="375">
        <v>308</v>
      </c>
      <c r="K48" s="375">
        <v>289</v>
      </c>
      <c r="L48" s="376">
        <v>298</v>
      </c>
      <c r="M48" s="45"/>
      <c r="N48" s="45"/>
      <c r="O48" s="45"/>
      <c r="P48" s="45"/>
      <c r="Q48" s="45"/>
      <c r="R48" s="45"/>
      <c r="S48" s="45"/>
      <c r="T48" s="45"/>
    </row>
    <row r="49" spans="1:20" ht="16.5" customHeight="1" x14ac:dyDescent="0.45">
      <c r="A49" s="437" t="s">
        <v>149</v>
      </c>
      <c r="B49" s="437" t="s">
        <v>217</v>
      </c>
      <c r="C49" s="229" t="s">
        <v>391</v>
      </c>
      <c r="D49" s="229" t="s">
        <v>1025</v>
      </c>
      <c r="E49" s="375">
        <v>290</v>
      </c>
      <c r="F49" s="375">
        <v>299</v>
      </c>
      <c r="G49" s="375">
        <v>320</v>
      </c>
      <c r="H49" s="375">
        <v>330</v>
      </c>
      <c r="I49" s="375">
        <v>341</v>
      </c>
      <c r="J49" s="375">
        <v>350</v>
      </c>
      <c r="K49" s="375">
        <v>358</v>
      </c>
      <c r="L49" s="376">
        <v>374</v>
      </c>
      <c r="M49" s="45"/>
      <c r="N49" s="45"/>
      <c r="O49" s="45"/>
      <c r="P49" s="45"/>
      <c r="Q49" s="45"/>
      <c r="R49" s="45"/>
      <c r="S49" s="45"/>
      <c r="T49" s="45"/>
    </row>
    <row r="50" spans="1:20" ht="16.5" customHeight="1" x14ac:dyDescent="0.45">
      <c r="A50" s="437" t="s">
        <v>149</v>
      </c>
      <c r="B50" s="437" t="s">
        <v>218</v>
      </c>
      <c r="C50" s="229" t="s">
        <v>391</v>
      </c>
      <c r="D50" s="229" t="s">
        <v>1026</v>
      </c>
      <c r="E50" s="375">
        <v>180</v>
      </c>
      <c r="F50" s="375">
        <v>188</v>
      </c>
      <c r="G50" s="375">
        <v>214</v>
      </c>
      <c r="H50" s="375">
        <v>241</v>
      </c>
      <c r="I50" s="375">
        <v>271</v>
      </c>
      <c r="J50" s="375">
        <v>281</v>
      </c>
      <c r="K50" s="375">
        <v>418</v>
      </c>
      <c r="L50" s="376">
        <v>408</v>
      </c>
      <c r="M50" s="45"/>
      <c r="N50" s="45"/>
      <c r="O50" s="45"/>
      <c r="P50" s="45"/>
      <c r="Q50" s="45"/>
      <c r="R50" s="45"/>
      <c r="S50" s="45"/>
      <c r="T50" s="45"/>
    </row>
    <row r="51" spans="1:20" ht="16.5" customHeight="1" x14ac:dyDescent="0.45">
      <c r="A51" s="437" t="s">
        <v>149</v>
      </c>
      <c r="B51" s="437" t="s">
        <v>219</v>
      </c>
      <c r="C51" s="229" t="s">
        <v>391</v>
      </c>
      <c r="D51" s="229" t="s">
        <v>1027</v>
      </c>
      <c r="E51" s="375">
        <v>40</v>
      </c>
      <c r="F51" s="375">
        <v>41</v>
      </c>
      <c r="G51" s="375">
        <v>50</v>
      </c>
      <c r="H51" s="375">
        <v>55</v>
      </c>
      <c r="I51" s="375">
        <v>60</v>
      </c>
      <c r="J51" s="375">
        <v>59</v>
      </c>
      <c r="K51" s="375">
        <v>81</v>
      </c>
      <c r="L51" s="376">
        <v>96</v>
      </c>
      <c r="M51" s="45"/>
      <c r="N51" s="45"/>
      <c r="O51" s="45"/>
      <c r="P51" s="45"/>
      <c r="Q51" s="45"/>
      <c r="R51" s="45"/>
      <c r="S51" s="45"/>
      <c r="T51" s="45"/>
    </row>
    <row r="52" spans="1:20" ht="16.5" customHeight="1" x14ac:dyDescent="0.45">
      <c r="A52" s="437" t="s">
        <v>149</v>
      </c>
      <c r="B52" s="437" t="s">
        <v>220</v>
      </c>
      <c r="C52" s="229" t="s">
        <v>391</v>
      </c>
      <c r="D52" s="229" t="s">
        <v>1028</v>
      </c>
      <c r="E52" s="375">
        <v>6</v>
      </c>
      <c r="F52" s="375">
        <v>6</v>
      </c>
      <c r="G52" s="375">
        <v>7</v>
      </c>
      <c r="H52" s="375">
        <v>7</v>
      </c>
      <c r="I52" s="375">
        <v>7</v>
      </c>
      <c r="J52" s="375">
        <v>7</v>
      </c>
      <c r="K52" s="375">
        <v>13</v>
      </c>
      <c r="L52" s="376">
        <v>10</v>
      </c>
      <c r="M52" s="45"/>
      <c r="N52" s="45"/>
      <c r="O52" s="45"/>
      <c r="P52" s="45"/>
      <c r="Q52" s="45"/>
      <c r="R52" s="45"/>
      <c r="S52" s="45"/>
      <c r="T52" s="45"/>
    </row>
    <row r="53" spans="1:20" s="506" customFormat="1" ht="16.5" customHeight="1" x14ac:dyDescent="0.45">
      <c r="A53" s="438" t="s">
        <v>149</v>
      </c>
      <c r="B53" s="438" t="s">
        <v>601</v>
      </c>
      <c r="C53" s="430" t="s">
        <v>391</v>
      </c>
      <c r="D53" s="430" t="s">
        <v>289</v>
      </c>
      <c r="E53" s="378">
        <v>2728</v>
      </c>
      <c r="F53" s="378">
        <v>2643</v>
      </c>
      <c r="G53" s="378">
        <v>2569</v>
      </c>
      <c r="H53" s="378">
        <v>2479</v>
      </c>
      <c r="I53" s="378">
        <v>2443</v>
      </c>
      <c r="J53" s="378">
        <v>2103</v>
      </c>
      <c r="K53" s="378">
        <v>2072</v>
      </c>
      <c r="L53" s="377">
        <v>2100</v>
      </c>
      <c r="M53" s="505"/>
      <c r="N53" s="505"/>
      <c r="O53" s="505"/>
      <c r="P53" s="505"/>
      <c r="Q53" s="505"/>
      <c r="R53" s="505"/>
      <c r="S53" s="505"/>
      <c r="T53" s="505"/>
    </row>
    <row r="54" spans="1:20" ht="16.5" customHeight="1" x14ac:dyDescent="0.45">
      <c r="A54" s="437" t="s">
        <v>150</v>
      </c>
      <c r="B54" s="437" t="s">
        <v>216</v>
      </c>
      <c r="C54" s="229" t="s">
        <v>392</v>
      </c>
      <c r="D54" s="229" t="s">
        <v>1021</v>
      </c>
      <c r="E54" s="375">
        <v>459</v>
      </c>
      <c r="F54" s="375">
        <v>448</v>
      </c>
      <c r="G54" s="375">
        <v>433</v>
      </c>
      <c r="H54" s="375">
        <v>403</v>
      </c>
      <c r="I54" s="375">
        <v>391</v>
      </c>
      <c r="J54" s="375">
        <v>217</v>
      </c>
      <c r="K54" s="375">
        <v>180</v>
      </c>
      <c r="L54" s="376">
        <v>172</v>
      </c>
      <c r="M54" s="45"/>
      <c r="N54" s="45"/>
      <c r="O54" s="45"/>
      <c r="P54" s="45"/>
      <c r="Q54" s="45"/>
      <c r="R54" s="45"/>
      <c r="S54" s="45"/>
      <c r="T54" s="45"/>
    </row>
    <row r="55" spans="1:20" ht="16.5" customHeight="1" x14ac:dyDescent="0.45">
      <c r="A55" s="437" t="s">
        <v>150</v>
      </c>
      <c r="B55" s="437" t="s">
        <v>261</v>
      </c>
      <c r="C55" s="229" t="s">
        <v>392</v>
      </c>
      <c r="D55" s="229" t="s">
        <v>1022</v>
      </c>
      <c r="E55" s="375">
        <v>663</v>
      </c>
      <c r="F55" s="375">
        <v>649</v>
      </c>
      <c r="G55" s="375">
        <v>616</v>
      </c>
      <c r="H55" s="375">
        <v>589</v>
      </c>
      <c r="I55" s="375">
        <v>563</v>
      </c>
      <c r="J55" s="375">
        <v>457</v>
      </c>
      <c r="K55" s="375">
        <v>379</v>
      </c>
      <c r="L55" s="376">
        <v>373</v>
      </c>
      <c r="M55" s="45"/>
      <c r="N55" s="45"/>
      <c r="O55" s="45"/>
      <c r="P55" s="45"/>
      <c r="Q55" s="45"/>
      <c r="R55" s="45"/>
      <c r="S55" s="45"/>
      <c r="T55" s="45"/>
    </row>
    <row r="56" spans="1:20" ht="16.5" customHeight="1" x14ac:dyDescent="0.45">
      <c r="A56" s="437" t="s">
        <v>150</v>
      </c>
      <c r="B56" s="437" t="s">
        <v>262</v>
      </c>
      <c r="C56" s="229" t="s">
        <v>392</v>
      </c>
      <c r="D56" s="229" t="s">
        <v>1023</v>
      </c>
      <c r="E56" s="375">
        <v>232</v>
      </c>
      <c r="F56" s="375">
        <v>235</v>
      </c>
      <c r="G56" s="375">
        <v>227</v>
      </c>
      <c r="H56" s="375">
        <v>219</v>
      </c>
      <c r="I56" s="375">
        <v>208</v>
      </c>
      <c r="J56" s="375">
        <v>204</v>
      </c>
      <c r="K56" s="375">
        <v>189</v>
      </c>
      <c r="L56" s="376">
        <v>184</v>
      </c>
      <c r="M56" s="45"/>
      <c r="N56" s="45"/>
      <c r="O56" s="45"/>
      <c r="P56" s="45"/>
      <c r="Q56" s="45"/>
      <c r="R56" s="45"/>
      <c r="S56" s="45"/>
      <c r="T56" s="45"/>
    </row>
    <row r="57" spans="1:20" ht="16.5" customHeight="1" x14ac:dyDescent="0.45">
      <c r="A57" s="437" t="s">
        <v>150</v>
      </c>
      <c r="B57" s="437" t="s">
        <v>263</v>
      </c>
      <c r="C57" s="229" t="s">
        <v>392</v>
      </c>
      <c r="D57" s="229" t="s">
        <v>1024</v>
      </c>
      <c r="E57" s="375">
        <v>285</v>
      </c>
      <c r="F57" s="375">
        <v>293</v>
      </c>
      <c r="G57" s="375">
        <v>292</v>
      </c>
      <c r="H57" s="375">
        <v>287</v>
      </c>
      <c r="I57" s="375">
        <v>277</v>
      </c>
      <c r="J57" s="375">
        <v>277</v>
      </c>
      <c r="K57" s="375">
        <v>251</v>
      </c>
      <c r="L57" s="376">
        <v>252</v>
      </c>
      <c r="M57" s="45"/>
      <c r="N57" s="45"/>
      <c r="O57" s="45"/>
      <c r="P57" s="45"/>
      <c r="Q57" s="45"/>
      <c r="R57" s="45"/>
      <c r="S57" s="45"/>
      <c r="T57" s="45"/>
    </row>
    <row r="58" spans="1:20" ht="16.5" customHeight="1" x14ac:dyDescent="0.45">
      <c r="A58" s="437" t="s">
        <v>150</v>
      </c>
      <c r="B58" s="437" t="s">
        <v>217</v>
      </c>
      <c r="C58" s="229" t="s">
        <v>392</v>
      </c>
      <c r="D58" s="229" t="s">
        <v>1025</v>
      </c>
      <c r="E58" s="375">
        <v>254</v>
      </c>
      <c r="F58" s="375">
        <v>270</v>
      </c>
      <c r="G58" s="375">
        <v>294</v>
      </c>
      <c r="H58" s="375">
        <v>313</v>
      </c>
      <c r="I58" s="375">
        <v>320</v>
      </c>
      <c r="J58" s="375">
        <v>325</v>
      </c>
      <c r="K58" s="375">
        <v>321</v>
      </c>
      <c r="L58" s="376">
        <v>323</v>
      </c>
      <c r="M58" s="45"/>
      <c r="N58" s="45"/>
      <c r="O58" s="45"/>
      <c r="P58" s="45"/>
      <c r="Q58" s="45"/>
      <c r="R58" s="45"/>
      <c r="S58" s="45"/>
      <c r="T58" s="45"/>
    </row>
    <row r="59" spans="1:20" ht="16.5" customHeight="1" x14ac:dyDescent="0.45">
      <c r="A59" s="437" t="s">
        <v>150</v>
      </c>
      <c r="B59" s="437" t="s">
        <v>218</v>
      </c>
      <c r="C59" s="229" t="s">
        <v>392</v>
      </c>
      <c r="D59" s="229" t="s">
        <v>1026</v>
      </c>
      <c r="E59" s="375">
        <v>194</v>
      </c>
      <c r="F59" s="375">
        <v>207</v>
      </c>
      <c r="G59" s="375">
        <v>231</v>
      </c>
      <c r="H59" s="375">
        <v>260</v>
      </c>
      <c r="I59" s="375">
        <v>284</v>
      </c>
      <c r="J59" s="375">
        <v>293</v>
      </c>
      <c r="K59" s="375">
        <v>364</v>
      </c>
      <c r="L59" s="376">
        <v>366</v>
      </c>
      <c r="M59" s="45"/>
      <c r="N59" s="45"/>
      <c r="O59" s="45"/>
      <c r="P59" s="45"/>
      <c r="Q59" s="45"/>
      <c r="R59" s="45"/>
      <c r="S59" s="45"/>
      <c r="T59" s="45"/>
    </row>
    <row r="60" spans="1:20" ht="16.5" customHeight="1" x14ac:dyDescent="0.45">
      <c r="A60" s="437" t="s">
        <v>150</v>
      </c>
      <c r="B60" s="437" t="s">
        <v>219</v>
      </c>
      <c r="C60" s="229" t="s">
        <v>392</v>
      </c>
      <c r="D60" s="229" t="s">
        <v>1027</v>
      </c>
      <c r="E60" s="375">
        <v>72</v>
      </c>
      <c r="F60" s="375">
        <v>76</v>
      </c>
      <c r="G60" s="375">
        <v>86</v>
      </c>
      <c r="H60" s="375">
        <v>92</v>
      </c>
      <c r="I60" s="375">
        <v>95</v>
      </c>
      <c r="J60" s="375">
        <v>95</v>
      </c>
      <c r="K60" s="375">
        <v>141</v>
      </c>
      <c r="L60" s="376">
        <v>135</v>
      </c>
      <c r="M60" s="45"/>
      <c r="N60" s="45"/>
      <c r="O60" s="45"/>
      <c r="P60" s="45"/>
      <c r="Q60" s="45"/>
      <c r="R60" s="45"/>
      <c r="S60" s="45"/>
      <c r="T60" s="45"/>
    </row>
    <row r="61" spans="1:20" ht="16.5" customHeight="1" x14ac:dyDescent="0.45">
      <c r="A61" s="437" t="s">
        <v>150</v>
      </c>
      <c r="B61" s="437" t="s">
        <v>220</v>
      </c>
      <c r="C61" s="229" t="s">
        <v>392</v>
      </c>
      <c r="D61" s="229" t="s">
        <v>1028</v>
      </c>
      <c r="E61" s="375">
        <v>14</v>
      </c>
      <c r="F61" s="375">
        <v>15</v>
      </c>
      <c r="G61" s="375">
        <v>19</v>
      </c>
      <c r="H61" s="375">
        <v>22</v>
      </c>
      <c r="I61" s="375">
        <v>22</v>
      </c>
      <c r="J61" s="375">
        <v>22</v>
      </c>
      <c r="K61" s="375">
        <v>35</v>
      </c>
      <c r="L61" s="376">
        <v>30</v>
      </c>
      <c r="M61" s="45"/>
      <c r="N61" s="45"/>
      <c r="O61" s="45"/>
      <c r="P61" s="45"/>
      <c r="Q61" s="45"/>
      <c r="R61" s="45"/>
      <c r="S61" s="45"/>
      <c r="T61" s="45"/>
    </row>
    <row r="62" spans="1:20" s="506" customFormat="1" ht="16.5" customHeight="1" x14ac:dyDescent="0.45">
      <c r="A62" s="438" t="s">
        <v>150</v>
      </c>
      <c r="B62" s="438" t="s">
        <v>601</v>
      </c>
      <c r="C62" s="430" t="s">
        <v>392</v>
      </c>
      <c r="D62" s="430" t="s">
        <v>289</v>
      </c>
      <c r="E62" s="378">
        <v>2230</v>
      </c>
      <c r="F62" s="378">
        <v>2251</v>
      </c>
      <c r="G62" s="378">
        <v>2257</v>
      </c>
      <c r="H62" s="378">
        <v>2247</v>
      </c>
      <c r="I62" s="378">
        <v>2225</v>
      </c>
      <c r="J62" s="378">
        <v>1954</v>
      </c>
      <c r="K62" s="378">
        <v>1865</v>
      </c>
      <c r="L62" s="377">
        <v>1834</v>
      </c>
      <c r="M62" s="505"/>
      <c r="N62" s="505"/>
      <c r="O62" s="505"/>
      <c r="P62" s="505"/>
      <c r="Q62" s="505"/>
      <c r="R62" s="505"/>
      <c r="S62" s="505"/>
      <c r="T62" s="505"/>
    </row>
    <row r="63" spans="1:20" ht="16.5" customHeight="1" x14ac:dyDescent="0.45">
      <c r="A63" s="437" t="s">
        <v>151</v>
      </c>
      <c r="B63" s="437" t="s">
        <v>216</v>
      </c>
      <c r="C63" s="229" t="s">
        <v>393</v>
      </c>
      <c r="D63" s="229" t="s">
        <v>1021</v>
      </c>
      <c r="E63" s="375">
        <v>319</v>
      </c>
      <c r="F63" s="375">
        <v>312</v>
      </c>
      <c r="G63" s="375">
        <v>302</v>
      </c>
      <c r="H63" s="375">
        <v>292</v>
      </c>
      <c r="I63" s="375">
        <v>293</v>
      </c>
      <c r="J63" s="375">
        <v>191</v>
      </c>
      <c r="K63" s="375">
        <v>148</v>
      </c>
      <c r="L63" s="376">
        <v>155</v>
      </c>
      <c r="M63" s="45"/>
      <c r="N63" s="45"/>
      <c r="O63" s="45"/>
      <c r="P63" s="45"/>
      <c r="Q63" s="45"/>
      <c r="R63" s="45"/>
      <c r="S63" s="45"/>
      <c r="T63" s="45"/>
    </row>
    <row r="64" spans="1:20" ht="16.5" customHeight="1" x14ac:dyDescent="0.45">
      <c r="A64" s="437" t="s">
        <v>151</v>
      </c>
      <c r="B64" s="437" t="s">
        <v>261</v>
      </c>
      <c r="C64" s="229" t="s">
        <v>393</v>
      </c>
      <c r="D64" s="229" t="s">
        <v>1022</v>
      </c>
      <c r="E64" s="375">
        <v>455</v>
      </c>
      <c r="F64" s="375">
        <v>458</v>
      </c>
      <c r="G64" s="375">
        <v>444</v>
      </c>
      <c r="H64" s="375">
        <v>432</v>
      </c>
      <c r="I64" s="375">
        <v>427</v>
      </c>
      <c r="J64" s="375">
        <v>384</v>
      </c>
      <c r="K64" s="375">
        <v>339</v>
      </c>
      <c r="L64" s="376">
        <v>347</v>
      </c>
      <c r="M64" s="45"/>
      <c r="N64" s="45"/>
      <c r="O64" s="45"/>
      <c r="P64" s="45"/>
      <c r="Q64" s="45"/>
      <c r="R64" s="45"/>
      <c r="S64" s="45"/>
      <c r="T64" s="45"/>
    </row>
    <row r="65" spans="1:20" ht="16.5" customHeight="1" x14ac:dyDescent="0.45">
      <c r="A65" s="437" t="s">
        <v>151</v>
      </c>
      <c r="B65" s="437" t="s">
        <v>262</v>
      </c>
      <c r="C65" s="229" t="s">
        <v>393</v>
      </c>
      <c r="D65" s="229" t="s">
        <v>1023</v>
      </c>
      <c r="E65" s="375">
        <v>162</v>
      </c>
      <c r="F65" s="375">
        <v>168</v>
      </c>
      <c r="G65" s="375">
        <v>167</v>
      </c>
      <c r="H65" s="375">
        <v>158</v>
      </c>
      <c r="I65" s="375">
        <v>154</v>
      </c>
      <c r="J65" s="375">
        <v>157</v>
      </c>
      <c r="K65" s="375">
        <v>153</v>
      </c>
      <c r="L65" s="376">
        <v>153</v>
      </c>
      <c r="M65" s="45"/>
      <c r="N65" s="45"/>
      <c r="O65" s="45"/>
      <c r="P65" s="45"/>
      <c r="Q65" s="45"/>
      <c r="R65" s="45"/>
      <c r="S65" s="45"/>
      <c r="T65" s="45"/>
    </row>
    <row r="66" spans="1:20" ht="16.5" customHeight="1" x14ac:dyDescent="0.45">
      <c r="A66" s="437" t="s">
        <v>151</v>
      </c>
      <c r="B66" s="437" t="s">
        <v>263</v>
      </c>
      <c r="C66" s="229" t="s">
        <v>393</v>
      </c>
      <c r="D66" s="229" t="s">
        <v>1024</v>
      </c>
      <c r="E66" s="375">
        <v>204</v>
      </c>
      <c r="F66" s="375">
        <v>211</v>
      </c>
      <c r="G66" s="375">
        <v>213</v>
      </c>
      <c r="H66" s="375">
        <v>210</v>
      </c>
      <c r="I66" s="375">
        <v>206</v>
      </c>
      <c r="J66" s="375">
        <v>211</v>
      </c>
      <c r="K66" s="375">
        <v>200</v>
      </c>
      <c r="L66" s="376">
        <v>209</v>
      </c>
      <c r="M66" s="45"/>
      <c r="N66" s="45"/>
      <c r="O66" s="45"/>
      <c r="P66" s="45"/>
      <c r="Q66" s="45"/>
      <c r="R66" s="45"/>
      <c r="S66" s="45"/>
      <c r="T66" s="45"/>
    </row>
    <row r="67" spans="1:20" ht="16.5" customHeight="1" x14ac:dyDescent="0.45">
      <c r="A67" s="437" t="s">
        <v>151</v>
      </c>
      <c r="B67" s="437" t="s">
        <v>217</v>
      </c>
      <c r="C67" s="229" t="s">
        <v>393</v>
      </c>
      <c r="D67" s="229" t="s">
        <v>1025</v>
      </c>
      <c r="E67" s="375">
        <v>200</v>
      </c>
      <c r="F67" s="375">
        <v>211</v>
      </c>
      <c r="G67" s="375">
        <v>223</v>
      </c>
      <c r="H67" s="375">
        <v>236</v>
      </c>
      <c r="I67" s="375">
        <v>246</v>
      </c>
      <c r="J67" s="375">
        <v>252</v>
      </c>
      <c r="K67" s="375">
        <v>258</v>
      </c>
      <c r="L67" s="376">
        <v>268</v>
      </c>
      <c r="M67" s="45"/>
      <c r="N67" s="45"/>
      <c r="O67" s="45"/>
      <c r="P67" s="45"/>
      <c r="Q67" s="45"/>
      <c r="R67" s="45"/>
      <c r="S67" s="45"/>
      <c r="T67" s="45"/>
    </row>
    <row r="68" spans="1:20" ht="16.5" customHeight="1" x14ac:dyDescent="0.45">
      <c r="A68" s="437" t="s">
        <v>151</v>
      </c>
      <c r="B68" s="437" t="s">
        <v>218</v>
      </c>
      <c r="C68" s="229" t="s">
        <v>393</v>
      </c>
      <c r="D68" s="229" t="s">
        <v>1026</v>
      </c>
      <c r="E68" s="375">
        <v>194</v>
      </c>
      <c r="F68" s="375">
        <v>200</v>
      </c>
      <c r="G68" s="375">
        <v>213</v>
      </c>
      <c r="H68" s="375">
        <v>235</v>
      </c>
      <c r="I68" s="375">
        <v>256</v>
      </c>
      <c r="J68" s="375">
        <v>268</v>
      </c>
      <c r="K68" s="375">
        <v>305</v>
      </c>
      <c r="L68" s="376">
        <v>319</v>
      </c>
      <c r="M68" s="45"/>
      <c r="N68" s="45"/>
      <c r="O68" s="45"/>
      <c r="P68" s="45"/>
      <c r="Q68" s="45"/>
      <c r="R68" s="45"/>
      <c r="S68" s="45"/>
      <c r="T68" s="45"/>
    </row>
    <row r="69" spans="1:20" ht="16.5" customHeight="1" x14ac:dyDescent="0.45">
      <c r="A69" s="437" t="s">
        <v>151</v>
      </c>
      <c r="B69" s="437" t="s">
        <v>219</v>
      </c>
      <c r="C69" s="229" t="s">
        <v>393</v>
      </c>
      <c r="D69" s="229" t="s">
        <v>1027</v>
      </c>
      <c r="E69" s="375">
        <v>86</v>
      </c>
      <c r="F69" s="375">
        <v>92</v>
      </c>
      <c r="G69" s="375">
        <v>103</v>
      </c>
      <c r="H69" s="375">
        <v>112</v>
      </c>
      <c r="I69" s="375">
        <v>117</v>
      </c>
      <c r="J69" s="375">
        <v>118</v>
      </c>
      <c r="K69" s="375">
        <v>175</v>
      </c>
      <c r="L69" s="376">
        <v>174</v>
      </c>
      <c r="M69" s="45"/>
      <c r="N69" s="45"/>
      <c r="O69" s="45"/>
      <c r="P69" s="45"/>
      <c r="Q69" s="45"/>
      <c r="R69" s="45"/>
      <c r="S69" s="45"/>
      <c r="T69" s="45"/>
    </row>
    <row r="70" spans="1:20" ht="16.5" customHeight="1" x14ac:dyDescent="0.45">
      <c r="A70" s="437" t="s">
        <v>151</v>
      </c>
      <c r="B70" s="437" t="s">
        <v>220</v>
      </c>
      <c r="C70" s="229" t="s">
        <v>393</v>
      </c>
      <c r="D70" s="229" t="s">
        <v>1028</v>
      </c>
      <c r="E70" s="375">
        <v>20</v>
      </c>
      <c r="F70" s="375">
        <v>21</v>
      </c>
      <c r="G70" s="375">
        <v>26</v>
      </c>
      <c r="H70" s="375">
        <v>31</v>
      </c>
      <c r="I70" s="375">
        <v>34</v>
      </c>
      <c r="J70" s="375">
        <v>35</v>
      </c>
      <c r="K70" s="375">
        <v>54</v>
      </c>
      <c r="L70" s="376">
        <v>49</v>
      </c>
      <c r="M70" s="45"/>
      <c r="N70" s="45"/>
      <c r="O70" s="45"/>
      <c r="P70" s="45"/>
      <c r="Q70" s="45"/>
      <c r="R70" s="45"/>
      <c r="S70" s="45"/>
      <c r="T70" s="45"/>
    </row>
    <row r="71" spans="1:20" s="506" customFormat="1" ht="16.5" customHeight="1" x14ac:dyDescent="0.45">
      <c r="A71" s="438" t="s">
        <v>151</v>
      </c>
      <c r="B71" s="438" t="s">
        <v>601</v>
      </c>
      <c r="C71" s="430" t="s">
        <v>393</v>
      </c>
      <c r="D71" s="430" t="s">
        <v>289</v>
      </c>
      <c r="E71" s="378">
        <v>1690</v>
      </c>
      <c r="F71" s="378">
        <v>1722</v>
      </c>
      <c r="G71" s="378">
        <v>1741</v>
      </c>
      <c r="H71" s="378">
        <v>1756</v>
      </c>
      <c r="I71" s="378">
        <v>1784</v>
      </c>
      <c r="J71" s="378">
        <v>1668</v>
      </c>
      <c r="K71" s="378">
        <v>1638</v>
      </c>
      <c r="L71" s="377">
        <v>1674</v>
      </c>
      <c r="M71" s="505"/>
      <c r="N71" s="505"/>
      <c r="O71" s="505"/>
      <c r="P71" s="505"/>
      <c r="Q71" s="505"/>
      <c r="R71" s="505"/>
      <c r="S71" s="505"/>
      <c r="T71" s="505"/>
    </row>
    <row r="72" spans="1:20" ht="16.5" customHeight="1" x14ac:dyDescent="0.45">
      <c r="A72" s="437" t="s">
        <v>152</v>
      </c>
      <c r="B72" s="437" t="s">
        <v>216</v>
      </c>
      <c r="C72" s="229" t="s">
        <v>394</v>
      </c>
      <c r="D72" s="229" t="s">
        <v>1021</v>
      </c>
      <c r="E72" s="375">
        <v>176</v>
      </c>
      <c r="F72" s="375">
        <v>173</v>
      </c>
      <c r="G72" s="375">
        <v>163</v>
      </c>
      <c r="H72" s="375">
        <v>161</v>
      </c>
      <c r="I72" s="375">
        <v>166</v>
      </c>
      <c r="J72" s="375">
        <v>145</v>
      </c>
      <c r="K72" s="375">
        <v>107</v>
      </c>
      <c r="L72" s="376">
        <v>120</v>
      </c>
      <c r="M72" s="45"/>
      <c r="N72" s="45"/>
      <c r="O72" s="45"/>
      <c r="P72" s="45"/>
      <c r="Q72" s="45"/>
      <c r="R72" s="45"/>
      <c r="S72" s="45"/>
      <c r="T72" s="45"/>
    </row>
    <row r="73" spans="1:20" ht="16.5" customHeight="1" x14ac:dyDescent="0.45">
      <c r="A73" s="437" t="s">
        <v>152</v>
      </c>
      <c r="B73" s="437" t="s">
        <v>261</v>
      </c>
      <c r="C73" s="229" t="s">
        <v>394</v>
      </c>
      <c r="D73" s="229" t="s">
        <v>1022</v>
      </c>
      <c r="E73" s="375">
        <v>225</v>
      </c>
      <c r="F73" s="375">
        <v>230</v>
      </c>
      <c r="G73" s="375">
        <v>233</v>
      </c>
      <c r="H73" s="375">
        <v>233</v>
      </c>
      <c r="I73" s="375">
        <v>236</v>
      </c>
      <c r="J73" s="375">
        <v>237</v>
      </c>
      <c r="K73" s="375">
        <v>220</v>
      </c>
      <c r="L73" s="376">
        <v>236</v>
      </c>
      <c r="M73" s="45"/>
      <c r="N73" s="45"/>
      <c r="O73" s="45"/>
      <c r="P73" s="45"/>
      <c r="Q73" s="45"/>
      <c r="R73" s="45"/>
      <c r="S73" s="45"/>
      <c r="T73" s="45"/>
    </row>
    <row r="74" spans="1:20" ht="16.5" customHeight="1" x14ac:dyDescent="0.45">
      <c r="A74" s="437" t="s">
        <v>152</v>
      </c>
      <c r="B74" s="437" t="s">
        <v>262</v>
      </c>
      <c r="C74" s="229" t="s">
        <v>394</v>
      </c>
      <c r="D74" s="229" t="s">
        <v>1023</v>
      </c>
      <c r="E74" s="375">
        <v>77</v>
      </c>
      <c r="F74" s="375">
        <v>82</v>
      </c>
      <c r="G74" s="375">
        <v>85</v>
      </c>
      <c r="H74" s="375">
        <v>84</v>
      </c>
      <c r="I74" s="375">
        <v>86</v>
      </c>
      <c r="J74" s="375">
        <v>90</v>
      </c>
      <c r="K74" s="375">
        <v>93</v>
      </c>
      <c r="L74" s="376">
        <v>98</v>
      </c>
      <c r="M74" s="45"/>
      <c r="N74" s="45"/>
      <c r="O74" s="45"/>
      <c r="P74" s="45"/>
      <c r="Q74" s="45"/>
      <c r="R74" s="45"/>
      <c r="S74" s="45"/>
      <c r="T74" s="45"/>
    </row>
    <row r="75" spans="1:20" ht="16.5" customHeight="1" x14ac:dyDescent="0.45">
      <c r="A75" s="437" t="s">
        <v>152</v>
      </c>
      <c r="B75" s="437" t="s">
        <v>263</v>
      </c>
      <c r="C75" s="229" t="s">
        <v>394</v>
      </c>
      <c r="D75" s="229" t="s">
        <v>1024</v>
      </c>
      <c r="E75" s="375">
        <v>105</v>
      </c>
      <c r="F75" s="375">
        <v>112</v>
      </c>
      <c r="G75" s="375">
        <v>113</v>
      </c>
      <c r="H75" s="375">
        <v>116</v>
      </c>
      <c r="I75" s="375">
        <v>116</v>
      </c>
      <c r="J75" s="375">
        <v>125</v>
      </c>
      <c r="K75" s="375">
        <v>124</v>
      </c>
      <c r="L75" s="376">
        <v>135</v>
      </c>
      <c r="M75" s="45"/>
      <c r="N75" s="45"/>
      <c r="O75" s="45"/>
      <c r="P75" s="45"/>
      <c r="Q75" s="45"/>
      <c r="R75" s="45"/>
      <c r="S75" s="45"/>
      <c r="T75" s="45"/>
    </row>
    <row r="76" spans="1:20" ht="16.5" customHeight="1" x14ac:dyDescent="0.45">
      <c r="A76" s="437" t="s">
        <v>152</v>
      </c>
      <c r="B76" s="437" t="s">
        <v>217</v>
      </c>
      <c r="C76" s="229" t="s">
        <v>394</v>
      </c>
      <c r="D76" s="229" t="s">
        <v>1025</v>
      </c>
      <c r="E76" s="375">
        <v>132</v>
      </c>
      <c r="F76" s="375">
        <v>141</v>
      </c>
      <c r="G76" s="375">
        <v>144</v>
      </c>
      <c r="H76" s="375">
        <v>153</v>
      </c>
      <c r="I76" s="375">
        <v>157</v>
      </c>
      <c r="J76" s="375">
        <v>163</v>
      </c>
      <c r="K76" s="375">
        <v>170</v>
      </c>
      <c r="L76" s="376">
        <v>181</v>
      </c>
      <c r="M76" s="45"/>
      <c r="N76" s="45"/>
      <c r="O76" s="45"/>
      <c r="P76" s="45"/>
      <c r="Q76" s="45"/>
      <c r="R76" s="45"/>
      <c r="S76" s="45"/>
      <c r="T76" s="45"/>
    </row>
    <row r="77" spans="1:20" ht="16.5" customHeight="1" x14ac:dyDescent="0.45">
      <c r="A77" s="437" t="s">
        <v>152</v>
      </c>
      <c r="B77" s="437" t="s">
        <v>218</v>
      </c>
      <c r="C77" s="229" t="s">
        <v>394</v>
      </c>
      <c r="D77" s="229" t="s">
        <v>1026</v>
      </c>
      <c r="E77" s="375">
        <v>160</v>
      </c>
      <c r="F77" s="375">
        <v>164</v>
      </c>
      <c r="G77" s="375">
        <v>168</v>
      </c>
      <c r="H77" s="375">
        <v>188</v>
      </c>
      <c r="I77" s="375">
        <v>200</v>
      </c>
      <c r="J77" s="375">
        <v>211</v>
      </c>
      <c r="K77" s="375">
        <v>233</v>
      </c>
      <c r="L77" s="376">
        <v>249</v>
      </c>
      <c r="M77" s="45"/>
      <c r="N77" s="45"/>
      <c r="O77" s="45"/>
      <c r="P77" s="45"/>
      <c r="Q77" s="45"/>
      <c r="R77" s="45"/>
      <c r="S77" s="45"/>
      <c r="T77" s="45"/>
    </row>
    <row r="78" spans="1:20" ht="16.5" customHeight="1" x14ac:dyDescent="0.45">
      <c r="A78" s="437" t="s">
        <v>152</v>
      </c>
      <c r="B78" s="437" t="s">
        <v>219</v>
      </c>
      <c r="C78" s="229" t="s">
        <v>394</v>
      </c>
      <c r="D78" s="229" t="s">
        <v>1027</v>
      </c>
      <c r="E78" s="375">
        <v>67</v>
      </c>
      <c r="F78" s="375">
        <v>74</v>
      </c>
      <c r="G78" s="375">
        <v>77</v>
      </c>
      <c r="H78" s="375">
        <v>90</v>
      </c>
      <c r="I78" s="375">
        <v>98</v>
      </c>
      <c r="J78" s="375">
        <v>102</v>
      </c>
      <c r="K78" s="375">
        <v>153</v>
      </c>
      <c r="L78" s="376">
        <v>156</v>
      </c>
      <c r="M78" s="45"/>
      <c r="N78" s="45"/>
      <c r="O78" s="45"/>
      <c r="P78" s="45"/>
      <c r="Q78" s="45"/>
      <c r="R78" s="45"/>
      <c r="S78" s="45"/>
      <c r="T78" s="45"/>
    </row>
    <row r="79" spans="1:20" ht="16.5" customHeight="1" x14ac:dyDescent="0.45">
      <c r="A79" s="437" t="s">
        <v>152</v>
      </c>
      <c r="B79" s="437" t="s">
        <v>220</v>
      </c>
      <c r="C79" s="229" t="s">
        <v>394</v>
      </c>
      <c r="D79" s="229" t="s">
        <v>1028</v>
      </c>
      <c r="E79" s="375">
        <v>15</v>
      </c>
      <c r="F79" s="375">
        <v>16</v>
      </c>
      <c r="G79" s="375">
        <v>20</v>
      </c>
      <c r="H79" s="375">
        <v>25</v>
      </c>
      <c r="I79" s="375">
        <v>30</v>
      </c>
      <c r="J79" s="375">
        <v>31</v>
      </c>
      <c r="K79" s="375">
        <v>42</v>
      </c>
      <c r="L79" s="376">
        <v>40</v>
      </c>
      <c r="M79" s="45"/>
      <c r="N79" s="45"/>
      <c r="O79" s="45"/>
      <c r="P79" s="45"/>
      <c r="Q79" s="45"/>
      <c r="R79" s="45"/>
      <c r="S79" s="45"/>
      <c r="T79" s="45"/>
    </row>
    <row r="80" spans="1:20" s="506" customFormat="1" ht="16.5" customHeight="1" x14ac:dyDescent="0.45">
      <c r="A80" s="438" t="s">
        <v>152</v>
      </c>
      <c r="B80" s="438" t="s">
        <v>601</v>
      </c>
      <c r="C80" s="430" t="s">
        <v>394</v>
      </c>
      <c r="D80" s="430" t="s">
        <v>289</v>
      </c>
      <c r="E80" s="378">
        <v>1002</v>
      </c>
      <c r="F80" s="378">
        <v>1038</v>
      </c>
      <c r="G80" s="378">
        <v>1048</v>
      </c>
      <c r="H80" s="378">
        <v>1095</v>
      </c>
      <c r="I80" s="378">
        <v>1133</v>
      </c>
      <c r="J80" s="378">
        <v>1149</v>
      </c>
      <c r="K80" s="378">
        <v>1151</v>
      </c>
      <c r="L80" s="377">
        <v>1215</v>
      </c>
      <c r="M80" s="505"/>
      <c r="N80" s="505"/>
      <c r="O80" s="505"/>
      <c r="P80" s="505"/>
      <c r="Q80" s="505"/>
      <c r="R80" s="505"/>
      <c r="S80" s="505"/>
      <c r="T80" s="505"/>
    </row>
    <row r="81" spans="1:20" ht="16.5" customHeight="1" x14ac:dyDescent="0.45">
      <c r="A81" s="437" t="s">
        <v>153</v>
      </c>
      <c r="B81" s="437" t="s">
        <v>216</v>
      </c>
      <c r="C81" s="229" t="s">
        <v>395</v>
      </c>
      <c r="D81" s="229" t="s">
        <v>1021</v>
      </c>
      <c r="E81" s="375">
        <v>65</v>
      </c>
      <c r="F81" s="375">
        <v>69</v>
      </c>
      <c r="G81" s="375">
        <v>71</v>
      </c>
      <c r="H81" s="375">
        <v>77</v>
      </c>
      <c r="I81" s="375">
        <v>83</v>
      </c>
      <c r="J81" s="375">
        <v>85</v>
      </c>
      <c r="K81" s="375">
        <v>64</v>
      </c>
      <c r="L81" s="376">
        <v>75</v>
      </c>
      <c r="M81" s="45"/>
      <c r="N81" s="45"/>
      <c r="O81" s="45"/>
      <c r="P81" s="45"/>
      <c r="Q81" s="45"/>
      <c r="R81" s="45"/>
      <c r="S81" s="45"/>
      <c r="T81" s="45"/>
    </row>
    <row r="82" spans="1:20" ht="16.5" customHeight="1" x14ac:dyDescent="0.45">
      <c r="A82" s="437" t="s">
        <v>153</v>
      </c>
      <c r="B82" s="437" t="s">
        <v>261</v>
      </c>
      <c r="C82" s="229" t="s">
        <v>395</v>
      </c>
      <c r="D82" s="229" t="s">
        <v>1022</v>
      </c>
      <c r="E82" s="375">
        <v>83</v>
      </c>
      <c r="F82" s="375">
        <v>89</v>
      </c>
      <c r="G82" s="375">
        <v>102</v>
      </c>
      <c r="H82" s="375">
        <v>106</v>
      </c>
      <c r="I82" s="375">
        <v>114</v>
      </c>
      <c r="J82" s="375">
        <v>120</v>
      </c>
      <c r="K82" s="375">
        <v>116</v>
      </c>
      <c r="L82" s="376">
        <v>127</v>
      </c>
      <c r="M82" s="45"/>
      <c r="N82" s="45"/>
      <c r="O82" s="45"/>
      <c r="P82" s="45"/>
      <c r="Q82" s="45"/>
      <c r="R82" s="45"/>
      <c r="S82" s="45"/>
      <c r="T82" s="45"/>
    </row>
    <row r="83" spans="1:20" ht="16.5" customHeight="1" x14ac:dyDescent="0.45">
      <c r="A83" s="437" t="s">
        <v>153</v>
      </c>
      <c r="B83" s="437" t="s">
        <v>262</v>
      </c>
      <c r="C83" s="229" t="s">
        <v>395</v>
      </c>
      <c r="D83" s="229" t="s">
        <v>1023</v>
      </c>
      <c r="E83" s="375">
        <v>39</v>
      </c>
      <c r="F83" s="375">
        <v>41</v>
      </c>
      <c r="G83" s="375">
        <v>45</v>
      </c>
      <c r="H83" s="375">
        <v>45</v>
      </c>
      <c r="I83" s="375">
        <v>46</v>
      </c>
      <c r="J83" s="375">
        <v>50</v>
      </c>
      <c r="K83" s="375">
        <v>51</v>
      </c>
      <c r="L83" s="376">
        <v>55</v>
      </c>
      <c r="M83" s="45"/>
      <c r="N83" s="45"/>
      <c r="O83" s="45"/>
      <c r="P83" s="45"/>
      <c r="Q83" s="45"/>
      <c r="R83" s="45"/>
      <c r="S83" s="45"/>
      <c r="T83" s="45"/>
    </row>
    <row r="84" spans="1:20" ht="16.5" customHeight="1" x14ac:dyDescent="0.45">
      <c r="A84" s="437" t="s">
        <v>153</v>
      </c>
      <c r="B84" s="437" t="s">
        <v>263</v>
      </c>
      <c r="C84" s="229" t="s">
        <v>395</v>
      </c>
      <c r="D84" s="229" t="s">
        <v>1024</v>
      </c>
      <c r="E84" s="375">
        <v>64</v>
      </c>
      <c r="F84" s="375">
        <v>67</v>
      </c>
      <c r="G84" s="375">
        <v>70</v>
      </c>
      <c r="H84" s="375">
        <v>73</v>
      </c>
      <c r="I84" s="375">
        <v>73</v>
      </c>
      <c r="J84" s="375">
        <v>80</v>
      </c>
      <c r="K84" s="375">
        <v>77</v>
      </c>
      <c r="L84" s="376">
        <v>86</v>
      </c>
      <c r="M84" s="45"/>
      <c r="N84" s="45"/>
      <c r="O84" s="45"/>
      <c r="P84" s="45"/>
      <c r="Q84" s="45"/>
      <c r="R84" s="45"/>
      <c r="S84" s="45"/>
      <c r="T84" s="45"/>
    </row>
    <row r="85" spans="1:20" ht="16.5" customHeight="1" x14ac:dyDescent="0.45">
      <c r="A85" s="437" t="s">
        <v>153</v>
      </c>
      <c r="B85" s="437" t="s">
        <v>217</v>
      </c>
      <c r="C85" s="229" t="s">
        <v>395</v>
      </c>
      <c r="D85" s="229" t="s">
        <v>1025</v>
      </c>
      <c r="E85" s="375">
        <v>81</v>
      </c>
      <c r="F85" s="375">
        <v>88</v>
      </c>
      <c r="G85" s="375">
        <v>95</v>
      </c>
      <c r="H85" s="375">
        <v>105</v>
      </c>
      <c r="I85" s="375">
        <v>109</v>
      </c>
      <c r="J85" s="375">
        <v>116</v>
      </c>
      <c r="K85" s="375">
        <v>119</v>
      </c>
      <c r="L85" s="376">
        <v>126</v>
      </c>
      <c r="M85" s="45"/>
      <c r="N85" s="45"/>
      <c r="O85" s="45"/>
      <c r="P85" s="45"/>
      <c r="Q85" s="45"/>
      <c r="R85" s="45"/>
      <c r="S85" s="45"/>
      <c r="T85" s="45"/>
    </row>
    <row r="86" spans="1:20" ht="16.5" customHeight="1" x14ac:dyDescent="0.45">
      <c r="A86" s="437" t="s">
        <v>153</v>
      </c>
      <c r="B86" s="437" t="s">
        <v>218</v>
      </c>
      <c r="C86" s="229" t="s">
        <v>395</v>
      </c>
      <c r="D86" s="229" t="s">
        <v>1026</v>
      </c>
      <c r="E86" s="375">
        <v>88</v>
      </c>
      <c r="F86" s="375">
        <v>92</v>
      </c>
      <c r="G86" s="375">
        <v>106</v>
      </c>
      <c r="H86" s="375">
        <v>125</v>
      </c>
      <c r="I86" s="375">
        <v>137</v>
      </c>
      <c r="J86" s="375">
        <v>145</v>
      </c>
      <c r="K86" s="375">
        <v>177</v>
      </c>
      <c r="L86" s="376">
        <v>175</v>
      </c>
      <c r="M86" s="45"/>
      <c r="N86" s="45"/>
      <c r="O86" s="45"/>
      <c r="P86" s="45"/>
      <c r="Q86" s="45"/>
      <c r="R86" s="45"/>
      <c r="S86" s="45"/>
      <c r="T86" s="45"/>
    </row>
    <row r="87" spans="1:20" ht="16.5" customHeight="1" x14ac:dyDescent="0.45">
      <c r="A87" s="437" t="s">
        <v>153</v>
      </c>
      <c r="B87" s="437" t="s">
        <v>219</v>
      </c>
      <c r="C87" s="229" t="s">
        <v>395</v>
      </c>
      <c r="D87" s="229" t="s">
        <v>1027</v>
      </c>
      <c r="E87" s="375">
        <v>31</v>
      </c>
      <c r="F87" s="375">
        <v>36</v>
      </c>
      <c r="G87" s="375">
        <v>42</v>
      </c>
      <c r="H87" s="375">
        <v>51</v>
      </c>
      <c r="I87" s="375">
        <v>58</v>
      </c>
      <c r="J87" s="375">
        <v>62</v>
      </c>
      <c r="K87" s="375">
        <v>95</v>
      </c>
      <c r="L87" s="376">
        <v>102</v>
      </c>
      <c r="M87" s="45"/>
      <c r="N87" s="45"/>
      <c r="O87" s="45"/>
      <c r="P87" s="45"/>
      <c r="Q87" s="45"/>
      <c r="R87" s="45"/>
      <c r="S87" s="45"/>
      <c r="T87" s="45"/>
    </row>
    <row r="88" spans="1:20" ht="16.5" customHeight="1" x14ac:dyDescent="0.45">
      <c r="A88" s="437" t="s">
        <v>153</v>
      </c>
      <c r="B88" s="437" t="s">
        <v>220</v>
      </c>
      <c r="C88" s="229" t="s">
        <v>395</v>
      </c>
      <c r="D88" s="229" t="s">
        <v>1028</v>
      </c>
      <c r="E88" s="375">
        <v>7</v>
      </c>
      <c r="F88" s="375">
        <v>8</v>
      </c>
      <c r="G88" s="375">
        <v>10</v>
      </c>
      <c r="H88" s="375">
        <v>13</v>
      </c>
      <c r="I88" s="375">
        <v>16</v>
      </c>
      <c r="J88" s="375">
        <v>18</v>
      </c>
      <c r="K88" s="375">
        <v>25</v>
      </c>
      <c r="L88" s="376">
        <v>25</v>
      </c>
      <c r="M88" s="45"/>
      <c r="N88" s="45"/>
      <c r="O88" s="45"/>
      <c r="P88" s="45"/>
      <c r="Q88" s="45"/>
      <c r="R88" s="45"/>
      <c r="S88" s="45"/>
      <c r="T88" s="45"/>
    </row>
    <row r="89" spans="1:20" s="506" customFormat="1" ht="16.5" customHeight="1" x14ac:dyDescent="0.45">
      <c r="A89" s="438" t="s">
        <v>153</v>
      </c>
      <c r="B89" s="438" t="s">
        <v>601</v>
      </c>
      <c r="C89" s="430" t="s">
        <v>395</v>
      </c>
      <c r="D89" s="430" t="s">
        <v>289</v>
      </c>
      <c r="E89" s="378">
        <v>486</v>
      </c>
      <c r="F89" s="378">
        <v>520</v>
      </c>
      <c r="G89" s="378">
        <v>577</v>
      </c>
      <c r="H89" s="378">
        <v>633</v>
      </c>
      <c r="I89" s="378">
        <v>676</v>
      </c>
      <c r="J89" s="378">
        <v>720</v>
      </c>
      <c r="K89" s="378">
        <v>734</v>
      </c>
      <c r="L89" s="377">
        <v>770</v>
      </c>
      <c r="M89" s="505"/>
      <c r="N89" s="505"/>
      <c r="O89" s="505"/>
      <c r="P89" s="505"/>
      <c r="Q89" s="505"/>
      <c r="R89" s="505"/>
      <c r="S89" s="505"/>
      <c r="T89" s="505"/>
    </row>
    <row r="90" spans="1:20" ht="16.5" customHeight="1" x14ac:dyDescent="0.45">
      <c r="A90" s="437" t="s">
        <v>154</v>
      </c>
      <c r="B90" s="437" t="s">
        <v>216</v>
      </c>
      <c r="C90" s="229" t="s">
        <v>396</v>
      </c>
      <c r="D90" s="229" t="s">
        <v>1021</v>
      </c>
      <c r="E90" s="375">
        <v>27</v>
      </c>
      <c r="F90" s="375">
        <v>29</v>
      </c>
      <c r="G90" s="375">
        <v>32</v>
      </c>
      <c r="H90" s="375">
        <v>35</v>
      </c>
      <c r="I90" s="375">
        <v>46</v>
      </c>
      <c r="J90" s="375">
        <v>48</v>
      </c>
      <c r="K90" s="375">
        <v>40</v>
      </c>
      <c r="L90" s="376">
        <v>50</v>
      </c>
      <c r="M90" s="45"/>
      <c r="N90" s="45"/>
      <c r="O90" s="45"/>
      <c r="P90" s="45"/>
      <c r="Q90" s="45"/>
      <c r="R90" s="45"/>
      <c r="S90" s="45"/>
      <c r="T90" s="45"/>
    </row>
    <row r="91" spans="1:20" ht="16.5" customHeight="1" x14ac:dyDescent="0.45">
      <c r="A91" s="437" t="s">
        <v>154</v>
      </c>
      <c r="B91" s="437" t="s">
        <v>261</v>
      </c>
      <c r="C91" s="229" t="s">
        <v>396</v>
      </c>
      <c r="D91" s="229" t="s">
        <v>1022</v>
      </c>
      <c r="E91" s="375">
        <v>45</v>
      </c>
      <c r="F91" s="375">
        <v>50</v>
      </c>
      <c r="G91" s="375">
        <v>59</v>
      </c>
      <c r="H91" s="375">
        <v>58</v>
      </c>
      <c r="I91" s="375">
        <v>64</v>
      </c>
      <c r="J91" s="375">
        <v>72</v>
      </c>
      <c r="K91" s="375">
        <v>69</v>
      </c>
      <c r="L91" s="376">
        <v>87</v>
      </c>
      <c r="M91" s="45"/>
      <c r="N91" s="45"/>
      <c r="O91" s="45"/>
      <c r="P91" s="45"/>
      <c r="Q91" s="45"/>
      <c r="R91" s="45"/>
      <c r="S91" s="45"/>
      <c r="T91" s="45"/>
    </row>
    <row r="92" spans="1:20" ht="16.5" customHeight="1" x14ac:dyDescent="0.45">
      <c r="A92" s="437" t="s">
        <v>154</v>
      </c>
      <c r="B92" s="437" t="s">
        <v>262</v>
      </c>
      <c r="C92" s="229" t="s">
        <v>396</v>
      </c>
      <c r="D92" s="229" t="s">
        <v>1023</v>
      </c>
      <c r="E92" s="375">
        <v>38</v>
      </c>
      <c r="F92" s="375">
        <v>43</v>
      </c>
      <c r="G92" s="375">
        <v>44</v>
      </c>
      <c r="H92" s="375">
        <v>46</v>
      </c>
      <c r="I92" s="375">
        <v>47</v>
      </c>
      <c r="J92" s="375">
        <v>52</v>
      </c>
      <c r="K92" s="375">
        <v>49</v>
      </c>
      <c r="L92" s="376">
        <v>56</v>
      </c>
      <c r="M92" s="45"/>
      <c r="N92" s="45"/>
      <c r="O92" s="45"/>
      <c r="P92" s="45"/>
      <c r="Q92" s="45"/>
      <c r="R92" s="45"/>
      <c r="S92" s="45"/>
      <c r="T92" s="45"/>
    </row>
    <row r="93" spans="1:20" ht="16.5" customHeight="1" x14ac:dyDescent="0.45">
      <c r="A93" s="437" t="s">
        <v>154</v>
      </c>
      <c r="B93" s="437" t="s">
        <v>263</v>
      </c>
      <c r="C93" s="229" t="s">
        <v>396</v>
      </c>
      <c r="D93" s="229" t="s">
        <v>1024</v>
      </c>
      <c r="E93" s="375">
        <v>57</v>
      </c>
      <c r="F93" s="375">
        <v>64</v>
      </c>
      <c r="G93" s="375">
        <v>68</v>
      </c>
      <c r="H93" s="375">
        <v>74</v>
      </c>
      <c r="I93" s="375">
        <v>78</v>
      </c>
      <c r="J93" s="375">
        <v>85</v>
      </c>
      <c r="K93" s="375">
        <v>84</v>
      </c>
      <c r="L93" s="376">
        <v>96</v>
      </c>
      <c r="M93" s="45"/>
      <c r="N93" s="45"/>
      <c r="O93" s="45"/>
      <c r="P93" s="45"/>
      <c r="Q93" s="45"/>
      <c r="R93" s="45"/>
      <c r="S93" s="45"/>
      <c r="T93" s="45"/>
    </row>
    <row r="94" spans="1:20" ht="16.5" customHeight="1" x14ac:dyDescent="0.45">
      <c r="A94" s="437" t="s">
        <v>154</v>
      </c>
      <c r="B94" s="437" t="s">
        <v>217</v>
      </c>
      <c r="C94" s="229" t="s">
        <v>396</v>
      </c>
      <c r="D94" s="229" t="s">
        <v>1025</v>
      </c>
      <c r="E94" s="375">
        <v>52</v>
      </c>
      <c r="F94" s="375">
        <v>61</v>
      </c>
      <c r="G94" s="375">
        <v>67</v>
      </c>
      <c r="H94" s="375">
        <v>80</v>
      </c>
      <c r="I94" s="375">
        <v>88</v>
      </c>
      <c r="J94" s="375">
        <v>98</v>
      </c>
      <c r="K94" s="375">
        <v>109</v>
      </c>
      <c r="L94" s="376">
        <v>123</v>
      </c>
      <c r="M94" s="45"/>
      <c r="N94" s="45"/>
      <c r="O94" s="45"/>
      <c r="P94" s="45"/>
      <c r="Q94" s="45"/>
      <c r="R94" s="45"/>
      <c r="S94" s="45"/>
      <c r="T94" s="45"/>
    </row>
    <row r="95" spans="1:20" ht="16.5" customHeight="1" x14ac:dyDescent="0.45">
      <c r="A95" s="437" t="s">
        <v>154</v>
      </c>
      <c r="B95" s="437" t="s">
        <v>218</v>
      </c>
      <c r="C95" s="229" t="s">
        <v>396</v>
      </c>
      <c r="D95" s="229" t="s">
        <v>1026</v>
      </c>
      <c r="E95" s="375">
        <v>49</v>
      </c>
      <c r="F95" s="375">
        <v>53</v>
      </c>
      <c r="G95" s="375">
        <v>64</v>
      </c>
      <c r="H95" s="375">
        <v>78</v>
      </c>
      <c r="I95" s="375">
        <v>91</v>
      </c>
      <c r="J95" s="375">
        <v>103</v>
      </c>
      <c r="K95" s="375">
        <v>163</v>
      </c>
      <c r="L95" s="376">
        <v>184</v>
      </c>
      <c r="M95" s="45"/>
      <c r="N95" s="45"/>
      <c r="O95" s="45"/>
      <c r="P95" s="45"/>
      <c r="Q95" s="45"/>
      <c r="R95" s="45"/>
      <c r="S95" s="45"/>
      <c r="T95" s="45"/>
    </row>
    <row r="96" spans="1:20" ht="16.5" customHeight="1" x14ac:dyDescent="0.45">
      <c r="A96" s="437" t="s">
        <v>154</v>
      </c>
      <c r="B96" s="437" t="s">
        <v>219</v>
      </c>
      <c r="C96" s="229" t="s">
        <v>396</v>
      </c>
      <c r="D96" s="229" t="s">
        <v>1027</v>
      </c>
      <c r="E96" s="375">
        <v>13</v>
      </c>
      <c r="F96" s="375">
        <v>16</v>
      </c>
      <c r="G96" s="375">
        <v>19</v>
      </c>
      <c r="H96" s="375">
        <v>24</v>
      </c>
      <c r="I96" s="375">
        <v>30</v>
      </c>
      <c r="J96" s="375">
        <v>35</v>
      </c>
      <c r="K96" s="375">
        <v>45</v>
      </c>
      <c r="L96" s="376">
        <v>53</v>
      </c>
      <c r="M96" s="45"/>
      <c r="N96" s="45"/>
      <c r="O96" s="45"/>
      <c r="P96" s="45"/>
      <c r="Q96" s="45"/>
      <c r="R96" s="45"/>
      <c r="S96" s="45"/>
      <c r="T96" s="45"/>
    </row>
    <row r="97" spans="1:20" ht="16.5" customHeight="1" x14ac:dyDescent="0.45">
      <c r="A97" s="437" t="s">
        <v>154</v>
      </c>
      <c r="B97" s="437" t="s">
        <v>220</v>
      </c>
      <c r="C97" s="229" t="s">
        <v>396</v>
      </c>
      <c r="D97" s="229" t="s">
        <v>1028</v>
      </c>
      <c r="E97" s="375">
        <v>3</v>
      </c>
      <c r="F97" s="375">
        <v>4</v>
      </c>
      <c r="G97" s="375">
        <v>5</v>
      </c>
      <c r="H97" s="375">
        <v>7</v>
      </c>
      <c r="I97" s="375">
        <v>9</v>
      </c>
      <c r="J97" s="375">
        <v>10</v>
      </c>
      <c r="K97" s="375">
        <v>15</v>
      </c>
      <c r="L97" s="376">
        <v>16</v>
      </c>
      <c r="M97" s="45"/>
      <c r="N97" s="45"/>
      <c r="O97" s="45"/>
      <c r="P97" s="45"/>
      <c r="Q97" s="45"/>
      <c r="R97" s="45"/>
      <c r="S97" s="45"/>
      <c r="T97" s="45"/>
    </row>
    <row r="98" spans="1:20" s="506" customFormat="1" ht="16.5" customHeight="1" x14ac:dyDescent="0.45">
      <c r="A98" s="438" t="s">
        <v>154</v>
      </c>
      <c r="B98" s="438" t="s">
        <v>601</v>
      </c>
      <c r="C98" s="430" t="s">
        <v>396</v>
      </c>
      <c r="D98" s="430" t="s">
        <v>289</v>
      </c>
      <c r="E98" s="378">
        <v>323</v>
      </c>
      <c r="F98" s="378">
        <v>358</v>
      </c>
      <c r="G98" s="378">
        <v>398</v>
      </c>
      <c r="H98" s="378">
        <v>443</v>
      </c>
      <c r="I98" s="378">
        <v>496</v>
      </c>
      <c r="J98" s="378">
        <v>548</v>
      </c>
      <c r="K98" s="378">
        <v>586</v>
      </c>
      <c r="L98" s="377">
        <v>665</v>
      </c>
      <c r="M98" s="505"/>
      <c r="N98" s="505"/>
      <c r="O98" s="505"/>
      <c r="P98" s="505"/>
      <c r="Q98" s="505"/>
      <c r="R98" s="505"/>
      <c r="S98" s="505"/>
      <c r="T98" s="505"/>
    </row>
    <row r="99" spans="1:20" ht="16.5" customHeight="1" x14ac:dyDescent="0.45">
      <c r="A99" s="437" t="s">
        <v>155</v>
      </c>
      <c r="B99" s="437" t="s">
        <v>216</v>
      </c>
      <c r="C99" s="229" t="s">
        <v>397</v>
      </c>
      <c r="D99" s="229" t="s">
        <v>1021</v>
      </c>
      <c r="E99" s="375">
        <v>4</v>
      </c>
      <c r="F99" s="375">
        <v>5</v>
      </c>
      <c r="G99" s="375">
        <v>6</v>
      </c>
      <c r="H99" s="375">
        <v>6</v>
      </c>
      <c r="I99" s="375">
        <v>9</v>
      </c>
      <c r="J99" s="375">
        <v>9</v>
      </c>
      <c r="K99" s="375">
        <v>10</v>
      </c>
      <c r="L99" s="376">
        <v>10</v>
      </c>
      <c r="M99" s="45"/>
      <c r="N99" s="45"/>
      <c r="O99" s="45"/>
      <c r="P99" s="45"/>
      <c r="Q99" s="45"/>
      <c r="R99" s="45"/>
      <c r="S99" s="45"/>
      <c r="T99" s="45"/>
    </row>
    <row r="100" spans="1:20" ht="16.5" customHeight="1" x14ac:dyDescent="0.45">
      <c r="A100" s="437" t="s">
        <v>155</v>
      </c>
      <c r="B100" s="437" t="s">
        <v>261</v>
      </c>
      <c r="C100" s="229" t="s">
        <v>397</v>
      </c>
      <c r="D100" s="229" t="s">
        <v>1022</v>
      </c>
      <c r="E100" s="375">
        <v>10</v>
      </c>
      <c r="F100" s="375">
        <v>12</v>
      </c>
      <c r="G100" s="375">
        <v>13</v>
      </c>
      <c r="H100" s="375">
        <v>15</v>
      </c>
      <c r="I100" s="375">
        <v>16</v>
      </c>
      <c r="J100" s="375">
        <v>18</v>
      </c>
      <c r="K100" s="375">
        <v>16</v>
      </c>
      <c r="L100" s="376">
        <v>21</v>
      </c>
      <c r="M100" s="45"/>
      <c r="N100" s="45"/>
      <c r="O100" s="45"/>
      <c r="P100" s="45"/>
      <c r="Q100" s="45"/>
      <c r="R100" s="45"/>
      <c r="S100" s="45"/>
      <c r="T100" s="45"/>
    </row>
    <row r="101" spans="1:20" ht="16.5" customHeight="1" x14ac:dyDescent="0.45">
      <c r="A101" s="437" t="s">
        <v>155</v>
      </c>
      <c r="B101" s="437" t="s">
        <v>262</v>
      </c>
      <c r="C101" s="229" t="s">
        <v>397</v>
      </c>
      <c r="D101" s="229" t="s">
        <v>1023</v>
      </c>
      <c r="E101" s="375">
        <v>7</v>
      </c>
      <c r="F101" s="375">
        <v>9</v>
      </c>
      <c r="G101" s="375">
        <v>10</v>
      </c>
      <c r="H101" s="375">
        <v>11</v>
      </c>
      <c r="I101" s="375">
        <v>12</v>
      </c>
      <c r="J101" s="375">
        <v>13</v>
      </c>
      <c r="K101" s="375">
        <v>14</v>
      </c>
      <c r="L101" s="376">
        <v>16</v>
      </c>
      <c r="M101" s="45"/>
      <c r="N101" s="45"/>
      <c r="O101" s="45"/>
      <c r="P101" s="45"/>
      <c r="Q101" s="45"/>
      <c r="R101" s="45"/>
      <c r="S101" s="45"/>
      <c r="T101" s="45"/>
    </row>
    <row r="102" spans="1:20" ht="16.5" customHeight="1" x14ac:dyDescent="0.45">
      <c r="A102" s="437" t="s">
        <v>155</v>
      </c>
      <c r="B102" s="437" t="s">
        <v>263</v>
      </c>
      <c r="C102" s="229" t="s">
        <v>397</v>
      </c>
      <c r="D102" s="229" t="s">
        <v>1024</v>
      </c>
      <c r="E102" s="375">
        <v>9</v>
      </c>
      <c r="F102" s="375">
        <v>11</v>
      </c>
      <c r="G102" s="375">
        <v>12</v>
      </c>
      <c r="H102" s="375">
        <v>14</v>
      </c>
      <c r="I102" s="375">
        <v>15</v>
      </c>
      <c r="J102" s="375">
        <v>17</v>
      </c>
      <c r="K102" s="375">
        <v>20</v>
      </c>
      <c r="L102" s="376">
        <v>22</v>
      </c>
      <c r="M102" s="45"/>
      <c r="N102" s="45"/>
      <c r="O102" s="45"/>
      <c r="P102" s="45"/>
      <c r="Q102" s="45"/>
      <c r="R102" s="45"/>
      <c r="S102" s="45"/>
      <c r="T102" s="45"/>
    </row>
    <row r="103" spans="1:20" ht="16.5" customHeight="1" x14ac:dyDescent="0.45">
      <c r="A103" s="437" t="s">
        <v>155</v>
      </c>
      <c r="B103" s="437" t="s">
        <v>217</v>
      </c>
      <c r="C103" s="229" t="s">
        <v>397</v>
      </c>
      <c r="D103" s="229" t="s">
        <v>1025</v>
      </c>
      <c r="E103" s="375">
        <v>10</v>
      </c>
      <c r="F103" s="375">
        <v>12</v>
      </c>
      <c r="G103" s="375">
        <v>12</v>
      </c>
      <c r="H103" s="375">
        <v>14</v>
      </c>
      <c r="I103" s="375">
        <v>15</v>
      </c>
      <c r="J103" s="375">
        <v>17</v>
      </c>
      <c r="K103" s="375">
        <v>40</v>
      </c>
      <c r="L103" s="376">
        <v>42</v>
      </c>
      <c r="M103" s="45"/>
      <c r="N103" s="45"/>
      <c r="O103" s="45"/>
      <c r="P103" s="45"/>
      <c r="Q103" s="45"/>
      <c r="R103" s="45"/>
      <c r="S103" s="45"/>
      <c r="T103" s="45"/>
    </row>
    <row r="104" spans="1:20" ht="16.5" customHeight="1" x14ac:dyDescent="0.45">
      <c r="A104" s="437" t="s">
        <v>155</v>
      </c>
      <c r="B104" s="437" t="s">
        <v>218</v>
      </c>
      <c r="C104" s="229" t="s">
        <v>397</v>
      </c>
      <c r="D104" s="229" t="s">
        <v>1026</v>
      </c>
      <c r="E104" s="375">
        <v>10</v>
      </c>
      <c r="F104" s="375">
        <v>7</v>
      </c>
      <c r="G104" s="375">
        <v>7</v>
      </c>
      <c r="H104" s="375">
        <v>9</v>
      </c>
      <c r="I104" s="375">
        <v>10</v>
      </c>
      <c r="J104" s="375">
        <v>12</v>
      </c>
      <c r="K104" s="375">
        <v>14</v>
      </c>
      <c r="L104" s="376">
        <v>18</v>
      </c>
      <c r="M104" s="45"/>
      <c r="N104" s="45"/>
      <c r="O104" s="45"/>
      <c r="P104" s="45"/>
      <c r="Q104" s="45"/>
      <c r="R104" s="45"/>
      <c r="S104" s="45"/>
      <c r="T104" s="45"/>
    </row>
    <row r="105" spans="1:20" ht="16.5" customHeight="1" x14ac:dyDescent="0.45">
      <c r="A105" s="437" t="s">
        <v>155</v>
      </c>
      <c r="B105" s="437" t="s">
        <v>219</v>
      </c>
      <c r="C105" s="229" t="s">
        <v>397</v>
      </c>
      <c r="D105" s="229" t="s">
        <v>1027</v>
      </c>
      <c r="E105" s="375">
        <v>2</v>
      </c>
      <c r="F105" s="375">
        <v>1</v>
      </c>
      <c r="G105" s="375">
        <v>1</v>
      </c>
      <c r="H105" s="375">
        <v>1</v>
      </c>
      <c r="I105" s="375">
        <v>2</v>
      </c>
      <c r="J105" s="375">
        <v>2</v>
      </c>
      <c r="K105" s="375">
        <v>3</v>
      </c>
      <c r="L105" s="376">
        <v>3</v>
      </c>
      <c r="M105" s="45"/>
      <c r="N105" s="45"/>
      <c r="O105" s="45"/>
      <c r="P105" s="45"/>
      <c r="Q105" s="45"/>
      <c r="R105" s="45"/>
      <c r="S105" s="45"/>
      <c r="T105" s="45"/>
    </row>
    <row r="106" spans="1:20" ht="16.5" customHeight="1" x14ac:dyDescent="0.45">
      <c r="A106" s="437" t="s">
        <v>155</v>
      </c>
      <c r="B106" s="437" t="s">
        <v>220</v>
      </c>
      <c r="C106" s="229" t="s">
        <v>397</v>
      </c>
      <c r="D106" s="229" t="s">
        <v>1028</v>
      </c>
      <c r="E106" s="375">
        <v>0</v>
      </c>
      <c r="F106" s="375">
        <v>0</v>
      </c>
      <c r="G106" s="375">
        <v>0</v>
      </c>
      <c r="H106" s="375">
        <v>0</v>
      </c>
      <c r="I106" s="375">
        <v>0</v>
      </c>
      <c r="J106" s="375">
        <v>0</v>
      </c>
      <c r="K106" s="375">
        <v>1</v>
      </c>
      <c r="L106" s="376">
        <v>1</v>
      </c>
      <c r="M106" s="45"/>
      <c r="N106" s="45"/>
      <c r="O106" s="45"/>
      <c r="P106" s="45"/>
      <c r="Q106" s="45"/>
      <c r="R106" s="45"/>
      <c r="S106" s="45"/>
      <c r="T106" s="45"/>
    </row>
    <row r="107" spans="1:20" s="506" customFormat="1" ht="16.5" customHeight="1" x14ac:dyDescent="0.45">
      <c r="A107" s="438" t="s">
        <v>155</v>
      </c>
      <c r="B107" s="438" t="s">
        <v>601</v>
      </c>
      <c r="C107" s="430" t="s">
        <v>397</v>
      </c>
      <c r="D107" s="430" t="s">
        <v>289</v>
      </c>
      <c r="E107" s="378">
        <v>80</v>
      </c>
      <c r="F107" s="378">
        <v>83</v>
      </c>
      <c r="G107" s="378">
        <v>88</v>
      </c>
      <c r="H107" s="378">
        <v>94</v>
      </c>
      <c r="I107" s="378">
        <v>104</v>
      </c>
      <c r="J107" s="378">
        <v>113</v>
      </c>
      <c r="K107" s="378">
        <v>121</v>
      </c>
      <c r="L107" s="377">
        <v>132</v>
      </c>
      <c r="M107" s="505"/>
      <c r="N107" s="505"/>
      <c r="O107" s="505"/>
      <c r="P107" s="505"/>
      <c r="Q107" s="505"/>
      <c r="R107" s="505"/>
      <c r="S107" s="505"/>
      <c r="T107" s="505"/>
    </row>
    <row r="108" spans="1:20" ht="16.5" customHeight="1" x14ac:dyDescent="0.45">
      <c r="A108" s="437" t="s">
        <v>156</v>
      </c>
      <c r="B108" s="437" t="s">
        <v>216</v>
      </c>
      <c r="C108" s="229" t="s">
        <v>398</v>
      </c>
      <c r="D108" s="229" t="s">
        <v>1021</v>
      </c>
      <c r="E108" s="375">
        <v>42</v>
      </c>
      <c r="F108" s="375">
        <v>22</v>
      </c>
      <c r="G108" s="375">
        <v>13</v>
      </c>
      <c r="H108" s="375">
        <v>10</v>
      </c>
      <c r="I108" s="375">
        <v>8</v>
      </c>
      <c r="J108" s="375">
        <v>1</v>
      </c>
      <c r="K108" s="375">
        <v>0</v>
      </c>
      <c r="L108" s="376">
        <v>0</v>
      </c>
      <c r="M108" s="45"/>
      <c r="N108" s="45"/>
      <c r="O108" s="45"/>
      <c r="P108" s="45"/>
      <c r="Q108" s="45"/>
      <c r="R108" s="45"/>
      <c r="S108" s="45"/>
      <c r="T108" s="45"/>
    </row>
    <row r="109" spans="1:20" ht="16.5" customHeight="1" x14ac:dyDescent="0.45">
      <c r="A109" s="437" t="s">
        <v>156</v>
      </c>
      <c r="B109" s="437" t="s">
        <v>261</v>
      </c>
      <c r="C109" s="229" t="s">
        <v>398</v>
      </c>
      <c r="D109" s="229" t="s">
        <v>1022</v>
      </c>
      <c r="E109" s="375">
        <v>8</v>
      </c>
      <c r="F109" s="375">
        <v>4</v>
      </c>
      <c r="G109" s="375">
        <v>3</v>
      </c>
      <c r="H109" s="375">
        <v>3</v>
      </c>
      <c r="I109" s="375">
        <v>3</v>
      </c>
      <c r="J109" s="375">
        <v>1</v>
      </c>
      <c r="K109" s="375">
        <v>1</v>
      </c>
      <c r="L109" s="376">
        <v>1</v>
      </c>
      <c r="M109" s="45"/>
      <c r="N109" s="45"/>
      <c r="O109" s="45"/>
      <c r="P109" s="45"/>
      <c r="Q109" s="45"/>
      <c r="R109" s="45"/>
      <c r="S109" s="45"/>
      <c r="T109" s="45"/>
    </row>
    <row r="110" spans="1:20" ht="16.5" customHeight="1" x14ac:dyDescent="0.45">
      <c r="A110" s="437" t="s">
        <v>156</v>
      </c>
      <c r="B110" s="437" t="s">
        <v>262</v>
      </c>
      <c r="C110" s="229" t="s">
        <v>398</v>
      </c>
      <c r="D110" s="229" t="s">
        <v>1023</v>
      </c>
      <c r="E110" s="375">
        <v>0</v>
      </c>
      <c r="F110" s="375">
        <v>0</v>
      </c>
      <c r="G110" s="375">
        <v>0</v>
      </c>
      <c r="H110" s="375">
        <v>0</v>
      </c>
      <c r="I110" s="375">
        <v>0</v>
      </c>
      <c r="J110" s="375">
        <v>0</v>
      </c>
      <c r="K110" s="375">
        <v>0</v>
      </c>
      <c r="L110" s="376">
        <v>0</v>
      </c>
      <c r="M110" s="45"/>
      <c r="N110" s="45"/>
      <c r="O110" s="45"/>
      <c r="P110" s="45"/>
      <c r="Q110" s="45"/>
      <c r="R110" s="45"/>
      <c r="S110" s="45"/>
      <c r="T110" s="45"/>
    </row>
    <row r="111" spans="1:20" ht="16.5" customHeight="1" x14ac:dyDescent="0.45">
      <c r="A111" s="437" t="s">
        <v>156</v>
      </c>
      <c r="B111" s="437" t="s">
        <v>263</v>
      </c>
      <c r="C111" s="229" t="s">
        <v>398</v>
      </c>
      <c r="D111" s="229" t="s">
        <v>1024</v>
      </c>
      <c r="E111" s="375">
        <v>0</v>
      </c>
      <c r="F111" s="375">
        <v>0</v>
      </c>
      <c r="G111" s="375">
        <v>0</v>
      </c>
      <c r="H111" s="375">
        <v>0</v>
      </c>
      <c r="I111" s="375">
        <v>0</v>
      </c>
      <c r="J111" s="375">
        <v>0</v>
      </c>
      <c r="K111" s="375">
        <v>0</v>
      </c>
      <c r="L111" s="376">
        <v>0</v>
      </c>
      <c r="M111" s="45"/>
      <c r="N111" s="45"/>
      <c r="O111" s="45"/>
      <c r="P111" s="45"/>
      <c r="Q111" s="45"/>
      <c r="R111" s="45"/>
      <c r="S111" s="45"/>
      <c r="T111" s="45"/>
    </row>
    <row r="112" spans="1:20" ht="16.5" customHeight="1" x14ac:dyDescent="0.45">
      <c r="A112" s="437" t="s">
        <v>156</v>
      </c>
      <c r="B112" s="437" t="s">
        <v>217</v>
      </c>
      <c r="C112" s="229" t="s">
        <v>398</v>
      </c>
      <c r="D112" s="229" t="s">
        <v>1025</v>
      </c>
      <c r="E112" s="375">
        <v>0</v>
      </c>
      <c r="F112" s="375">
        <v>0</v>
      </c>
      <c r="G112" s="375">
        <v>0</v>
      </c>
      <c r="H112" s="375">
        <v>0</v>
      </c>
      <c r="I112" s="375">
        <v>0</v>
      </c>
      <c r="J112" s="375">
        <v>0</v>
      </c>
      <c r="K112" s="375">
        <v>0</v>
      </c>
      <c r="L112" s="376">
        <v>0</v>
      </c>
      <c r="M112" s="45"/>
      <c r="N112" s="45"/>
      <c r="O112" s="45"/>
      <c r="P112" s="45"/>
      <c r="Q112" s="45"/>
      <c r="R112" s="45"/>
      <c r="S112" s="45"/>
      <c r="T112" s="45"/>
    </row>
    <row r="113" spans="1:20" ht="16.5" customHeight="1" x14ac:dyDescent="0.45">
      <c r="A113" s="437" t="s">
        <v>156</v>
      </c>
      <c r="B113" s="437" t="s">
        <v>218</v>
      </c>
      <c r="C113" s="229" t="s">
        <v>398</v>
      </c>
      <c r="D113" s="229" t="s">
        <v>1026</v>
      </c>
      <c r="E113" s="375">
        <v>0</v>
      </c>
      <c r="F113" s="375">
        <v>0</v>
      </c>
      <c r="G113" s="375">
        <v>0</v>
      </c>
      <c r="H113" s="375">
        <v>0</v>
      </c>
      <c r="I113" s="375">
        <v>0</v>
      </c>
      <c r="J113" s="375">
        <v>0</v>
      </c>
      <c r="K113" s="375">
        <v>0</v>
      </c>
      <c r="L113" s="376">
        <v>0</v>
      </c>
      <c r="M113" s="45"/>
      <c r="N113" s="45"/>
      <c r="O113" s="45"/>
      <c r="P113" s="45"/>
      <c r="Q113" s="45"/>
      <c r="R113" s="45"/>
      <c r="S113" s="45"/>
      <c r="T113" s="45"/>
    </row>
    <row r="114" spans="1:20" ht="16.5" customHeight="1" x14ac:dyDescent="0.45">
      <c r="A114" s="437" t="s">
        <v>156</v>
      </c>
      <c r="B114" s="437" t="s">
        <v>219</v>
      </c>
      <c r="C114" s="229" t="s">
        <v>398</v>
      </c>
      <c r="D114" s="229" t="s">
        <v>1027</v>
      </c>
      <c r="E114" s="375">
        <v>0</v>
      </c>
      <c r="F114" s="375">
        <v>0</v>
      </c>
      <c r="G114" s="375">
        <v>0</v>
      </c>
      <c r="H114" s="375">
        <v>0</v>
      </c>
      <c r="I114" s="375">
        <v>0</v>
      </c>
      <c r="J114" s="375">
        <v>0</v>
      </c>
      <c r="K114" s="375">
        <v>0</v>
      </c>
      <c r="L114" s="376">
        <v>2</v>
      </c>
      <c r="M114" s="45"/>
      <c r="N114" s="45"/>
      <c r="O114" s="45"/>
      <c r="P114" s="45"/>
      <c r="Q114" s="45"/>
      <c r="R114" s="45"/>
      <c r="S114" s="45"/>
      <c r="T114" s="45"/>
    </row>
    <row r="115" spans="1:20" ht="16.5" customHeight="1" x14ac:dyDescent="0.45">
      <c r="A115" s="437" t="s">
        <v>156</v>
      </c>
      <c r="B115" s="437" t="s">
        <v>220</v>
      </c>
      <c r="C115" s="229" t="s">
        <v>398</v>
      </c>
      <c r="D115" s="229" t="s">
        <v>1028</v>
      </c>
      <c r="E115" s="375">
        <v>65</v>
      </c>
      <c r="F115" s="375">
        <v>69</v>
      </c>
      <c r="G115" s="375">
        <v>70</v>
      </c>
      <c r="H115" s="375">
        <v>68</v>
      </c>
      <c r="I115" s="375">
        <v>65</v>
      </c>
      <c r="J115" s="375">
        <v>54</v>
      </c>
      <c r="K115" s="375">
        <v>48</v>
      </c>
      <c r="L115" s="376">
        <v>0</v>
      </c>
      <c r="M115" s="45"/>
      <c r="N115" s="45"/>
      <c r="O115" s="45"/>
      <c r="P115" s="45"/>
      <c r="Q115" s="45"/>
      <c r="R115" s="45"/>
      <c r="S115" s="45"/>
      <c r="T115" s="45"/>
    </row>
    <row r="116" spans="1:20" s="506" customFormat="1" ht="16.5" customHeight="1" x14ac:dyDescent="0.45">
      <c r="A116" s="438" t="s">
        <v>156</v>
      </c>
      <c r="B116" s="438" t="s">
        <v>601</v>
      </c>
      <c r="C116" s="430" t="s">
        <v>398</v>
      </c>
      <c r="D116" s="430" t="s">
        <v>289</v>
      </c>
      <c r="E116" s="378">
        <v>115</v>
      </c>
      <c r="F116" s="378">
        <v>96</v>
      </c>
      <c r="G116" s="378">
        <v>87</v>
      </c>
      <c r="H116" s="378">
        <v>82</v>
      </c>
      <c r="I116" s="378">
        <v>76</v>
      </c>
      <c r="J116" s="378">
        <v>57</v>
      </c>
      <c r="K116" s="378">
        <v>50</v>
      </c>
      <c r="L116" s="377">
        <v>3</v>
      </c>
      <c r="M116" s="505"/>
      <c r="N116" s="505"/>
      <c r="O116" s="505"/>
      <c r="P116" s="505"/>
      <c r="Q116" s="505"/>
      <c r="R116" s="505"/>
      <c r="S116" s="505"/>
      <c r="T116" s="505"/>
    </row>
    <row r="117" spans="1:20" ht="16.5" customHeight="1" x14ac:dyDescent="0.45">
      <c r="A117" s="437" t="s">
        <v>93</v>
      </c>
      <c r="B117" s="437" t="s">
        <v>216</v>
      </c>
      <c r="C117" s="429" t="s">
        <v>289</v>
      </c>
      <c r="D117" s="429" t="s">
        <v>1021</v>
      </c>
      <c r="E117" s="375">
        <v>8551</v>
      </c>
      <c r="F117" s="375">
        <v>7853</v>
      </c>
      <c r="G117" s="375">
        <v>7331</v>
      </c>
      <c r="H117" s="375">
        <v>6635</v>
      </c>
      <c r="I117" s="375">
        <v>6330</v>
      </c>
      <c r="J117" s="375">
        <v>4531</v>
      </c>
      <c r="K117" s="375">
        <v>3605</v>
      </c>
      <c r="L117" s="376">
        <v>3448</v>
      </c>
      <c r="M117" s="45"/>
      <c r="N117" s="45"/>
      <c r="O117" s="45"/>
      <c r="P117" s="45"/>
      <c r="Q117" s="45"/>
      <c r="R117" s="45"/>
      <c r="S117" s="45"/>
      <c r="T117" s="45"/>
    </row>
    <row r="118" spans="1:20" ht="16.5" customHeight="1" x14ac:dyDescent="0.45">
      <c r="A118" s="437" t="s">
        <v>93</v>
      </c>
      <c r="B118" s="437" t="s">
        <v>261</v>
      </c>
      <c r="C118" s="429" t="s">
        <v>289</v>
      </c>
      <c r="D118" s="429" t="s">
        <v>1022</v>
      </c>
      <c r="E118" s="375">
        <v>10782</v>
      </c>
      <c r="F118" s="375">
        <v>10208</v>
      </c>
      <c r="G118" s="375">
        <v>9625</v>
      </c>
      <c r="H118" s="375">
        <v>9171</v>
      </c>
      <c r="I118" s="375">
        <v>8834</v>
      </c>
      <c r="J118" s="375">
        <v>7558</v>
      </c>
      <c r="K118" s="375">
        <v>6753</v>
      </c>
      <c r="L118" s="376">
        <v>7038</v>
      </c>
      <c r="M118" s="45"/>
      <c r="N118" s="45"/>
      <c r="O118" s="45"/>
      <c r="P118" s="45"/>
      <c r="Q118" s="45"/>
      <c r="R118" s="45"/>
      <c r="S118" s="45"/>
      <c r="T118" s="45"/>
    </row>
    <row r="119" spans="1:20" s="45" customFormat="1" ht="16.5" customHeight="1" x14ac:dyDescent="0.45">
      <c r="A119" s="437" t="s">
        <v>93</v>
      </c>
      <c r="B119" s="437" t="s">
        <v>262</v>
      </c>
      <c r="C119" s="429" t="s">
        <v>289</v>
      </c>
      <c r="D119" s="429" t="s">
        <v>1023</v>
      </c>
      <c r="E119" s="375">
        <v>2799</v>
      </c>
      <c r="F119" s="375">
        <v>2807</v>
      </c>
      <c r="G119" s="375">
        <v>2787</v>
      </c>
      <c r="H119" s="375">
        <v>2736</v>
      </c>
      <c r="I119" s="375">
        <v>2693</v>
      </c>
      <c r="J119" s="375">
        <v>2632</v>
      </c>
      <c r="K119" s="375">
        <v>2503</v>
      </c>
      <c r="L119" s="376">
        <v>2548</v>
      </c>
    </row>
    <row r="120" spans="1:20" s="45" customFormat="1" ht="16.5" customHeight="1" x14ac:dyDescent="0.45">
      <c r="A120" s="437" t="s">
        <v>93</v>
      </c>
      <c r="B120" s="437" t="s">
        <v>263</v>
      </c>
      <c r="C120" s="429" t="s">
        <v>289</v>
      </c>
      <c r="D120" s="429" t="s">
        <v>1024</v>
      </c>
      <c r="E120" s="375">
        <v>2709</v>
      </c>
      <c r="F120" s="375">
        <v>2778</v>
      </c>
      <c r="G120" s="375">
        <v>2861</v>
      </c>
      <c r="H120" s="375">
        <v>2899</v>
      </c>
      <c r="I120" s="375">
        <v>2909</v>
      </c>
      <c r="J120" s="375">
        <v>2898</v>
      </c>
      <c r="K120" s="375">
        <v>2832</v>
      </c>
      <c r="L120" s="376">
        <v>2900</v>
      </c>
    </row>
    <row r="121" spans="1:20" s="45" customFormat="1" ht="16.5" customHeight="1" x14ac:dyDescent="0.45">
      <c r="A121" s="437" t="s">
        <v>93</v>
      </c>
      <c r="B121" s="437" t="s">
        <v>217</v>
      </c>
      <c r="C121" s="429" t="s">
        <v>289</v>
      </c>
      <c r="D121" s="429" t="s">
        <v>1025</v>
      </c>
      <c r="E121" s="375">
        <v>1881</v>
      </c>
      <c r="F121" s="375">
        <v>2005</v>
      </c>
      <c r="G121" s="375">
        <v>2241</v>
      </c>
      <c r="H121" s="375">
        <v>2440</v>
      </c>
      <c r="I121" s="375">
        <v>2583</v>
      </c>
      <c r="J121" s="375">
        <v>2606</v>
      </c>
      <c r="K121" s="375">
        <v>2814</v>
      </c>
      <c r="L121" s="376">
        <v>2847</v>
      </c>
    </row>
    <row r="122" spans="1:20" s="45" customFormat="1" ht="16.5" customHeight="1" x14ac:dyDescent="0.45">
      <c r="A122" s="437" t="s">
        <v>93</v>
      </c>
      <c r="B122" s="437" t="s">
        <v>218</v>
      </c>
      <c r="C122" s="429" t="s">
        <v>289</v>
      </c>
      <c r="D122" s="429" t="s">
        <v>1026</v>
      </c>
      <c r="E122" s="375">
        <v>1139</v>
      </c>
      <c r="F122" s="375">
        <v>1196</v>
      </c>
      <c r="G122" s="375">
        <v>1364</v>
      </c>
      <c r="H122" s="375">
        <v>1573</v>
      </c>
      <c r="I122" s="375">
        <v>1762</v>
      </c>
      <c r="J122" s="375">
        <v>1818</v>
      </c>
      <c r="K122" s="375">
        <v>2581</v>
      </c>
      <c r="L122" s="376">
        <v>2558</v>
      </c>
    </row>
    <row r="123" spans="1:20" s="45" customFormat="1" ht="16.5" customHeight="1" x14ac:dyDescent="0.45">
      <c r="A123" s="437" t="s">
        <v>93</v>
      </c>
      <c r="B123" s="437" t="s">
        <v>219</v>
      </c>
      <c r="C123" s="429" t="s">
        <v>289</v>
      </c>
      <c r="D123" s="429" t="s">
        <v>1027</v>
      </c>
      <c r="E123" s="375">
        <v>329</v>
      </c>
      <c r="F123" s="375">
        <v>357</v>
      </c>
      <c r="G123" s="375">
        <v>405</v>
      </c>
      <c r="H123" s="375">
        <v>456</v>
      </c>
      <c r="I123" s="375">
        <v>494</v>
      </c>
      <c r="J123" s="375">
        <v>504</v>
      </c>
      <c r="K123" s="375">
        <v>745</v>
      </c>
      <c r="L123" s="376">
        <v>762</v>
      </c>
    </row>
    <row r="124" spans="1:20" s="45" customFormat="1" ht="16.5" customHeight="1" x14ac:dyDescent="0.45">
      <c r="A124" s="437" t="s">
        <v>93</v>
      </c>
      <c r="B124" s="437" t="s">
        <v>220</v>
      </c>
      <c r="C124" s="429" t="s">
        <v>289</v>
      </c>
      <c r="D124" s="429" t="s">
        <v>1028</v>
      </c>
      <c r="E124" s="375">
        <v>140</v>
      </c>
      <c r="F124" s="375">
        <v>142</v>
      </c>
      <c r="G124" s="375">
        <v>161</v>
      </c>
      <c r="H124" s="375">
        <v>177</v>
      </c>
      <c r="I124" s="375">
        <v>187</v>
      </c>
      <c r="J124" s="375">
        <v>180</v>
      </c>
      <c r="K124" s="375">
        <v>236</v>
      </c>
      <c r="L124" s="376">
        <v>174</v>
      </c>
    </row>
    <row r="125" spans="1:20" s="506" customFormat="1" ht="16.5" customHeight="1" x14ac:dyDescent="0.45">
      <c r="A125" s="438" t="s">
        <v>93</v>
      </c>
      <c r="B125" s="438" t="s">
        <v>601</v>
      </c>
      <c r="C125" s="430" t="s">
        <v>289</v>
      </c>
      <c r="D125" s="430" t="s">
        <v>289</v>
      </c>
      <c r="E125" s="378">
        <v>28924</v>
      </c>
      <c r="F125" s="378">
        <v>27932</v>
      </c>
      <c r="G125" s="378">
        <v>27358</v>
      </c>
      <c r="H125" s="378">
        <v>26660</v>
      </c>
      <c r="I125" s="378">
        <v>26360</v>
      </c>
      <c r="J125" s="378">
        <v>23289</v>
      </c>
      <c r="K125" s="378">
        <v>22121</v>
      </c>
      <c r="L125" s="377">
        <v>22274</v>
      </c>
      <c r="M125" s="505"/>
      <c r="N125" s="505"/>
      <c r="O125" s="505"/>
      <c r="P125" s="505"/>
      <c r="Q125" s="505"/>
      <c r="R125" s="505"/>
      <c r="S125" s="505"/>
      <c r="T125" s="505"/>
    </row>
    <row r="126" spans="1:20" ht="16.5" customHeight="1" x14ac:dyDescent="0.45">
      <c r="A126" s="147"/>
      <c r="B126" s="6"/>
      <c r="C126" s="6"/>
      <c r="D126" s="6"/>
      <c r="E126" s="6"/>
      <c r="F126" s="6"/>
      <c r="G126" s="6"/>
      <c r="H126" s="6"/>
      <c r="I126" s="6"/>
      <c r="J126" s="6"/>
      <c r="K126" s="6"/>
      <c r="L126" s="6"/>
    </row>
    <row r="127" spans="1:20" ht="16.5" customHeight="1" x14ac:dyDescent="0.45">
      <c r="A127" s="8"/>
      <c r="B127" s="8"/>
      <c r="C127" s="8"/>
      <c r="D127" s="8"/>
      <c r="E127" s="8"/>
      <c r="F127" s="8"/>
      <c r="G127" s="8"/>
      <c r="H127" s="8"/>
      <c r="I127" s="8"/>
      <c r="J127" s="8"/>
      <c r="K127" s="8"/>
      <c r="L127" s="8"/>
    </row>
    <row r="128" spans="1:20" s="144" customFormat="1" ht="18" customHeight="1" x14ac:dyDescent="0.35">
      <c r="A128" s="213"/>
      <c r="B128" s="213"/>
      <c r="C128" s="213"/>
      <c r="D128" s="211"/>
      <c r="E128" s="632" t="s">
        <v>166</v>
      </c>
      <c r="F128" s="632"/>
      <c r="G128" s="632"/>
      <c r="H128" s="632"/>
      <c r="I128" s="632"/>
      <c r="J128" s="632"/>
      <c r="K128" s="632"/>
      <c r="L128" s="632"/>
    </row>
    <row r="129" spans="1:21" ht="30" customHeight="1" x14ac:dyDescent="0.45">
      <c r="A129" s="435" t="s">
        <v>546</v>
      </c>
      <c r="B129" s="436" t="s">
        <v>547</v>
      </c>
      <c r="C129" s="432"/>
      <c r="D129" s="432"/>
      <c r="E129" s="227"/>
      <c r="F129" s="227"/>
      <c r="G129" s="227"/>
      <c r="H129" s="227"/>
      <c r="I129" s="227"/>
      <c r="J129" s="227"/>
      <c r="K129" s="227"/>
      <c r="L129" s="227"/>
    </row>
    <row r="130" spans="1:21" ht="10.5" hidden="1" customHeight="1" x14ac:dyDescent="0.35">
      <c r="A130" s="145"/>
      <c r="B130" s="146"/>
      <c r="C130" s="146" t="s">
        <v>481</v>
      </c>
      <c r="D130" s="146" t="s">
        <v>1020</v>
      </c>
      <c r="E130" s="215" t="s">
        <v>0</v>
      </c>
      <c r="F130" s="215" t="s">
        <v>1</v>
      </c>
      <c r="G130" s="215" t="s">
        <v>2</v>
      </c>
      <c r="H130" s="215" t="s">
        <v>3</v>
      </c>
      <c r="I130" s="215" t="s">
        <v>4</v>
      </c>
      <c r="J130" s="215" t="s">
        <v>307</v>
      </c>
      <c r="K130" s="215" t="s">
        <v>650</v>
      </c>
      <c r="L130" s="215" t="s">
        <v>651</v>
      </c>
      <c r="M130" s="45"/>
      <c r="N130" s="45"/>
      <c r="O130" s="45"/>
      <c r="P130" s="45"/>
      <c r="Q130" s="45"/>
      <c r="R130" s="45"/>
      <c r="S130" s="45"/>
      <c r="T130" s="45"/>
      <c r="U130" s="45"/>
    </row>
    <row r="131" spans="1:21" ht="16.5" customHeight="1" x14ac:dyDescent="0.45">
      <c r="A131" s="437" t="s">
        <v>145</v>
      </c>
      <c r="B131" s="437" t="s">
        <v>216</v>
      </c>
      <c r="C131" s="229" t="s">
        <v>385</v>
      </c>
      <c r="D131" s="229" t="s">
        <v>1021</v>
      </c>
      <c r="E131" s="375">
        <v>402</v>
      </c>
      <c r="F131" s="375">
        <v>349</v>
      </c>
      <c r="G131" s="375">
        <v>332</v>
      </c>
      <c r="H131" s="375">
        <v>335</v>
      </c>
      <c r="I131" s="375">
        <v>328</v>
      </c>
      <c r="J131" s="375">
        <v>344</v>
      </c>
      <c r="K131" s="375">
        <v>298</v>
      </c>
      <c r="L131" s="376">
        <v>318</v>
      </c>
      <c r="M131" s="45"/>
      <c r="N131" s="45"/>
      <c r="O131" s="45"/>
      <c r="P131" s="45"/>
      <c r="Q131" s="45"/>
      <c r="R131" s="45"/>
      <c r="S131" s="45"/>
      <c r="T131" s="45"/>
      <c r="U131" s="45"/>
    </row>
    <row r="132" spans="1:21" ht="16.5" customHeight="1" x14ac:dyDescent="0.45">
      <c r="A132" s="437" t="s">
        <v>145</v>
      </c>
      <c r="B132" s="437" t="s">
        <v>261</v>
      </c>
      <c r="C132" s="229" t="s">
        <v>385</v>
      </c>
      <c r="D132" s="229" t="s">
        <v>1022</v>
      </c>
      <c r="E132" s="375">
        <v>9114</v>
      </c>
      <c r="F132" s="375">
        <v>9008</v>
      </c>
      <c r="G132" s="375">
        <v>9451</v>
      </c>
      <c r="H132" s="375">
        <v>9916</v>
      </c>
      <c r="I132" s="375">
        <v>10389</v>
      </c>
      <c r="J132" s="375">
        <v>9244</v>
      </c>
      <c r="K132" s="375">
        <v>10150</v>
      </c>
      <c r="L132" s="376">
        <v>10843</v>
      </c>
      <c r="M132" s="45"/>
      <c r="N132" s="45"/>
      <c r="O132" s="45"/>
      <c r="P132" s="45"/>
      <c r="Q132" s="45"/>
      <c r="R132" s="45"/>
      <c r="S132" s="45"/>
      <c r="T132" s="45"/>
      <c r="U132" s="45"/>
    </row>
    <row r="133" spans="1:21" ht="16.5" customHeight="1" x14ac:dyDescent="0.45">
      <c r="A133" s="437" t="s">
        <v>145</v>
      </c>
      <c r="B133" s="437" t="s">
        <v>262</v>
      </c>
      <c r="C133" s="229" t="s">
        <v>385</v>
      </c>
      <c r="D133" s="229" t="s">
        <v>1023</v>
      </c>
      <c r="E133" s="375">
        <v>1233</v>
      </c>
      <c r="F133" s="375">
        <v>1069</v>
      </c>
      <c r="G133" s="375">
        <v>1275</v>
      </c>
      <c r="H133" s="375">
        <v>1462</v>
      </c>
      <c r="I133" s="375">
        <v>1606</v>
      </c>
      <c r="J133" s="375">
        <v>1248</v>
      </c>
      <c r="K133" s="375">
        <v>1993</v>
      </c>
      <c r="L133" s="376">
        <v>1740</v>
      </c>
      <c r="M133" s="45"/>
      <c r="N133" s="45"/>
      <c r="O133" s="45"/>
      <c r="P133" s="45"/>
      <c r="Q133" s="45"/>
      <c r="R133" s="45"/>
      <c r="S133" s="45"/>
      <c r="T133" s="45"/>
      <c r="U133" s="45"/>
    </row>
    <row r="134" spans="1:21" ht="16.5" customHeight="1" x14ac:dyDescent="0.45">
      <c r="A134" s="437" t="s">
        <v>145</v>
      </c>
      <c r="B134" s="437" t="s">
        <v>263</v>
      </c>
      <c r="C134" s="229" t="s">
        <v>385</v>
      </c>
      <c r="D134" s="229" t="s">
        <v>1024</v>
      </c>
      <c r="E134" s="375">
        <v>313</v>
      </c>
      <c r="F134" s="375">
        <v>201</v>
      </c>
      <c r="G134" s="375">
        <v>320</v>
      </c>
      <c r="H134" s="375">
        <v>234</v>
      </c>
      <c r="I134" s="375">
        <v>254</v>
      </c>
      <c r="J134" s="375">
        <v>188</v>
      </c>
      <c r="K134" s="375">
        <v>375</v>
      </c>
      <c r="L134" s="376">
        <v>402</v>
      </c>
      <c r="M134" s="45"/>
      <c r="N134" s="45"/>
      <c r="O134" s="45"/>
      <c r="P134" s="45"/>
      <c r="Q134" s="45"/>
      <c r="R134" s="45"/>
      <c r="S134" s="45"/>
      <c r="T134" s="45"/>
      <c r="U134" s="45"/>
    </row>
    <row r="135" spans="1:21" ht="16.5" customHeight="1" x14ac:dyDescent="0.45">
      <c r="A135" s="437" t="s">
        <v>145</v>
      </c>
      <c r="B135" s="437" t="s">
        <v>217</v>
      </c>
      <c r="C135" s="229" t="s">
        <v>385</v>
      </c>
      <c r="D135" s="229" t="s">
        <v>1025</v>
      </c>
      <c r="E135" s="375">
        <v>416</v>
      </c>
      <c r="F135" s="375">
        <v>42</v>
      </c>
      <c r="G135" s="375">
        <v>54</v>
      </c>
      <c r="H135" s="375">
        <v>59</v>
      </c>
      <c r="I135" s="375">
        <v>62</v>
      </c>
      <c r="J135" s="375">
        <v>55</v>
      </c>
      <c r="K135" s="375">
        <v>583</v>
      </c>
      <c r="L135" s="376">
        <v>182</v>
      </c>
      <c r="M135" s="45"/>
      <c r="N135" s="45"/>
      <c r="O135" s="45"/>
      <c r="P135" s="45"/>
      <c r="Q135" s="45"/>
      <c r="R135" s="45"/>
      <c r="S135" s="45"/>
      <c r="T135" s="45"/>
      <c r="U135" s="45"/>
    </row>
    <row r="136" spans="1:21" ht="16.5" customHeight="1" x14ac:dyDescent="0.45">
      <c r="A136" s="437" t="s">
        <v>145</v>
      </c>
      <c r="B136" s="437" t="s">
        <v>218</v>
      </c>
      <c r="C136" s="229" t="s">
        <v>385</v>
      </c>
      <c r="D136" s="229" t="s">
        <v>1026</v>
      </c>
      <c r="E136" s="375">
        <v>161</v>
      </c>
      <c r="F136" s="375">
        <v>36</v>
      </c>
      <c r="G136" s="375">
        <v>38</v>
      </c>
      <c r="H136" s="375">
        <v>48</v>
      </c>
      <c r="I136" s="375">
        <v>51</v>
      </c>
      <c r="J136" s="375">
        <v>53</v>
      </c>
      <c r="K136" s="375">
        <v>57</v>
      </c>
      <c r="L136" s="376">
        <v>55</v>
      </c>
      <c r="M136" s="45"/>
      <c r="N136" s="45"/>
      <c r="O136" s="45"/>
      <c r="P136" s="45"/>
      <c r="Q136" s="45"/>
      <c r="R136" s="45"/>
      <c r="S136" s="45"/>
      <c r="T136" s="45"/>
      <c r="U136" s="45"/>
    </row>
    <row r="137" spans="1:21" ht="16.5" customHeight="1" x14ac:dyDescent="0.45">
      <c r="A137" s="437" t="s">
        <v>145</v>
      </c>
      <c r="B137" s="437" t="s">
        <v>219</v>
      </c>
      <c r="C137" s="229" t="s">
        <v>385</v>
      </c>
      <c r="D137" s="229" t="s">
        <v>1027</v>
      </c>
      <c r="E137" s="375">
        <v>58</v>
      </c>
      <c r="F137" s="375">
        <v>50</v>
      </c>
      <c r="G137" s="375">
        <v>63</v>
      </c>
      <c r="H137" s="375">
        <v>67</v>
      </c>
      <c r="I137" s="375">
        <v>62</v>
      </c>
      <c r="J137" s="375">
        <v>60</v>
      </c>
      <c r="K137" s="375">
        <v>62</v>
      </c>
      <c r="L137" s="376">
        <v>59</v>
      </c>
      <c r="M137" s="45"/>
      <c r="N137" s="45"/>
      <c r="O137" s="45"/>
      <c r="P137" s="45"/>
      <c r="Q137" s="45"/>
      <c r="R137" s="45"/>
      <c r="S137" s="45"/>
      <c r="T137" s="45"/>
      <c r="U137" s="45"/>
    </row>
    <row r="138" spans="1:21" ht="16.5" customHeight="1" x14ac:dyDescent="0.45">
      <c r="A138" s="437" t="s">
        <v>145</v>
      </c>
      <c r="B138" s="437" t="s">
        <v>220</v>
      </c>
      <c r="C138" s="229" t="s">
        <v>385</v>
      </c>
      <c r="D138" s="229" t="s">
        <v>1028</v>
      </c>
      <c r="E138" s="375">
        <v>997</v>
      </c>
      <c r="F138" s="375">
        <v>1150</v>
      </c>
      <c r="G138" s="375">
        <v>1304</v>
      </c>
      <c r="H138" s="375">
        <v>1513</v>
      </c>
      <c r="I138" s="375">
        <v>1438</v>
      </c>
      <c r="J138" s="375">
        <v>1422</v>
      </c>
      <c r="K138" s="375">
        <v>1614</v>
      </c>
      <c r="L138" s="376">
        <v>1450</v>
      </c>
      <c r="M138" s="45"/>
      <c r="N138" s="45"/>
      <c r="O138" s="45"/>
      <c r="P138" s="45"/>
      <c r="Q138" s="45"/>
      <c r="R138" s="45"/>
      <c r="S138" s="45"/>
      <c r="T138" s="45"/>
      <c r="U138" s="45"/>
    </row>
    <row r="139" spans="1:21" s="506" customFormat="1" ht="16.5" customHeight="1" x14ac:dyDescent="0.45">
      <c r="A139" s="438" t="s">
        <v>145</v>
      </c>
      <c r="B139" s="438" t="s">
        <v>601</v>
      </c>
      <c r="C139" s="430" t="s">
        <v>385</v>
      </c>
      <c r="D139" s="430" t="s">
        <v>289</v>
      </c>
      <c r="E139" s="378">
        <v>17219</v>
      </c>
      <c r="F139" s="378">
        <v>16430</v>
      </c>
      <c r="G139" s="378">
        <v>16332</v>
      </c>
      <c r="H139" s="378">
        <v>16836</v>
      </c>
      <c r="I139" s="378">
        <v>16772</v>
      </c>
      <c r="J139" s="378">
        <v>14436</v>
      </c>
      <c r="K139" s="378">
        <v>15133</v>
      </c>
      <c r="L139" s="377">
        <v>15049</v>
      </c>
      <c r="M139" s="505"/>
      <c r="N139" s="505"/>
      <c r="O139" s="505"/>
      <c r="P139" s="505"/>
      <c r="Q139" s="505"/>
      <c r="R139" s="505"/>
      <c r="S139" s="505"/>
      <c r="T139" s="505"/>
      <c r="U139" s="505"/>
    </row>
    <row r="140" spans="1:21" ht="16.5" customHeight="1" x14ac:dyDescent="0.45">
      <c r="A140" s="437" t="s">
        <v>146</v>
      </c>
      <c r="B140" s="437" t="s">
        <v>216</v>
      </c>
      <c r="C140" s="229" t="s">
        <v>388</v>
      </c>
      <c r="D140" s="229" t="s">
        <v>1021</v>
      </c>
      <c r="E140" s="375">
        <v>594</v>
      </c>
      <c r="F140" s="375">
        <v>527</v>
      </c>
      <c r="G140" s="375">
        <v>456</v>
      </c>
      <c r="H140" s="375">
        <v>398</v>
      </c>
      <c r="I140" s="375">
        <v>365</v>
      </c>
      <c r="J140" s="375">
        <v>305</v>
      </c>
      <c r="K140" s="375">
        <v>213</v>
      </c>
      <c r="L140" s="376">
        <v>204</v>
      </c>
      <c r="M140" s="45"/>
      <c r="N140" s="45"/>
      <c r="O140" s="45"/>
      <c r="P140" s="45"/>
      <c r="Q140" s="45"/>
      <c r="R140" s="45"/>
      <c r="S140" s="45"/>
      <c r="T140" s="45"/>
      <c r="U140" s="45"/>
    </row>
    <row r="141" spans="1:21" ht="16.5" customHeight="1" x14ac:dyDescent="0.45">
      <c r="A141" s="437" t="s">
        <v>146</v>
      </c>
      <c r="B141" s="437" t="s">
        <v>261</v>
      </c>
      <c r="C141" s="229" t="s">
        <v>388</v>
      </c>
      <c r="D141" s="229" t="s">
        <v>1022</v>
      </c>
      <c r="E141" s="375">
        <v>27469</v>
      </c>
      <c r="F141" s="375">
        <v>26522</v>
      </c>
      <c r="G141" s="375">
        <v>24907</v>
      </c>
      <c r="H141" s="375">
        <v>23757</v>
      </c>
      <c r="I141" s="375">
        <v>23006</v>
      </c>
      <c r="J141" s="375">
        <v>21145</v>
      </c>
      <c r="K141" s="375">
        <v>18946</v>
      </c>
      <c r="L141" s="376">
        <v>20620</v>
      </c>
      <c r="M141" s="45"/>
      <c r="N141" s="45"/>
      <c r="O141" s="45"/>
      <c r="P141" s="45"/>
      <c r="Q141" s="45"/>
      <c r="R141" s="45"/>
      <c r="S141" s="45"/>
      <c r="T141" s="45"/>
      <c r="U141" s="45"/>
    </row>
    <row r="142" spans="1:21" ht="16.5" customHeight="1" x14ac:dyDescent="0.45">
      <c r="A142" s="437" t="s">
        <v>146</v>
      </c>
      <c r="B142" s="437" t="s">
        <v>262</v>
      </c>
      <c r="C142" s="229" t="s">
        <v>388</v>
      </c>
      <c r="D142" s="229" t="s">
        <v>1023</v>
      </c>
      <c r="E142" s="375">
        <v>29995</v>
      </c>
      <c r="F142" s="375">
        <v>30784</v>
      </c>
      <c r="G142" s="375">
        <v>31742</v>
      </c>
      <c r="H142" s="375">
        <v>32348</v>
      </c>
      <c r="I142" s="375">
        <v>32983</v>
      </c>
      <c r="J142" s="375">
        <v>31590</v>
      </c>
      <c r="K142" s="375">
        <v>30507</v>
      </c>
      <c r="L142" s="376">
        <v>31313</v>
      </c>
      <c r="M142" s="45"/>
      <c r="N142" s="45"/>
      <c r="O142" s="45"/>
      <c r="P142" s="45"/>
      <c r="Q142" s="45"/>
      <c r="R142" s="45"/>
      <c r="S142" s="45"/>
      <c r="T142" s="45"/>
      <c r="U142" s="45"/>
    </row>
    <row r="143" spans="1:21" ht="16.5" customHeight="1" x14ac:dyDescent="0.45">
      <c r="A143" s="437" t="s">
        <v>146</v>
      </c>
      <c r="B143" s="437" t="s">
        <v>263</v>
      </c>
      <c r="C143" s="229" t="s">
        <v>388</v>
      </c>
      <c r="D143" s="229" t="s">
        <v>1024</v>
      </c>
      <c r="E143" s="375">
        <v>31033</v>
      </c>
      <c r="F143" s="375">
        <v>32616</v>
      </c>
      <c r="G143" s="375">
        <v>37383</v>
      </c>
      <c r="H143" s="375">
        <v>40712</v>
      </c>
      <c r="I143" s="375">
        <v>43368</v>
      </c>
      <c r="J143" s="375">
        <v>39881</v>
      </c>
      <c r="K143" s="375">
        <v>45748</v>
      </c>
      <c r="L143" s="376">
        <v>43631</v>
      </c>
      <c r="M143" s="45"/>
      <c r="N143" s="45"/>
      <c r="O143" s="45"/>
      <c r="P143" s="45"/>
      <c r="Q143" s="45"/>
      <c r="R143" s="45"/>
      <c r="S143" s="45"/>
      <c r="T143" s="45"/>
      <c r="U143" s="45"/>
    </row>
    <row r="144" spans="1:21" ht="16.5" customHeight="1" x14ac:dyDescent="0.45">
      <c r="A144" s="437" t="s">
        <v>146</v>
      </c>
      <c r="B144" s="437" t="s">
        <v>217</v>
      </c>
      <c r="C144" s="229" t="s">
        <v>388</v>
      </c>
      <c r="D144" s="229" t="s">
        <v>1025</v>
      </c>
      <c r="E144" s="375">
        <v>10312</v>
      </c>
      <c r="F144" s="375">
        <v>11818</v>
      </c>
      <c r="G144" s="375">
        <v>15914</v>
      </c>
      <c r="H144" s="375">
        <v>18900</v>
      </c>
      <c r="I144" s="375">
        <v>21514</v>
      </c>
      <c r="J144" s="375">
        <v>18655</v>
      </c>
      <c r="K144" s="375">
        <v>26672</v>
      </c>
      <c r="L144" s="376">
        <v>22089</v>
      </c>
      <c r="M144" s="45"/>
      <c r="N144" s="45"/>
      <c r="O144" s="45"/>
      <c r="P144" s="45"/>
      <c r="Q144" s="45"/>
      <c r="R144" s="45"/>
      <c r="S144" s="45"/>
      <c r="T144" s="45"/>
      <c r="U144" s="45"/>
    </row>
    <row r="145" spans="1:21" ht="16.5" customHeight="1" x14ac:dyDescent="0.45">
      <c r="A145" s="437" t="s">
        <v>146</v>
      </c>
      <c r="B145" s="437" t="s">
        <v>218</v>
      </c>
      <c r="C145" s="229" t="s">
        <v>388</v>
      </c>
      <c r="D145" s="229" t="s">
        <v>1026</v>
      </c>
      <c r="E145" s="375">
        <v>1024</v>
      </c>
      <c r="F145" s="375">
        <v>1072</v>
      </c>
      <c r="G145" s="375">
        <v>1706</v>
      </c>
      <c r="H145" s="375">
        <v>2279</v>
      </c>
      <c r="I145" s="375">
        <v>3015</v>
      </c>
      <c r="J145" s="375">
        <v>2467</v>
      </c>
      <c r="K145" s="375">
        <v>19001</v>
      </c>
      <c r="L145" s="376">
        <v>17836</v>
      </c>
      <c r="M145" s="45"/>
      <c r="N145" s="45"/>
      <c r="O145" s="45"/>
      <c r="P145" s="45"/>
      <c r="Q145" s="45"/>
      <c r="R145" s="45"/>
      <c r="S145" s="45"/>
      <c r="T145" s="45"/>
      <c r="U145" s="45"/>
    </row>
    <row r="146" spans="1:21" ht="16.5" customHeight="1" x14ac:dyDescent="0.45">
      <c r="A146" s="437" t="s">
        <v>146</v>
      </c>
      <c r="B146" s="437" t="s">
        <v>219</v>
      </c>
      <c r="C146" s="229" t="s">
        <v>388</v>
      </c>
      <c r="D146" s="229" t="s">
        <v>1027</v>
      </c>
      <c r="E146" s="375">
        <v>119</v>
      </c>
      <c r="F146" s="375">
        <v>121</v>
      </c>
      <c r="G146" s="375">
        <v>160</v>
      </c>
      <c r="H146" s="375">
        <v>151</v>
      </c>
      <c r="I146" s="375">
        <v>140</v>
      </c>
      <c r="J146" s="375">
        <v>129</v>
      </c>
      <c r="K146" s="375">
        <v>175</v>
      </c>
      <c r="L146" s="376">
        <v>154</v>
      </c>
      <c r="M146" s="45"/>
      <c r="N146" s="45"/>
      <c r="O146" s="45"/>
      <c r="P146" s="45"/>
      <c r="Q146" s="45"/>
      <c r="R146" s="45"/>
      <c r="S146" s="45"/>
      <c r="T146" s="45"/>
      <c r="U146" s="45"/>
    </row>
    <row r="147" spans="1:21" ht="16.5" customHeight="1" x14ac:dyDescent="0.45">
      <c r="A147" s="437" t="s">
        <v>146</v>
      </c>
      <c r="B147" s="437" t="s">
        <v>220</v>
      </c>
      <c r="C147" s="229" t="s">
        <v>388</v>
      </c>
      <c r="D147" s="229" t="s">
        <v>1028</v>
      </c>
      <c r="E147" s="375">
        <v>840</v>
      </c>
      <c r="F147" s="375">
        <v>811</v>
      </c>
      <c r="G147" s="375">
        <v>962</v>
      </c>
      <c r="H147" s="375">
        <v>1085</v>
      </c>
      <c r="I147" s="375">
        <v>1167</v>
      </c>
      <c r="J147" s="375">
        <v>1165</v>
      </c>
      <c r="K147" s="375">
        <v>1481</v>
      </c>
      <c r="L147" s="376">
        <v>1382</v>
      </c>
      <c r="M147" s="45"/>
      <c r="N147" s="45"/>
      <c r="O147" s="45"/>
      <c r="P147" s="45"/>
      <c r="Q147" s="45"/>
      <c r="R147" s="45"/>
      <c r="S147" s="45"/>
      <c r="T147" s="45"/>
      <c r="U147" s="45"/>
    </row>
    <row r="148" spans="1:21" s="506" customFormat="1" ht="16.5" customHeight="1" x14ac:dyDescent="0.45">
      <c r="A148" s="438" t="s">
        <v>146</v>
      </c>
      <c r="B148" s="438" t="s">
        <v>601</v>
      </c>
      <c r="C148" s="430" t="s">
        <v>388</v>
      </c>
      <c r="D148" s="430" t="s">
        <v>289</v>
      </c>
      <c r="E148" s="378">
        <v>105911</v>
      </c>
      <c r="F148" s="378">
        <v>108795</v>
      </c>
      <c r="G148" s="378">
        <v>125920</v>
      </c>
      <c r="H148" s="378">
        <v>133716</v>
      </c>
      <c r="I148" s="378">
        <v>139907</v>
      </c>
      <c r="J148" s="378">
        <v>129708</v>
      </c>
      <c r="K148" s="378">
        <v>142744</v>
      </c>
      <c r="L148" s="377">
        <v>137230</v>
      </c>
      <c r="M148" s="505"/>
      <c r="N148" s="505"/>
      <c r="O148" s="505"/>
      <c r="P148" s="505"/>
      <c r="Q148" s="505"/>
      <c r="R148" s="505"/>
      <c r="S148" s="505"/>
      <c r="T148" s="505"/>
      <c r="U148" s="505"/>
    </row>
    <row r="149" spans="1:21" ht="16.5" customHeight="1" x14ac:dyDescent="0.45">
      <c r="A149" s="437" t="s">
        <v>147</v>
      </c>
      <c r="B149" s="437" t="s">
        <v>216</v>
      </c>
      <c r="C149" s="229" t="s">
        <v>389</v>
      </c>
      <c r="D149" s="229" t="s">
        <v>1021</v>
      </c>
      <c r="E149" s="375">
        <v>486</v>
      </c>
      <c r="F149" s="375">
        <v>441</v>
      </c>
      <c r="G149" s="375">
        <v>392</v>
      </c>
      <c r="H149" s="375">
        <v>332</v>
      </c>
      <c r="I149" s="375">
        <v>294</v>
      </c>
      <c r="J149" s="375">
        <v>131</v>
      </c>
      <c r="K149" s="375">
        <v>106</v>
      </c>
      <c r="L149" s="376">
        <v>164</v>
      </c>
      <c r="M149" s="45"/>
      <c r="N149" s="45"/>
      <c r="O149" s="45"/>
      <c r="P149" s="45"/>
      <c r="Q149" s="45"/>
      <c r="R149" s="45"/>
      <c r="S149" s="45"/>
      <c r="T149" s="45"/>
      <c r="U149" s="45"/>
    </row>
    <row r="150" spans="1:21" ht="16.5" customHeight="1" x14ac:dyDescent="0.45">
      <c r="A150" s="437" t="s">
        <v>147</v>
      </c>
      <c r="B150" s="437" t="s">
        <v>261</v>
      </c>
      <c r="C150" s="229" t="s">
        <v>389</v>
      </c>
      <c r="D150" s="229" t="s">
        <v>1022</v>
      </c>
      <c r="E150" s="375">
        <v>21673</v>
      </c>
      <c r="F150" s="375">
        <v>20290</v>
      </c>
      <c r="G150" s="375">
        <v>18537</v>
      </c>
      <c r="H150" s="375">
        <v>17326</v>
      </c>
      <c r="I150" s="375">
        <v>16272</v>
      </c>
      <c r="J150" s="375">
        <v>14583</v>
      </c>
      <c r="K150" s="375">
        <v>12965</v>
      </c>
      <c r="L150" s="376">
        <v>13632</v>
      </c>
      <c r="M150" s="45"/>
      <c r="N150" s="45"/>
      <c r="O150" s="45"/>
      <c r="P150" s="45"/>
      <c r="Q150" s="45"/>
      <c r="R150" s="45"/>
      <c r="S150" s="45"/>
      <c r="T150" s="45"/>
      <c r="U150" s="45"/>
    </row>
    <row r="151" spans="1:21" ht="16.5" customHeight="1" x14ac:dyDescent="0.45">
      <c r="A151" s="437" t="s">
        <v>147</v>
      </c>
      <c r="B151" s="437" t="s">
        <v>262</v>
      </c>
      <c r="C151" s="229" t="s">
        <v>389</v>
      </c>
      <c r="D151" s="229" t="s">
        <v>1023</v>
      </c>
      <c r="E151" s="375">
        <v>27147</v>
      </c>
      <c r="F151" s="375">
        <v>26626</v>
      </c>
      <c r="G151" s="375">
        <v>25332</v>
      </c>
      <c r="H151" s="375">
        <v>24326</v>
      </c>
      <c r="I151" s="375">
        <v>23554</v>
      </c>
      <c r="J151" s="375">
        <v>23123</v>
      </c>
      <c r="K151" s="375">
        <v>21324</v>
      </c>
      <c r="L151" s="376">
        <v>22025</v>
      </c>
      <c r="M151" s="45"/>
      <c r="N151" s="45"/>
      <c r="O151" s="45"/>
      <c r="P151" s="45"/>
      <c r="Q151" s="45"/>
      <c r="R151" s="45"/>
      <c r="S151" s="45"/>
      <c r="T151" s="45"/>
      <c r="U151" s="45"/>
    </row>
    <row r="152" spans="1:21" ht="16.5" customHeight="1" x14ac:dyDescent="0.45">
      <c r="A152" s="437" t="s">
        <v>147</v>
      </c>
      <c r="B152" s="437" t="s">
        <v>263</v>
      </c>
      <c r="C152" s="229" t="s">
        <v>389</v>
      </c>
      <c r="D152" s="229" t="s">
        <v>1024</v>
      </c>
      <c r="E152" s="375">
        <v>59064</v>
      </c>
      <c r="F152" s="375">
        <v>60177</v>
      </c>
      <c r="G152" s="375">
        <v>60977</v>
      </c>
      <c r="H152" s="375">
        <v>61297</v>
      </c>
      <c r="I152" s="375">
        <v>61716</v>
      </c>
      <c r="J152" s="375">
        <v>62371</v>
      </c>
      <c r="K152" s="375">
        <v>59056</v>
      </c>
      <c r="L152" s="376">
        <v>62045</v>
      </c>
      <c r="M152" s="45"/>
      <c r="N152" s="45"/>
      <c r="O152" s="45"/>
      <c r="P152" s="45"/>
      <c r="Q152" s="45"/>
      <c r="R152" s="45"/>
      <c r="S152" s="45"/>
      <c r="T152" s="45"/>
      <c r="U152" s="45"/>
    </row>
    <row r="153" spans="1:21" ht="16.5" customHeight="1" x14ac:dyDescent="0.45">
      <c r="A153" s="437" t="s">
        <v>147</v>
      </c>
      <c r="B153" s="437" t="s">
        <v>217</v>
      </c>
      <c r="C153" s="229" t="s">
        <v>389</v>
      </c>
      <c r="D153" s="229" t="s">
        <v>1025</v>
      </c>
      <c r="E153" s="375">
        <v>66159</v>
      </c>
      <c r="F153" s="375">
        <v>70594</v>
      </c>
      <c r="G153" s="375">
        <v>82663</v>
      </c>
      <c r="H153" s="375">
        <v>93652</v>
      </c>
      <c r="I153" s="375">
        <v>102981</v>
      </c>
      <c r="J153" s="375">
        <v>102068</v>
      </c>
      <c r="K153" s="375">
        <v>117392</v>
      </c>
      <c r="L153" s="376">
        <v>117535</v>
      </c>
      <c r="M153" s="45"/>
      <c r="N153" s="45"/>
      <c r="O153" s="45"/>
      <c r="P153" s="45"/>
      <c r="Q153" s="45"/>
      <c r="R153" s="45"/>
      <c r="S153" s="45"/>
      <c r="T153" s="45"/>
      <c r="U153" s="45"/>
    </row>
    <row r="154" spans="1:21" ht="16.5" customHeight="1" x14ac:dyDescent="0.45">
      <c r="A154" s="437" t="s">
        <v>147</v>
      </c>
      <c r="B154" s="437" t="s">
        <v>218</v>
      </c>
      <c r="C154" s="229" t="s">
        <v>389</v>
      </c>
      <c r="D154" s="229" t="s">
        <v>1026</v>
      </c>
      <c r="E154" s="375">
        <v>31702</v>
      </c>
      <c r="F154" s="375">
        <v>33688</v>
      </c>
      <c r="G154" s="375">
        <v>42966</v>
      </c>
      <c r="H154" s="375">
        <v>52621</v>
      </c>
      <c r="I154" s="375">
        <v>64230</v>
      </c>
      <c r="J154" s="375">
        <v>61193</v>
      </c>
      <c r="K154" s="375">
        <v>125849</v>
      </c>
      <c r="L154" s="376">
        <v>116844</v>
      </c>
      <c r="M154" s="45"/>
      <c r="N154" s="45"/>
      <c r="O154" s="45"/>
      <c r="P154" s="45"/>
      <c r="Q154" s="45"/>
      <c r="R154" s="45"/>
      <c r="S154" s="45"/>
      <c r="T154" s="45"/>
      <c r="U154" s="45"/>
    </row>
    <row r="155" spans="1:21" ht="16.5" customHeight="1" x14ac:dyDescent="0.45">
      <c r="A155" s="437" t="s">
        <v>147</v>
      </c>
      <c r="B155" s="437" t="s">
        <v>219</v>
      </c>
      <c r="C155" s="229" t="s">
        <v>389</v>
      </c>
      <c r="D155" s="229" t="s">
        <v>1027</v>
      </c>
      <c r="E155" s="375">
        <v>2193</v>
      </c>
      <c r="F155" s="375">
        <v>2244</v>
      </c>
      <c r="G155" s="375">
        <v>2992</v>
      </c>
      <c r="H155" s="375">
        <v>3341</v>
      </c>
      <c r="I155" s="375">
        <v>3782</v>
      </c>
      <c r="J155" s="375">
        <v>3177</v>
      </c>
      <c r="K155" s="375">
        <v>6470</v>
      </c>
      <c r="L155" s="376">
        <v>4718</v>
      </c>
      <c r="M155" s="45"/>
      <c r="N155" s="45"/>
      <c r="O155" s="45"/>
      <c r="P155" s="45"/>
      <c r="Q155" s="45"/>
      <c r="R155" s="45"/>
      <c r="S155" s="45"/>
      <c r="T155" s="45"/>
      <c r="U155" s="45"/>
    </row>
    <row r="156" spans="1:21" ht="16.5" customHeight="1" x14ac:dyDescent="0.45">
      <c r="A156" s="437" t="s">
        <v>147</v>
      </c>
      <c r="B156" s="437" t="s">
        <v>220</v>
      </c>
      <c r="C156" s="229" t="s">
        <v>389</v>
      </c>
      <c r="D156" s="229" t="s">
        <v>1028</v>
      </c>
      <c r="E156" s="375">
        <v>991</v>
      </c>
      <c r="F156" s="375">
        <v>840</v>
      </c>
      <c r="G156" s="375">
        <v>929</v>
      </c>
      <c r="H156" s="375">
        <v>1073</v>
      </c>
      <c r="I156" s="375">
        <v>1185</v>
      </c>
      <c r="J156" s="375">
        <v>1206</v>
      </c>
      <c r="K156" s="375">
        <v>1552</v>
      </c>
      <c r="L156" s="376">
        <v>1385</v>
      </c>
      <c r="M156" s="45"/>
      <c r="N156" s="45"/>
      <c r="O156" s="45"/>
      <c r="P156" s="45"/>
      <c r="Q156" s="45"/>
      <c r="R156" s="45"/>
      <c r="S156" s="45"/>
      <c r="T156" s="45"/>
      <c r="U156" s="45"/>
    </row>
    <row r="157" spans="1:21" s="506" customFormat="1" ht="16.5" customHeight="1" x14ac:dyDescent="0.45">
      <c r="A157" s="438" t="s">
        <v>147</v>
      </c>
      <c r="B157" s="438" t="s">
        <v>601</v>
      </c>
      <c r="C157" s="430" t="s">
        <v>389</v>
      </c>
      <c r="D157" s="430" t="s">
        <v>289</v>
      </c>
      <c r="E157" s="378">
        <v>238139</v>
      </c>
      <c r="F157" s="378">
        <v>243625</v>
      </c>
      <c r="G157" s="378">
        <v>258270</v>
      </c>
      <c r="H157" s="378">
        <v>278286</v>
      </c>
      <c r="I157" s="378">
        <v>298573</v>
      </c>
      <c r="J157" s="378">
        <v>292142</v>
      </c>
      <c r="K157" s="378">
        <v>344714</v>
      </c>
      <c r="L157" s="377">
        <v>338346</v>
      </c>
      <c r="M157" s="505"/>
      <c r="N157" s="505"/>
      <c r="O157" s="505"/>
      <c r="P157" s="505"/>
      <c r="Q157" s="505"/>
      <c r="R157" s="505"/>
      <c r="S157" s="505"/>
      <c r="T157" s="505"/>
      <c r="U157" s="505"/>
    </row>
    <row r="158" spans="1:21" ht="16.5" customHeight="1" x14ac:dyDescent="0.45">
      <c r="A158" s="437" t="s">
        <v>148</v>
      </c>
      <c r="B158" s="437" t="s">
        <v>216</v>
      </c>
      <c r="C158" s="229" t="s">
        <v>390</v>
      </c>
      <c r="D158" s="229" t="s">
        <v>1021</v>
      </c>
      <c r="E158" s="375">
        <v>173</v>
      </c>
      <c r="F158" s="375">
        <v>168</v>
      </c>
      <c r="G158" s="375">
        <v>482</v>
      </c>
      <c r="H158" s="375">
        <v>141</v>
      </c>
      <c r="I158" s="375">
        <v>129</v>
      </c>
      <c r="J158" s="375">
        <v>49</v>
      </c>
      <c r="K158" s="375">
        <v>84</v>
      </c>
      <c r="L158" s="376">
        <v>70</v>
      </c>
      <c r="M158" s="45"/>
      <c r="N158" s="45"/>
      <c r="O158" s="45"/>
      <c r="P158" s="45"/>
      <c r="Q158" s="45"/>
      <c r="R158" s="45"/>
      <c r="S158" s="45"/>
      <c r="T158" s="45"/>
      <c r="U158" s="45"/>
    </row>
    <row r="159" spans="1:21" ht="16.5" customHeight="1" x14ac:dyDescent="0.45">
      <c r="A159" s="437" t="s">
        <v>148</v>
      </c>
      <c r="B159" s="437" t="s">
        <v>261</v>
      </c>
      <c r="C159" s="229" t="s">
        <v>390</v>
      </c>
      <c r="D159" s="229" t="s">
        <v>1022</v>
      </c>
      <c r="E159" s="375">
        <v>9369</v>
      </c>
      <c r="F159" s="375">
        <v>9055</v>
      </c>
      <c r="G159" s="375">
        <v>8550</v>
      </c>
      <c r="H159" s="375">
        <v>8069</v>
      </c>
      <c r="I159" s="375">
        <v>7709</v>
      </c>
      <c r="J159" s="375">
        <v>6596</v>
      </c>
      <c r="K159" s="375">
        <v>5678</v>
      </c>
      <c r="L159" s="376">
        <v>5608</v>
      </c>
      <c r="M159" s="45"/>
      <c r="N159" s="45"/>
      <c r="O159" s="45"/>
      <c r="P159" s="45"/>
      <c r="Q159" s="45"/>
      <c r="R159" s="45"/>
      <c r="S159" s="45"/>
      <c r="T159" s="45"/>
      <c r="U159" s="45"/>
    </row>
    <row r="160" spans="1:21" ht="16.5" customHeight="1" x14ac:dyDescent="0.45">
      <c r="A160" s="437" t="s">
        <v>148</v>
      </c>
      <c r="B160" s="437" t="s">
        <v>262</v>
      </c>
      <c r="C160" s="229" t="s">
        <v>390</v>
      </c>
      <c r="D160" s="229" t="s">
        <v>1023</v>
      </c>
      <c r="E160" s="375">
        <v>11862</v>
      </c>
      <c r="F160" s="375">
        <v>12099</v>
      </c>
      <c r="G160" s="375">
        <v>11564</v>
      </c>
      <c r="H160" s="375">
        <v>11059</v>
      </c>
      <c r="I160" s="375">
        <v>10414</v>
      </c>
      <c r="J160" s="375">
        <v>9893</v>
      </c>
      <c r="K160" s="375">
        <v>8885</v>
      </c>
      <c r="L160" s="376">
        <v>8585</v>
      </c>
      <c r="M160" s="45"/>
      <c r="N160" s="45"/>
      <c r="O160" s="45"/>
      <c r="P160" s="45"/>
      <c r="Q160" s="45"/>
      <c r="R160" s="45"/>
      <c r="S160" s="45"/>
      <c r="T160" s="45"/>
      <c r="U160" s="45"/>
    </row>
    <row r="161" spans="1:21" ht="16.5" customHeight="1" x14ac:dyDescent="0.45">
      <c r="A161" s="437" t="s">
        <v>148</v>
      </c>
      <c r="B161" s="437" t="s">
        <v>263</v>
      </c>
      <c r="C161" s="229" t="s">
        <v>390</v>
      </c>
      <c r="D161" s="229" t="s">
        <v>1024</v>
      </c>
      <c r="E161" s="375">
        <v>26073</v>
      </c>
      <c r="F161" s="375">
        <v>27106</v>
      </c>
      <c r="G161" s="375">
        <v>27111</v>
      </c>
      <c r="H161" s="375">
        <v>26778</v>
      </c>
      <c r="I161" s="375">
        <v>26033</v>
      </c>
      <c r="J161" s="375">
        <v>25494</v>
      </c>
      <c r="K161" s="375">
        <v>23048</v>
      </c>
      <c r="L161" s="376">
        <v>22978</v>
      </c>
      <c r="M161" s="45"/>
      <c r="N161" s="45"/>
      <c r="O161" s="45"/>
      <c r="P161" s="45"/>
      <c r="Q161" s="45"/>
      <c r="R161" s="45"/>
      <c r="S161" s="45"/>
      <c r="T161" s="45"/>
      <c r="U161" s="45"/>
    </row>
    <row r="162" spans="1:21" ht="16.5" customHeight="1" x14ac:dyDescent="0.45">
      <c r="A162" s="437" t="s">
        <v>148</v>
      </c>
      <c r="B162" s="437" t="s">
        <v>217</v>
      </c>
      <c r="C162" s="229" t="s">
        <v>390</v>
      </c>
      <c r="D162" s="229" t="s">
        <v>1025</v>
      </c>
      <c r="E162" s="375">
        <v>40857</v>
      </c>
      <c r="F162" s="375">
        <v>44416</v>
      </c>
      <c r="G162" s="375">
        <v>50444</v>
      </c>
      <c r="H162" s="375">
        <v>54345</v>
      </c>
      <c r="I162" s="375">
        <v>56797</v>
      </c>
      <c r="J162" s="375">
        <v>56939</v>
      </c>
      <c r="K162" s="375">
        <v>56873</v>
      </c>
      <c r="L162" s="376">
        <v>57126</v>
      </c>
      <c r="M162" s="45"/>
      <c r="N162" s="45"/>
      <c r="O162" s="45"/>
      <c r="P162" s="45"/>
      <c r="Q162" s="45"/>
      <c r="R162" s="45"/>
      <c r="S162" s="45"/>
      <c r="T162" s="45"/>
      <c r="U162" s="45"/>
    </row>
    <row r="163" spans="1:21" ht="16.5" customHeight="1" x14ac:dyDescent="0.45">
      <c r="A163" s="437" t="s">
        <v>148</v>
      </c>
      <c r="B163" s="437" t="s">
        <v>218</v>
      </c>
      <c r="C163" s="229" t="s">
        <v>390</v>
      </c>
      <c r="D163" s="229" t="s">
        <v>1026</v>
      </c>
      <c r="E163" s="375">
        <v>42519</v>
      </c>
      <c r="F163" s="375">
        <v>46519</v>
      </c>
      <c r="G163" s="375">
        <v>56839</v>
      </c>
      <c r="H163" s="375">
        <v>66871</v>
      </c>
      <c r="I163" s="375">
        <v>77019</v>
      </c>
      <c r="J163" s="375">
        <v>76228</v>
      </c>
      <c r="K163" s="375">
        <v>121610</v>
      </c>
      <c r="L163" s="376">
        <v>116122</v>
      </c>
      <c r="M163" s="45"/>
      <c r="N163" s="45"/>
      <c r="O163" s="45"/>
      <c r="P163" s="45"/>
      <c r="Q163" s="45"/>
      <c r="R163" s="45"/>
      <c r="S163" s="45"/>
      <c r="T163" s="45"/>
      <c r="U163" s="45"/>
    </row>
    <row r="164" spans="1:21" ht="16.5" customHeight="1" x14ac:dyDescent="0.45">
      <c r="A164" s="437" t="s">
        <v>148</v>
      </c>
      <c r="B164" s="437" t="s">
        <v>219</v>
      </c>
      <c r="C164" s="229" t="s">
        <v>390</v>
      </c>
      <c r="D164" s="229" t="s">
        <v>1027</v>
      </c>
      <c r="E164" s="375">
        <v>9951</v>
      </c>
      <c r="F164" s="375">
        <v>10865</v>
      </c>
      <c r="G164" s="375">
        <v>14039</v>
      </c>
      <c r="H164" s="375">
        <v>16132</v>
      </c>
      <c r="I164" s="375">
        <v>17931</v>
      </c>
      <c r="J164" s="375">
        <v>16042</v>
      </c>
      <c r="K164" s="375">
        <v>25382</v>
      </c>
      <c r="L164" s="376">
        <v>20037</v>
      </c>
      <c r="M164" s="45"/>
      <c r="N164" s="45"/>
      <c r="O164" s="45"/>
      <c r="P164" s="45"/>
      <c r="Q164" s="45"/>
      <c r="R164" s="45"/>
      <c r="S164" s="45"/>
      <c r="T164" s="45"/>
      <c r="U164" s="45"/>
    </row>
    <row r="165" spans="1:21" ht="16.5" customHeight="1" x14ac:dyDescent="0.45">
      <c r="A165" s="437" t="s">
        <v>148</v>
      </c>
      <c r="B165" s="437" t="s">
        <v>220</v>
      </c>
      <c r="C165" s="229" t="s">
        <v>390</v>
      </c>
      <c r="D165" s="229" t="s">
        <v>1028</v>
      </c>
      <c r="E165" s="375">
        <v>2022</v>
      </c>
      <c r="F165" s="375">
        <v>1851</v>
      </c>
      <c r="G165" s="375">
        <v>1860</v>
      </c>
      <c r="H165" s="375">
        <v>2332</v>
      </c>
      <c r="I165" s="375">
        <v>2455</v>
      </c>
      <c r="J165" s="375">
        <v>2134</v>
      </c>
      <c r="K165" s="375">
        <v>3104</v>
      </c>
      <c r="L165" s="376">
        <v>2297</v>
      </c>
      <c r="M165" s="45"/>
      <c r="N165" s="45"/>
      <c r="O165" s="45"/>
      <c r="P165" s="45"/>
      <c r="Q165" s="45"/>
      <c r="R165" s="45"/>
      <c r="S165" s="45"/>
      <c r="T165" s="45"/>
      <c r="U165" s="45"/>
    </row>
    <row r="166" spans="1:21" s="506" customFormat="1" ht="16.5" customHeight="1" x14ac:dyDescent="0.45">
      <c r="A166" s="438" t="s">
        <v>148</v>
      </c>
      <c r="B166" s="438" t="s">
        <v>601</v>
      </c>
      <c r="C166" s="430" t="s">
        <v>390</v>
      </c>
      <c r="D166" s="430" t="s">
        <v>289</v>
      </c>
      <c r="E166" s="378">
        <v>157188</v>
      </c>
      <c r="F166" s="378">
        <v>166442</v>
      </c>
      <c r="G166" s="378">
        <v>189981</v>
      </c>
      <c r="H166" s="378">
        <v>205921</v>
      </c>
      <c r="I166" s="378">
        <v>219268</v>
      </c>
      <c r="J166" s="378">
        <v>214153</v>
      </c>
      <c r="K166" s="378">
        <v>244664</v>
      </c>
      <c r="L166" s="377">
        <v>232824</v>
      </c>
      <c r="M166" s="505"/>
      <c r="N166" s="505"/>
      <c r="O166" s="505"/>
      <c r="P166" s="505"/>
      <c r="Q166" s="505"/>
      <c r="R166" s="505"/>
      <c r="S166" s="505"/>
      <c r="T166" s="505"/>
      <c r="U166" s="505"/>
    </row>
    <row r="167" spans="1:21" ht="16.5" customHeight="1" x14ac:dyDescent="0.45">
      <c r="A167" s="437" t="s">
        <v>149</v>
      </c>
      <c r="B167" s="437" t="s">
        <v>216</v>
      </c>
      <c r="C167" s="229" t="s">
        <v>391</v>
      </c>
      <c r="D167" s="229" t="s">
        <v>1021</v>
      </c>
      <c r="E167" s="375">
        <v>161</v>
      </c>
      <c r="F167" s="375">
        <v>127</v>
      </c>
      <c r="G167" s="375">
        <v>115</v>
      </c>
      <c r="H167" s="375">
        <v>101</v>
      </c>
      <c r="I167" s="375">
        <v>95</v>
      </c>
      <c r="J167" s="375">
        <v>39</v>
      </c>
      <c r="K167" s="375">
        <v>247</v>
      </c>
      <c r="L167" s="376">
        <v>64</v>
      </c>
      <c r="M167" s="45"/>
      <c r="N167" s="45"/>
      <c r="O167" s="45"/>
      <c r="P167" s="45"/>
      <c r="Q167" s="45"/>
      <c r="R167" s="45"/>
      <c r="S167" s="45"/>
      <c r="T167" s="45"/>
      <c r="U167" s="45"/>
    </row>
    <row r="168" spans="1:21" ht="16.5" customHeight="1" x14ac:dyDescent="0.45">
      <c r="A168" s="437" t="s">
        <v>149</v>
      </c>
      <c r="B168" s="437" t="s">
        <v>261</v>
      </c>
      <c r="C168" s="229" t="s">
        <v>391</v>
      </c>
      <c r="D168" s="229" t="s">
        <v>1022</v>
      </c>
      <c r="E168" s="375">
        <v>8244</v>
      </c>
      <c r="F168" s="375">
        <v>7572</v>
      </c>
      <c r="G168" s="375">
        <v>6961</v>
      </c>
      <c r="H168" s="375">
        <v>6508</v>
      </c>
      <c r="I168" s="375">
        <v>8258</v>
      </c>
      <c r="J168" s="375">
        <v>5621</v>
      </c>
      <c r="K168" s="375">
        <v>5126</v>
      </c>
      <c r="L168" s="376">
        <v>5318</v>
      </c>
      <c r="M168" s="45"/>
      <c r="N168" s="45"/>
      <c r="O168" s="45"/>
      <c r="P168" s="45"/>
      <c r="Q168" s="45"/>
      <c r="R168" s="45"/>
      <c r="S168" s="45"/>
      <c r="T168" s="45"/>
      <c r="U168" s="45"/>
    </row>
    <row r="169" spans="1:21" ht="16.5" customHeight="1" x14ac:dyDescent="0.45">
      <c r="A169" s="437" t="s">
        <v>149</v>
      </c>
      <c r="B169" s="437" t="s">
        <v>262</v>
      </c>
      <c r="C169" s="229" t="s">
        <v>391</v>
      </c>
      <c r="D169" s="229" t="s">
        <v>1023</v>
      </c>
      <c r="E169" s="375">
        <v>11006</v>
      </c>
      <c r="F169" s="375">
        <v>10887</v>
      </c>
      <c r="G169" s="375">
        <v>10058</v>
      </c>
      <c r="H169" s="375">
        <v>9413</v>
      </c>
      <c r="I169" s="375">
        <v>8894</v>
      </c>
      <c r="J169" s="375">
        <v>8677</v>
      </c>
      <c r="K169" s="375">
        <v>8191</v>
      </c>
      <c r="L169" s="376">
        <v>8158</v>
      </c>
      <c r="M169" s="45"/>
      <c r="N169" s="45"/>
      <c r="O169" s="45"/>
      <c r="P169" s="45"/>
      <c r="Q169" s="45"/>
      <c r="R169" s="45"/>
      <c r="S169" s="45"/>
      <c r="T169" s="45"/>
      <c r="U169" s="45"/>
    </row>
    <row r="170" spans="1:21" ht="16.5" customHeight="1" x14ac:dyDescent="0.45">
      <c r="A170" s="437" t="s">
        <v>149</v>
      </c>
      <c r="B170" s="437" t="s">
        <v>263</v>
      </c>
      <c r="C170" s="229" t="s">
        <v>391</v>
      </c>
      <c r="D170" s="229" t="s">
        <v>1024</v>
      </c>
      <c r="E170" s="375">
        <v>25319</v>
      </c>
      <c r="F170" s="375">
        <v>25365</v>
      </c>
      <c r="G170" s="375">
        <v>24159</v>
      </c>
      <c r="H170" s="375">
        <v>23218</v>
      </c>
      <c r="I170" s="375">
        <v>22482</v>
      </c>
      <c r="J170" s="375">
        <v>22406</v>
      </c>
      <c r="K170" s="375">
        <v>21173</v>
      </c>
      <c r="L170" s="376">
        <v>21776</v>
      </c>
      <c r="M170" s="45"/>
      <c r="N170" s="45"/>
      <c r="O170" s="45"/>
      <c r="P170" s="45"/>
      <c r="Q170" s="45"/>
      <c r="R170" s="45"/>
      <c r="S170" s="45"/>
      <c r="T170" s="45"/>
      <c r="U170" s="45"/>
    </row>
    <row r="171" spans="1:21" ht="16.5" customHeight="1" x14ac:dyDescent="0.45">
      <c r="A171" s="437" t="s">
        <v>149</v>
      </c>
      <c r="B171" s="437" t="s">
        <v>217</v>
      </c>
      <c r="C171" s="229" t="s">
        <v>391</v>
      </c>
      <c r="D171" s="229" t="s">
        <v>1025</v>
      </c>
      <c r="E171" s="375">
        <v>41026</v>
      </c>
      <c r="F171" s="375">
        <v>42633</v>
      </c>
      <c r="G171" s="375">
        <v>45840</v>
      </c>
      <c r="H171" s="375">
        <v>47137</v>
      </c>
      <c r="I171" s="375">
        <v>48946</v>
      </c>
      <c r="J171" s="375">
        <v>49987</v>
      </c>
      <c r="K171" s="375">
        <v>51899</v>
      </c>
      <c r="L171" s="376">
        <v>54137</v>
      </c>
      <c r="M171" s="45"/>
      <c r="N171" s="45"/>
      <c r="O171" s="45"/>
      <c r="P171" s="45"/>
      <c r="Q171" s="45"/>
      <c r="R171" s="45"/>
      <c r="S171" s="45"/>
      <c r="T171" s="45"/>
      <c r="U171" s="45"/>
    </row>
    <row r="172" spans="1:21" ht="16.5" customHeight="1" x14ac:dyDescent="0.45">
      <c r="A172" s="437" t="s">
        <v>149</v>
      </c>
      <c r="B172" s="437" t="s">
        <v>218</v>
      </c>
      <c r="C172" s="229" t="s">
        <v>391</v>
      </c>
      <c r="D172" s="229" t="s">
        <v>1026</v>
      </c>
      <c r="E172" s="375">
        <v>55087</v>
      </c>
      <c r="F172" s="375">
        <v>57689</v>
      </c>
      <c r="G172" s="375">
        <v>65354</v>
      </c>
      <c r="H172" s="375">
        <v>72880</v>
      </c>
      <c r="I172" s="375">
        <v>82090</v>
      </c>
      <c r="J172" s="375">
        <v>84400</v>
      </c>
      <c r="K172" s="375">
        <v>135812</v>
      </c>
      <c r="L172" s="376">
        <v>129883</v>
      </c>
      <c r="M172" s="45"/>
      <c r="N172" s="45"/>
      <c r="O172" s="45"/>
      <c r="P172" s="45"/>
      <c r="Q172" s="45"/>
      <c r="R172" s="45"/>
      <c r="S172" s="45"/>
      <c r="T172" s="45"/>
      <c r="U172" s="45"/>
    </row>
    <row r="173" spans="1:21" ht="16.5" customHeight="1" x14ac:dyDescent="0.45">
      <c r="A173" s="437" t="s">
        <v>149</v>
      </c>
      <c r="B173" s="437" t="s">
        <v>219</v>
      </c>
      <c r="C173" s="229" t="s">
        <v>391</v>
      </c>
      <c r="D173" s="229" t="s">
        <v>1027</v>
      </c>
      <c r="E173" s="375">
        <v>26567</v>
      </c>
      <c r="F173" s="375">
        <v>27796</v>
      </c>
      <c r="G173" s="375">
        <v>33100</v>
      </c>
      <c r="H173" s="375">
        <v>36129</v>
      </c>
      <c r="I173" s="375">
        <v>39620</v>
      </c>
      <c r="J173" s="375">
        <v>38658</v>
      </c>
      <c r="K173" s="375">
        <v>53865</v>
      </c>
      <c r="L173" s="376">
        <v>60766</v>
      </c>
      <c r="M173" s="45"/>
      <c r="N173" s="45"/>
      <c r="O173" s="45"/>
      <c r="P173" s="45"/>
      <c r="Q173" s="45"/>
      <c r="R173" s="45"/>
      <c r="S173" s="45"/>
      <c r="T173" s="45"/>
      <c r="U173" s="45"/>
    </row>
    <row r="174" spans="1:21" ht="16.5" customHeight="1" x14ac:dyDescent="0.45">
      <c r="A174" s="437" t="s">
        <v>149</v>
      </c>
      <c r="B174" s="437" t="s">
        <v>220</v>
      </c>
      <c r="C174" s="229" t="s">
        <v>391</v>
      </c>
      <c r="D174" s="229" t="s">
        <v>1028</v>
      </c>
      <c r="E174" s="375">
        <v>7378</v>
      </c>
      <c r="F174" s="375">
        <v>7272</v>
      </c>
      <c r="G174" s="375">
        <v>8964</v>
      </c>
      <c r="H174" s="375">
        <v>9749</v>
      </c>
      <c r="I174" s="375">
        <v>9330</v>
      </c>
      <c r="J174" s="375">
        <v>9635</v>
      </c>
      <c r="K174" s="375">
        <v>16625</v>
      </c>
      <c r="L174" s="376">
        <v>12827</v>
      </c>
      <c r="M174" s="45"/>
      <c r="N174" s="45"/>
      <c r="O174" s="45"/>
      <c r="P174" s="45"/>
      <c r="Q174" s="45"/>
      <c r="R174" s="45"/>
      <c r="S174" s="45"/>
      <c r="T174" s="45"/>
      <c r="U174" s="45"/>
    </row>
    <row r="175" spans="1:21" s="506" customFormat="1" ht="16.5" customHeight="1" x14ac:dyDescent="0.45">
      <c r="A175" s="438" t="s">
        <v>149</v>
      </c>
      <c r="B175" s="438" t="s">
        <v>601</v>
      </c>
      <c r="C175" s="430" t="s">
        <v>391</v>
      </c>
      <c r="D175" s="430" t="s">
        <v>289</v>
      </c>
      <c r="E175" s="378">
        <v>200729</v>
      </c>
      <c r="F175" s="378">
        <v>205283</v>
      </c>
      <c r="G175" s="378">
        <v>218251</v>
      </c>
      <c r="H175" s="378">
        <v>229249</v>
      </c>
      <c r="I175" s="378">
        <v>244587</v>
      </c>
      <c r="J175" s="378">
        <v>244843</v>
      </c>
      <c r="K175" s="378">
        <v>292937</v>
      </c>
      <c r="L175" s="377">
        <v>292928</v>
      </c>
      <c r="M175" s="505"/>
      <c r="N175" s="505"/>
      <c r="O175" s="505"/>
      <c r="P175" s="505"/>
      <c r="Q175" s="505"/>
      <c r="R175" s="505"/>
      <c r="S175" s="505"/>
      <c r="T175" s="505"/>
      <c r="U175" s="505"/>
    </row>
    <row r="176" spans="1:21" ht="16.5" customHeight="1" x14ac:dyDescent="0.45">
      <c r="A176" s="437" t="s">
        <v>150</v>
      </c>
      <c r="B176" s="437" t="s">
        <v>216</v>
      </c>
      <c r="C176" s="229" t="s">
        <v>392</v>
      </c>
      <c r="D176" s="229" t="s">
        <v>1021</v>
      </c>
      <c r="E176" s="375">
        <v>104</v>
      </c>
      <c r="F176" s="375">
        <v>94</v>
      </c>
      <c r="G176" s="375">
        <v>89</v>
      </c>
      <c r="H176" s="375">
        <v>83</v>
      </c>
      <c r="I176" s="375">
        <v>77</v>
      </c>
      <c r="J176" s="375">
        <v>36</v>
      </c>
      <c r="K176" s="375">
        <v>446</v>
      </c>
      <c r="L176" s="376">
        <v>62</v>
      </c>
      <c r="M176" s="45"/>
      <c r="N176" s="45"/>
      <c r="O176" s="45"/>
      <c r="P176" s="45"/>
      <c r="Q176" s="45"/>
      <c r="R176" s="45"/>
      <c r="S176" s="45"/>
      <c r="T176" s="45"/>
      <c r="U176" s="45"/>
    </row>
    <row r="177" spans="1:21" ht="16.5" customHeight="1" x14ac:dyDescent="0.45">
      <c r="A177" s="437" t="s">
        <v>150</v>
      </c>
      <c r="B177" s="437" t="s">
        <v>261</v>
      </c>
      <c r="C177" s="229" t="s">
        <v>392</v>
      </c>
      <c r="D177" s="229" t="s">
        <v>1022</v>
      </c>
      <c r="E177" s="375">
        <v>6451</v>
      </c>
      <c r="F177" s="375">
        <v>5935</v>
      </c>
      <c r="G177" s="375">
        <v>5668</v>
      </c>
      <c r="H177" s="375">
        <v>5450</v>
      </c>
      <c r="I177" s="375">
        <v>9554</v>
      </c>
      <c r="J177" s="375">
        <v>4751</v>
      </c>
      <c r="K177" s="375">
        <v>4237</v>
      </c>
      <c r="L177" s="376">
        <v>4278</v>
      </c>
      <c r="M177" s="45"/>
      <c r="N177" s="45"/>
      <c r="O177" s="45"/>
      <c r="P177" s="45"/>
      <c r="Q177" s="45"/>
      <c r="R177" s="45"/>
      <c r="S177" s="45"/>
      <c r="T177" s="45"/>
      <c r="U177" s="45"/>
    </row>
    <row r="178" spans="1:21" ht="16.5" customHeight="1" x14ac:dyDescent="0.45">
      <c r="A178" s="437" t="s">
        <v>150</v>
      </c>
      <c r="B178" s="437" t="s">
        <v>262</v>
      </c>
      <c r="C178" s="229" t="s">
        <v>392</v>
      </c>
      <c r="D178" s="229" t="s">
        <v>1023</v>
      </c>
      <c r="E178" s="375">
        <v>8524</v>
      </c>
      <c r="F178" s="375">
        <v>8846</v>
      </c>
      <c r="G178" s="375">
        <v>8390</v>
      </c>
      <c r="H178" s="375">
        <v>8017</v>
      </c>
      <c r="I178" s="375">
        <v>7622</v>
      </c>
      <c r="J178" s="375">
        <v>7451</v>
      </c>
      <c r="K178" s="375">
        <v>6927</v>
      </c>
      <c r="L178" s="376">
        <v>6793</v>
      </c>
      <c r="M178" s="45"/>
      <c r="N178" s="45"/>
      <c r="O178" s="45"/>
      <c r="P178" s="45"/>
      <c r="Q178" s="45"/>
      <c r="R178" s="45"/>
      <c r="S178" s="45"/>
      <c r="T178" s="45"/>
      <c r="U178" s="45"/>
    </row>
    <row r="179" spans="1:21" ht="16.5" customHeight="1" x14ac:dyDescent="0.45">
      <c r="A179" s="437" t="s">
        <v>150</v>
      </c>
      <c r="B179" s="437" t="s">
        <v>263</v>
      </c>
      <c r="C179" s="229" t="s">
        <v>392</v>
      </c>
      <c r="D179" s="229" t="s">
        <v>1024</v>
      </c>
      <c r="E179" s="375">
        <v>20858</v>
      </c>
      <c r="F179" s="375">
        <v>22122</v>
      </c>
      <c r="G179" s="375">
        <v>21464</v>
      </c>
      <c r="H179" s="375">
        <v>20982</v>
      </c>
      <c r="I179" s="375">
        <v>20319</v>
      </c>
      <c r="J179" s="375">
        <v>20246</v>
      </c>
      <c r="K179" s="375">
        <v>18443</v>
      </c>
      <c r="L179" s="376">
        <v>18529</v>
      </c>
      <c r="M179" s="45"/>
      <c r="N179" s="45"/>
      <c r="O179" s="45"/>
      <c r="P179" s="45"/>
      <c r="Q179" s="45"/>
      <c r="R179" s="45"/>
      <c r="S179" s="45"/>
      <c r="T179" s="45"/>
      <c r="U179" s="45"/>
    </row>
    <row r="180" spans="1:21" ht="16.5" customHeight="1" x14ac:dyDescent="0.45">
      <c r="A180" s="437" t="s">
        <v>150</v>
      </c>
      <c r="B180" s="437" t="s">
        <v>217</v>
      </c>
      <c r="C180" s="229" t="s">
        <v>392</v>
      </c>
      <c r="D180" s="229" t="s">
        <v>1025</v>
      </c>
      <c r="E180" s="375">
        <v>36062</v>
      </c>
      <c r="F180" s="375">
        <v>38794</v>
      </c>
      <c r="G180" s="375">
        <v>42205</v>
      </c>
      <c r="H180" s="375">
        <v>44654</v>
      </c>
      <c r="I180" s="375">
        <v>46015</v>
      </c>
      <c r="J180" s="375">
        <v>46579</v>
      </c>
      <c r="K180" s="375">
        <v>46497</v>
      </c>
      <c r="L180" s="376">
        <v>46843</v>
      </c>
      <c r="M180" s="45"/>
      <c r="N180" s="45"/>
      <c r="O180" s="45"/>
      <c r="P180" s="45"/>
      <c r="Q180" s="45"/>
      <c r="R180" s="45"/>
      <c r="S180" s="45"/>
      <c r="T180" s="45"/>
      <c r="U180" s="45"/>
    </row>
    <row r="181" spans="1:21" ht="16.5" customHeight="1" x14ac:dyDescent="0.45">
      <c r="A181" s="437" t="s">
        <v>150</v>
      </c>
      <c r="B181" s="437" t="s">
        <v>218</v>
      </c>
      <c r="C181" s="229" t="s">
        <v>392</v>
      </c>
      <c r="D181" s="229" t="s">
        <v>1026</v>
      </c>
      <c r="E181" s="375">
        <v>60809</v>
      </c>
      <c r="F181" s="375">
        <v>65675</v>
      </c>
      <c r="G181" s="375">
        <v>72349</v>
      </c>
      <c r="H181" s="375">
        <v>80638</v>
      </c>
      <c r="I181" s="375">
        <v>88212</v>
      </c>
      <c r="J181" s="375">
        <v>89927</v>
      </c>
      <c r="K181" s="375">
        <v>117291</v>
      </c>
      <c r="L181" s="376">
        <v>118004</v>
      </c>
      <c r="M181" s="45"/>
      <c r="N181" s="45"/>
      <c r="O181" s="45"/>
      <c r="P181" s="45"/>
      <c r="Q181" s="45"/>
      <c r="R181" s="45"/>
      <c r="S181" s="45"/>
      <c r="T181" s="45"/>
      <c r="U181" s="45"/>
    </row>
    <row r="182" spans="1:21" ht="16.5" customHeight="1" x14ac:dyDescent="0.45">
      <c r="A182" s="437" t="s">
        <v>150</v>
      </c>
      <c r="B182" s="437" t="s">
        <v>219</v>
      </c>
      <c r="C182" s="229" t="s">
        <v>392</v>
      </c>
      <c r="D182" s="229" t="s">
        <v>1027</v>
      </c>
      <c r="E182" s="375">
        <v>48920</v>
      </c>
      <c r="F182" s="375">
        <v>51963</v>
      </c>
      <c r="G182" s="375">
        <v>58895</v>
      </c>
      <c r="H182" s="375">
        <v>63091</v>
      </c>
      <c r="I182" s="375">
        <v>65522</v>
      </c>
      <c r="J182" s="375">
        <v>64385</v>
      </c>
      <c r="K182" s="375">
        <v>93626</v>
      </c>
      <c r="L182" s="376">
        <v>89773</v>
      </c>
      <c r="M182" s="45"/>
      <c r="N182" s="45"/>
      <c r="O182" s="45"/>
      <c r="P182" s="45"/>
      <c r="Q182" s="45"/>
      <c r="R182" s="45"/>
      <c r="S182" s="45"/>
      <c r="T182" s="45"/>
      <c r="U182" s="45"/>
    </row>
    <row r="183" spans="1:21" ht="16.5" customHeight="1" x14ac:dyDescent="0.45">
      <c r="A183" s="437" t="s">
        <v>150</v>
      </c>
      <c r="B183" s="437" t="s">
        <v>220</v>
      </c>
      <c r="C183" s="229" t="s">
        <v>392</v>
      </c>
      <c r="D183" s="229" t="s">
        <v>1028</v>
      </c>
      <c r="E183" s="375">
        <v>18622</v>
      </c>
      <c r="F183" s="375">
        <v>19680</v>
      </c>
      <c r="G183" s="375">
        <v>25386</v>
      </c>
      <c r="H183" s="375">
        <v>29218</v>
      </c>
      <c r="I183" s="375">
        <v>30479</v>
      </c>
      <c r="J183" s="375">
        <v>30345</v>
      </c>
      <c r="K183" s="375">
        <v>48004</v>
      </c>
      <c r="L183" s="376">
        <v>40657</v>
      </c>
      <c r="M183" s="45"/>
      <c r="N183" s="45"/>
      <c r="O183" s="45"/>
      <c r="P183" s="45"/>
      <c r="Q183" s="45"/>
      <c r="R183" s="45"/>
      <c r="S183" s="45"/>
      <c r="T183" s="45"/>
      <c r="U183" s="45"/>
    </row>
    <row r="184" spans="1:21" s="506" customFormat="1" ht="16.5" customHeight="1" x14ac:dyDescent="0.45">
      <c r="A184" s="438" t="s">
        <v>150</v>
      </c>
      <c r="B184" s="438" t="s">
        <v>601</v>
      </c>
      <c r="C184" s="430" t="s">
        <v>392</v>
      </c>
      <c r="D184" s="430" t="s">
        <v>289</v>
      </c>
      <c r="E184" s="378">
        <v>226293</v>
      </c>
      <c r="F184" s="378">
        <v>239052</v>
      </c>
      <c r="G184" s="378">
        <v>263859</v>
      </c>
      <c r="H184" s="378">
        <v>283182</v>
      </c>
      <c r="I184" s="378">
        <v>300071</v>
      </c>
      <c r="J184" s="378">
        <v>296886</v>
      </c>
      <c r="K184" s="378">
        <v>335470</v>
      </c>
      <c r="L184" s="377">
        <v>324938</v>
      </c>
      <c r="M184" s="505"/>
      <c r="N184" s="505"/>
      <c r="O184" s="505"/>
      <c r="P184" s="505"/>
      <c r="Q184" s="505"/>
      <c r="R184" s="505"/>
      <c r="S184" s="505"/>
      <c r="T184" s="505"/>
      <c r="U184" s="505"/>
    </row>
    <row r="185" spans="1:21" ht="16.5" customHeight="1" x14ac:dyDescent="0.45">
      <c r="A185" s="437" t="s">
        <v>151</v>
      </c>
      <c r="B185" s="437" t="s">
        <v>216</v>
      </c>
      <c r="C185" s="229" t="s">
        <v>393</v>
      </c>
      <c r="D185" s="229" t="s">
        <v>1021</v>
      </c>
      <c r="E185" s="375">
        <v>83</v>
      </c>
      <c r="F185" s="375">
        <v>63</v>
      </c>
      <c r="G185" s="375">
        <v>60</v>
      </c>
      <c r="H185" s="375">
        <v>802</v>
      </c>
      <c r="I185" s="375">
        <v>58</v>
      </c>
      <c r="J185" s="375">
        <v>36</v>
      </c>
      <c r="K185" s="375">
        <v>556</v>
      </c>
      <c r="L185" s="376">
        <v>54</v>
      </c>
      <c r="M185" s="45"/>
      <c r="N185" s="45"/>
      <c r="O185" s="45"/>
      <c r="P185" s="45"/>
      <c r="Q185" s="45"/>
      <c r="R185" s="45"/>
      <c r="S185" s="45"/>
      <c r="T185" s="45"/>
      <c r="U185" s="45"/>
    </row>
    <row r="186" spans="1:21" ht="16.5" customHeight="1" x14ac:dyDescent="0.45">
      <c r="A186" s="437" t="s">
        <v>151</v>
      </c>
      <c r="B186" s="437" t="s">
        <v>261</v>
      </c>
      <c r="C186" s="229" t="s">
        <v>393</v>
      </c>
      <c r="D186" s="229" t="s">
        <v>1022</v>
      </c>
      <c r="E186" s="375">
        <v>4504</v>
      </c>
      <c r="F186" s="375">
        <v>4211</v>
      </c>
      <c r="G186" s="375">
        <v>4171</v>
      </c>
      <c r="H186" s="375">
        <v>4029</v>
      </c>
      <c r="I186" s="375">
        <v>6487</v>
      </c>
      <c r="J186" s="375">
        <v>3861</v>
      </c>
      <c r="K186" s="375">
        <v>3620</v>
      </c>
      <c r="L186" s="376">
        <v>3733</v>
      </c>
      <c r="M186" s="45"/>
      <c r="N186" s="45"/>
      <c r="O186" s="45"/>
      <c r="P186" s="45"/>
      <c r="Q186" s="45"/>
      <c r="R186" s="45"/>
      <c r="S186" s="45"/>
      <c r="T186" s="45"/>
      <c r="U186" s="45"/>
    </row>
    <row r="187" spans="1:21" ht="16.5" customHeight="1" x14ac:dyDescent="0.45">
      <c r="A187" s="437" t="s">
        <v>151</v>
      </c>
      <c r="B187" s="437" t="s">
        <v>262</v>
      </c>
      <c r="C187" s="229" t="s">
        <v>393</v>
      </c>
      <c r="D187" s="229" t="s">
        <v>1023</v>
      </c>
      <c r="E187" s="375">
        <v>5951</v>
      </c>
      <c r="F187" s="375">
        <v>6275</v>
      </c>
      <c r="G187" s="375">
        <v>6294</v>
      </c>
      <c r="H187" s="375">
        <v>5768</v>
      </c>
      <c r="I187" s="375">
        <v>5645</v>
      </c>
      <c r="J187" s="375">
        <v>5727</v>
      </c>
      <c r="K187" s="375">
        <v>5605</v>
      </c>
      <c r="L187" s="376">
        <v>5569</v>
      </c>
      <c r="M187" s="45"/>
      <c r="N187" s="45"/>
      <c r="O187" s="45"/>
      <c r="P187" s="45"/>
      <c r="Q187" s="45"/>
      <c r="R187" s="45"/>
      <c r="S187" s="45"/>
      <c r="T187" s="45"/>
      <c r="U187" s="45"/>
    </row>
    <row r="188" spans="1:21" ht="16.5" customHeight="1" x14ac:dyDescent="0.45">
      <c r="A188" s="437" t="s">
        <v>151</v>
      </c>
      <c r="B188" s="437" t="s">
        <v>263</v>
      </c>
      <c r="C188" s="229" t="s">
        <v>393</v>
      </c>
      <c r="D188" s="229" t="s">
        <v>1024</v>
      </c>
      <c r="E188" s="375">
        <v>14981</v>
      </c>
      <c r="F188" s="375">
        <v>15807</v>
      </c>
      <c r="G188" s="375">
        <v>16166</v>
      </c>
      <c r="H188" s="375">
        <v>15432</v>
      </c>
      <c r="I188" s="375">
        <v>15115</v>
      </c>
      <c r="J188" s="375">
        <v>15509</v>
      </c>
      <c r="K188" s="375">
        <v>14704</v>
      </c>
      <c r="L188" s="376">
        <v>15281</v>
      </c>
      <c r="M188" s="45"/>
      <c r="N188" s="45"/>
      <c r="O188" s="45"/>
      <c r="P188" s="45"/>
      <c r="Q188" s="45"/>
      <c r="R188" s="45"/>
      <c r="S188" s="45"/>
      <c r="T188" s="45"/>
      <c r="U188" s="45"/>
    </row>
    <row r="189" spans="1:21" ht="16.5" customHeight="1" x14ac:dyDescent="0.45">
      <c r="A189" s="437" t="s">
        <v>151</v>
      </c>
      <c r="B189" s="437" t="s">
        <v>217</v>
      </c>
      <c r="C189" s="229" t="s">
        <v>393</v>
      </c>
      <c r="D189" s="229" t="s">
        <v>1025</v>
      </c>
      <c r="E189" s="375">
        <v>28607</v>
      </c>
      <c r="F189" s="375">
        <v>30411</v>
      </c>
      <c r="G189" s="375">
        <v>33043</v>
      </c>
      <c r="H189" s="375">
        <v>33715</v>
      </c>
      <c r="I189" s="375">
        <v>35263</v>
      </c>
      <c r="J189" s="375">
        <v>36154</v>
      </c>
      <c r="K189" s="375">
        <v>37244</v>
      </c>
      <c r="L189" s="376">
        <v>38585</v>
      </c>
      <c r="M189" s="45"/>
      <c r="N189" s="45"/>
      <c r="O189" s="45"/>
      <c r="P189" s="45"/>
      <c r="Q189" s="45"/>
      <c r="R189" s="45"/>
      <c r="S189" s="45"/>
      <c r="T189" s="45"/>
      <c r="U189" s="45"/>
    </row>
    <row r="190" spans="1:21" ht="16.5" customHeight="1" x14ac:dyDescent="0.45">
      <c r="A190" s="437" t="s">
        <v>151</v>
      </c>
      <c r="B190" s="437" t="s">
        <v>218</v>
      </c>
      <c r="C190" s="229" t="s">
        <v>393</v>
      </c>
      <c r="D190" s="229" t="s">
        <v>1026</v>
      </c>
      <c r="E190" s="375">
        <v>62330</v>
      </c>
      <c r="F190" s="375">
        <v>64605</v>
      </c>
      <c r="G190" s="375">
        <v>69331</v>
      </c>
      <c r="H190" s="375">
        <v>74756</v>
      </c>
      <c r="I190" s="375">
        <v>81344</v>
      </c>
      <c r="J190" s="375">
        <v>84589</v>
      </c>
      <c r="K190" s="375">
        <v>96959</v>
      </c>
      <c r="L190" s="376">
        <v>100850</v>
      </c>
      <c r="M190" s="45"/>
      <c r="N190" s="45"/>
      <c r="O190" s="45"/>
      <c r="P190" s="45"/>
      <c r="Q190" s="45"/>
      <c r="R190" s="45"/>
      <c r="S190" s="45"/>
      <c r="T190" s="45"/>
      <c r="U190" s="45"/>
    </row>
    <row r="191" spans="1:21" ht="16.5" customHeight="1" x14ac:dyDescent="0.45">
      <c r="A191" s="437" t="s">
        <v>151</v>
      </c>
      <c r="B191" s="437" t="s">
        <v>219</v>
      </c>
      <c r="C191" s="229" t="s">
        <v>393</v>
      </c>
      <c r="D191" s="229" t="s">
        <v>1027</v>
      </c>
      <c r="E191" s="375">
        <v>58565</v>
      </c>
      <c r="F191" s="375">
        <v>62973</v>
      </c>
      <c r="G191" s="375">
        <v>70800</v>
      </c>
      <c r="H191" s="375">
        <v>77003</v>
      </c>
      <c r="I191" s="375">
        <v>81344</v>
      </c>
      <c r="J191" s="375">
        <v>81108</v>
      </c>
      <c r="K191" s="375">
        <v>119180</v>
      </c>
      <c r="L191" s="376">
        <v>119100</v>
      </c>
      <c r="M191" s="45"/>
      <c r="N191" s="45"/>
      <c r="O191" s="45"/>
      <c r="P191" s="45"/>
      <c r="Q191" s="45"/>
      <c r="R191" s="45"/>
      <c r="S191" s="45"/>
      <c r="T191" s="45"/>
      <c r="U191" s="45"/>
    </row>
    <row r="192" spans="1:21" ht="16.5" customHeight="1" x14ac:dyDescent="0.45">
      <c r="A192" s="437" t="s">
        <v>151</v>
      </c>
      <c r="B192" s="437" t="s">
        <v>220</v>
      </c>
      <c r="C192" s="229" t="s">
        <v>393</v>
      </c>
      <c r="D192" s="229" t="s">
        <v>1028</v>
      </c>
      <c r="E192" s="375">
        <v>26660</v>
      </c>
      <c r="F192" s="375">
        <v>28144</v>
      </c>
      <c r="G192" s="375">
        <v>35101</v>
      </c>
      <c r="H192" s="375">
        <v>41927</v>
      </c>
      <c r="I192" s="375">
        <v>47271</v>
      </c>
      <c r="J192" s="375">
        <v>48034</v>
      </c>
      <c r="K192" s="375">
        <v>73989</v>
      </c>
      <c r="L192" s="376">
        <v>66883</v>
      </c>
      <c r="M192" s="45"/>
      <c r="N192" s="45"/>
      <c r="O192" s="45"/>
      <c r="P192" s="45"/>
      <c r="Q192" s="45"/>
      <c r="R192" s="45"/>
      <c r="S192" s="45"/>
      <c r="T192" s="45"/>
      <c r="U192" s="45"/>
    </row>
    <row r="193" spans="1:21" s="506" customFormat="1" ht="16.5" customHeight="1" x14ac:dyDescent="0.45">
      <c r="A193" s="438" t="s">
        <v>151</v>
      </c>
      <c r="B193" s="438" t="s">
        <v>601</v>
      </c>
      <c r="C193" s="430" t="s">
        <v>393</v>
      </c>
      <c r="D193" s="430" t="s">
        <v>289</v>
      </c>
      <c r="E193" s="378">
        <v>225397</v>
      </c>
      <c r="F193" s="378">
        <v>236204</v>
      </c>
      <c r="G193" s="378">
        <v>261403</v>
      </c>
      <c r="H193" s="378">
        <v>280947</v>
      </c>
      <c r="I193" s="378">
        <v>301522</v>
      </c>
      <c r="J193" s="378">
        <v>305696</v>
      </c>
      <c r="K193" s="378">
        <v>351858</v>
      </c>
      <c r="L193" s="377">
        <v>350055</v>
      </c>
      <c r="M193" s="505"/>
      <c r="N193" s="505"/>
      <c r="O193" s="505"/>
      <c r="P193" s="505"/>
      <c r="Q193" s="505"/>
      <c r="R193" s="505"/>
      <c r="S193" s="505"/>
      <c r="T193" s="505"/>
      <c r="U193" s="505"/>
    </row>
    <row r="194" spans="1:21" ht="16.5" customHeight="1" x14ac:dyDescent="0.45">
      <c r="A194" s="437" t="s">
        <v>152</v>
      </c>
      <c r="B194" s="437" t="s">
        <v>216</v>
      </c>
      <c r="C194" s="229" t="s">
        <v>394</v>
      </c>
      <c r="D194" s="229" t="s">
        <v>1021</v>
      </c>
      <c r="E194" s="375">
        <v>58</v>
      </c>
      <c r="F194" s="375">
        <v>35</v>
      </c>
      <c r="G194" s="375">
        <v>33</v>
      </c>
      <c r="H194" s="375">
        <v>35</v>
      </c>
      <c r="I194" s="375">
        <v>35</v>
      </c>
      <c r="J194" s="375">
        <v>29</v>
      </c>
      <c r="K194" s="375">
        <v>325</v>
      </c>
      <c r="L194" s="376">
        <v>72</v>
      </c>
      <c r="M194" s="45"/>
      <c r="N194" s="45"/>
      <c r="O194" s="45"/>
      <c r="P194" s="45"/>
      <c r="Q194" s="45"/>
      <c r="R194" s="45"/>
      <c r="S194" s="45"/>
      <c r="T194" s="45"/>
      <c r="U194" s="45"/>
    </row>
    <row r="195" spans="1:21" ht="16.5" customHeight="1" x14ac:dyDescent="0.45">
      <c r="A195" s="437" t="s">
        <v>152</v>
      </c>
      <c r="B195" s="437" t="s">
        <v>261</v>
      </c>
      <c r="C195" s="229" t="s">
        <v>394</v>
      </c>
      <c r="D195" s="229" t="s">
        <v>1022</v>
      </c>
      <c r="E195" s="375">
        <v>2197</v>
      </c>
      <c r="F195" s="375">
        <v>2043</v>
      </c>
      <c r="G195" s="375">
        <v>2179</v>
      </c>
      <c r="H195" s="375">
        <v>2126</v>
      </c>
      <c r="I195" s="375">
        <v>3378</v>
      </c>
      <c r="J195" s="375">
        <v>2233</v>
      </c>
      <c r="K195" s="375">
        <v>2200</v>
      </c>
      <c r="L195" s="376">
        <v>2342</v>
      </c>
      <c r="M195" s="45"/>
      <c r="N195" s="45"/>
      <c r="O195" s="45"/>
      <c r="P195" s="45"/>
      <c r="Q195" s="45"/>
      <c r="R195" s="45"/>
      <c r="S195" s="45"/>
      <c r="T195" s="45"/>
      <c r="U195" s="45"/>
    </row>
    <row r="196" spans="1:21" ht="16.5" customHeight="1" x14ac:dyDescent="0.45">
      <c r="A196" s="437" t="s">
        <v>152</v>
      </c>
      <c r="B196" s="437" t="s">
        <v>262</v>
      </c>
      <c r="C196" s="229" t="s">
        <v>394</v>
      </c>
      <c r="D196" s="229" t="s">
        <v>1023</v>
      </c>
      <c r="E196" s="375">
        <v>2818</v>
      </c>
      <c r="F196" s="375">
        <v>3066</v>
      </c>
      <c r="G196" s="375">
        <v>3362</v>
      </c>
      <c r="H196" s="375">
        <v>3058</v>
      </c>
      <c r="I196" s="375">
        <v>3130</v>
      </c>
      <c r="J196" s="375">
        <v>3291</v>
      </c>
      <c r="K196" s="375">
        <v>3400</v>
      </c>
      <c r="L196" s="376">
        <v>3566</v>
      </c>
      <c r="M196" s="45"/>
      <c r="N196" s="45"/>
      <c r="O196" s="45"/>
      <c r="P196" s="45"/>
      <c r="Q196" s="45"/>
      <c r="R196" s="45"/>
      <c r="S196" s="45"/>
      <c r="T196" s="45"/>
      <c r="U196" s="45"/>
    </row>
    <row r="197" spans="1:21" ht="16.5" customHeight="1" x14ac:dyDescent="0.45">
      <c r="A197" s="437" t="s">
        <v>152</v>
      </c>
      <c r="B197" s="437" t="s">
        <v>263</v>
      </c>
      <c r="C197" s="229" t="s">
        <v>394</v>
      </c>
      <c r="D197" s="229" t="s">
        <v>1024</v>
      </c>
      <c r="E197" s="375">
        <v>7726</v>
      </c>
      <c r="F197" s="375">
        <v>8324</v>
      </c>
      <c r="G197" s="375">
        <v>9104</v>
      </c>
      <c r="H197" s="375">
        <v>8580</v>
      </c>
      <c r="I197" s="375">
        <v>8579</v>
      </c>
      <c r="J197" s="375">
        <v>9249</v>
      </c>
      <c r="K197" s="375">
        <v>9114</v>
      </c>
      <c r="L197" s="376">
        <v>9922</v>
      </c>
      <c r="M197" s="45"/>
      <c r="N197" s="45"/>
      <c r="O197" s="45"/>
      <c r="P197" s="45"/>
      <c r="Q197" s="45"/>
      <c r="R197" s="45"/>
      <c r="S197" s="45"/>
      <c r="T197" s="45"/>
      <c r="U197" s="45"/>
    </row>
    <row r="198" spans="1:21" ht="16.5" customHeight="1" x14ac:dyDescent="0.45">
      <c r="A198" s="437" t="s">
        <v>152</v>
      </c>
      <c r="B198" s="437" t="s">
        <v>217</v>
      </c>
      <c r="C198" s="229" t="s">
        <v>394</v>
      </c>
      <c r="D198" s="229" t="s">
        <v>1025</v>
      </c>
      <c r="E198" s="375">
        <v>19334</v>
      </c>
      <c r="F198" s="375">
        <v>20732</v>
      </c>
      <c r="G198" s="375">
        <v>22304</v>
      </c>
      <c r="H198" s="375">
        <v>22116</v>
      </c>
      <c r="I198" s="375">
        <v>22859</v>
      </c>
      <c r="J198" s="375">
        <v>23650</v>
      </c>
      <c r="K198" s="375">
        <v>24631</v>
      </c>
      <c r="L198" s="376">
        <v>26044</v>
      </c>
      <c r="M198" s="45"/>
      <c r="N198" s="45"/>
      <c r="O198" s="45"/>
      <c r="P198" s="45"/>
      <c r="Q198" s="45"/>
      <c r="R198" s="45"/>
      <c r="S198" s="45"/>
      <c r="T198" s="45"/>
      <c r="U198" s="45"/>
    </row>
    <row r="199" spans="1:21" ht="16.5" customHeight="1" x14ac:dyDescent="0.45">
      <c r="A199" s="437" t="s">
        <v>152</v>
      </c>
      <c r="B199" s="437" t="s">
        <v>218</v>
      </c>
      <c r="C199" s="229" t="s">
        <v>394</v>
      </c>
      <c r="D199" s="229" t="s">
        <v>1026</v>
      </c>
      <c r="E199" s="375">
        <v>51660</v>
      </c>
      <c r="F199" s="375">
        <v>52926</v>
      </c>
      <c r="G199" s="375">
        <v>55425</v>
      </c>
      <c r="H199" s="375">
        <v>60281</v>
      </c>
      <c r="I199" s="375">
        <v>64281</v>
      </c>
      <c r="J199" s="375">
        <v>67585</v>
      </c>
      <c r="K199" s="375">
        <v>75150</v>
      </c>
      <c r="L199" s="376">
        <v>79690</v>
      </c>
      <c r="M199" s="45"/>
      <c r="N199" s="45"/>
      <c r="O199" s="45"/>
      <c r="P199" s="45"/>
      <c r="Q199" s="45"/>
      <c r="R199" s="45"/>
      <c r="S199" s="45"/>
      <c r="T199" s="45"/>
      <c r="U199" s="45"/>
    </row>
    <row r="200" spans="1:21" ht="16.5" customHeight="1" x14ac:dyDescent="0.45">
      <c r="A200" s="437" t="s">
        <v>152</v>
      </c>
      <c r="B200" s="437" t="s">
        <v>219</v>
      </c>
      <c r="C200" s="229" t="s">
        <v>394</v>
      </c>
      <c r="D200" s="229" t="s">
        <v>1027</v>
      </c>
      <c r="E200" s="375">
        <v>45292</v>
      </c>
      <c r="F200" s="375">
        <v>49660</v>
      </c>
      <c r="G200" s="375">
        <v>53224</v>
      </c>
      <c r="H200" s="375">
        <v>62044</v>
      </c>
      <c r="I200" s="375">
        <v>68171</v>
      </c>
      <c r="J200" s="375">
        <v>70250</v>
      </c>
      <c r="K200" s="375">
        <v>107315</v>
      </c>
      <c r="L200" s="376">
        <v>109751</v>
      </c>
      <c r="M200" s="45"/>
      <c r="N200" s="45"/>
      <c r="O200" s="45"/>
      <c r="P200" s="45"/>
      <c r="Q200" s="45"/>
      <c r="R200" s="45"/>
      <c r="S200" s="45"/>
      <c r="T200" s="45"/>
      <c r="U200" s="45"/>
    </row>
    <row r="201" spans="1:21" ht="16.5" customHeight="1" x14ac:dyDescent="0.45">
      <c r="A201" s="437" t="s">
        <v>152</v>
      </c>
      <c r="B201" s="437" t="s">
        <v>220</v>
      </c>
      <c r="C201" s="229" t="s">
        <v>394</v>
      </c>
      <c r="D201" s="229" t="s">
        <v>1028</v>
      </c>
      <c r="E201" s="375">
        <v>21556</v>
      </c>
      <c r="F201" s="375">
        <v>23195</v>
      </c>
      <c r="G201" s="375">
        <v>27870</v>
      </c>
      <c r="H201" s="375">
        <v>34726</v>
      </c>
      <c r="I201" s="375">
        <v>41417</v>
      </c>
      <c r="J201" s="375">
        <v>41612</v>
      </c>
      <c r="K201" s="375">
        <v>58771</v>
      </c>
      <c r="L201" s="376">
        <v>55113</v>
      </c>
      <c r="M201" s="45"/>
      <c r="N201" s="45"/>
      <c r="O201" s="45"/>
      <c r="P201" s="45"/>
      <c r="Q201" s="45"/>
      <c r="R201" s="45"/>
      <c r="S201" s="45"/>
      <c r="T201" s="45"/>
      <c r="U201" s="45"/>
    </row>
    <row r="202" spans="1:21" s="506" customFormat="1" ht="16.5" customHeight="1" x14ac:dyDescent="0.45">
      <c r="A202" s="438" t="s">
        <v>152</v>
      </c>
      <c r="B202" s="438" t="s">
        <v>601</v>
      </c>
      <c r="C202" s="430" t="s">
        <v>394</v>
      </c>
      <c r="D202" s="430" t="s">
        <v>289</v>
      </c>
      <c r="E202" s="378">
        <v>159432</v>
      </c>
      <c r="F202" s="378">
        <v>168772</v>
      </c>
      <c r="G202" s="378">
        <v>194958</v>
      </c>
      <c r="H202" s="378">
        <v>215773</v>
      </c>
      <c r="I202" s="378">
        <v>235576</v>
      </c>
      <c r="J202" s="378">
        <v>242492</v>
      </c>
      <c r="K202" s="378">
        <v>280907</v>
      </c>
      <c r="L202" s="377">
        <v>286500</v>
      </c>
      <c r="M202" s="505"/>
      <c r="N202" s="505"/>
      <c r="O202" s="505"/>
      <c r="P202" s="505"/>
      <c r="Q202" s="505"/>
      <c r="R202" s="505"/>
      <c r="S202" s="505"/>
      <c r="T202" s="505"/>
      <c r="U202" s="505"/>
    </row>
    <row r="203" spans="1:21" ht="16.5" customHeight="1" x14ac:dyDescent="0.45">
      <c r="A203" s="437" t="s">
        <v>153</v>
      </c>
      <c r="B203" s="437" t="s">
        <v>216</v>
      </c>
      <c r="C203" s="229" t="s">
        <v>395</v>
      </c>
      <c r="D203" s="229" t="s">
        <v>1021</v>
      </c>
      <c r="E203" s="375">
        <v>38</v>
      </c>
      <c r="F203" s="375">
        <v>13</v>
      </c>
      <c r="G203" s="375">
        <v>14</v>
      </c>
      <c r="H203" s="375">
        <v>16</v>
      </c>
      <c r="I203" s="375">
        <v>18</v>
      </c>
      <c r="J203" s="375">
        <v>16</v>
      </c>
      <c r="K203" s="375">
        <v>206</v>
      </c>
      <c r="L203" s="376">
        <v>62</v>
      </c>
      <c r="M203" s="45"/>
      <c r="N203" s="45"/>
      <c r="O203" s="45"/>
      <c r="P203" s="45"/>
      <c r="Q203" s="45"/>
      <c r="R203" s="45"/>
      <c r="S203" s="45"/>
      <c r="T203" s="45"/>
      <c r="U203" s="45"/>
    </row>
    <row r="204" spans="1:21" ht="16.5" customHeight="1" x14ac:dyDescent="0.45">
      <c r="A204" s="437" t="s">
        <v>153</v>
      </c>
      <c r="B204" s="437" t="s">
        <v>261</v>
      </c>
      <c r="C204" s="229" t="s">
        <v>395</v>
      </c>
      <c r="D204" s="229" t="s">
        <v>1022</v>
      </c>
      <c r="E204" s="375">
        <v>848</v>
      </c>
      <c r="F204" s="375">
        <v>825</v>
      </c>
      <c r="G204" s="375">
        <v>1041</v>
      </c>
      <c r="H204" s="375">
        <v>977</v>
      </c>
      <c r="I204" s="375">
        <v>1806</v>
      </c>
      <c r="J204" s="375">
        <v>1117</v>
      </c>
      <c r="K204" s="375">
        <v>1122</v>
      </c>
      <c r="L204" s="376">
        <v>1204</v>
      </c>
      <c r="M204" s="45"/>
      <c r="N204" s="45"/>
      <c r="O204" s="45"/>
      <c r="P204" s="45"/>
      <c r="Q204" s="45"/>
      <c r="R204" s="45"/>
      <c r="S204" s="45"/>
      <c r="T204" s="45"/>
      <c r="U204" s="45"/>
    </row>
    <row r="205" spans="1:21" ht="16.5" customHeight="1" x14ac:dyDescent="0.45">
      <c r="A205" s="437" t="s">
        <v>153</v>
      </c>
      <c r="B205" s="437" t="s">
        <v>262</v>
      </c>
      <c r="C205" s="229" t="s">
        <v>395</v>
      </c>
      <c r="D205" s="229" t="s">
        <v>1023</v>
      </c>
      <c r="E205" s="375">
        <v>1435</v>
      </c>
      <c r="F205" s="375">
        <v>1532</v>
      </c>
      <c r="G205" s="375">
        <v>1908</v>
      </c>
      <c r="H205" s="375">
        <v>1664</v>
      </c>
      <c r="I205" s="375">
        <v>1700</v>
      </c>
      <c r="J205" s="375">
        <v>1858</v>
      </c>
      <c r="K205" s="375">
        <v>1881</v>
      </c>
      <c r="L205" s="376">
        <v>1996</v>
      </c>
      <c r="M205" s="45"/>
      <c r="N205" s="45"/>
      <c r="O205" s="45"/>
      <c r="P205" s="45"/>
      <c r="Q205" s="45"/>
      <c r="R205" s="45"/>
      <c r="S205" s="45"/>
      <c r="T205" s="45"/>
      <c r="U205" s="45"/>
    </row>
    <row r="206" spans="1:21" ht="16.5" customHeight="1" x14ac:dyDescent="0.45">
      <c r="A206" s="437" t="s">
        <v>153</v>
      </c>
      <c r="B206" s="437" t="s">
        <v>263</v>
      </c>
      <c r="C206" s="229" t="s">
        <v>395</v>
      </c>
      <c r="D206" s="229" t="s">
        <v>1024</v>
      </c>
      <c r="E206" s="375">
        <v>4728</v>
      </c>
      <c r="F206" s="375">
        <v>5042</v>
      </c>
      <c r="G206" s="375">
        <v>5789</v>
      </c>
      <c r="H206" s="375">
        <v>5382</v>
      </c>
      <c r="I206" s="375">
        <v>5420</v>
      </c>
      <c r="J206" s="375">
        <v>5983</v>
      </c>
      <c r="K206" s="375">
        <v>5740</v>
      </c>
      <c r="L206" s="376">
        <v>6334</v>
      </c>
      <c r="M206" s="45"/>
      <c r="N206" s="45"/>
      <c r="O206" s="45"/>
      <c r="P206" s="45"/>
      <c r="Q206" s="45"/>
      <c r="R206" s="45"/>
      <c r="S206" s="45"/>
      <c r="T206" s="45"/>
      <c r="U206" s="45"/>
    </row>
    <row r="207" spans="1:21" ht="16.5" customHeight="1" x14ac:dyDescent="0.45">
      <c r="A207" s="437" t="s">
        <v>153</v>
      </c>
      <c r="B207" s="437" t="s">
        <v>217</v>
      </c>
      <c r="C207" s="229" t="s">
        <v>395</v>
      </c>
      <c r="D207" s="229" t="s">
        <v>1025</v>
      </c>
      <c r="E207" s="375">
        <v>11794</v>
      </c>
      <c r="F207" s="375">
        <v>12835</v>
      </c>
      <c r="G207" s="375">
        <v>14740</v>
      </c>
      <c r="H207" s="375">
        <v>15350</v>
      </c>
      <c r="I207" s="375">
        <v>15961</v>
      </c>
      <c r="J207" s="375">
        <v>16979</v>
      </c>
      <c r="K207" s="375">
        <v>17348</v>
      </c>
      <c r="L207" s="376">
        <v>18175</v>
      </c>
      <c r="M207" s="45"/>
      <c r="N207" s="45"/>
      <c r="O207" s="45"/>
      <c r="P207" s="45"/>
      <c r="Q207" s="45"/>
      <c r="R207" s="45"/>
      <c r="S207" s="45"/>
      <c r="T207" s="45"/>
      <c r="U207" s="45"/>
    </row>
    <row r="208" spans="1:21" ht="16.5" customHeight="1" x14ac:dyDescent="0.45">
      <c r="A208" s="437" t="s">
        <v>153</v>
      </c>
      <c r="B208" s="437" t="s">
        <v>218</v>
      </c>
      <c r="C208" s="229" t="s">
        <v>395</v>
      </c>
      <c r="D208" s="229" t="s">
        <v>1026</v>
      </c>
      <c r="E208" s="375">
        <v>27824</v>
      </c>
      <c r="F208" s="375">
        <v>29280</v>
      </c>
      <c r="G208" s="375">
        <v>34338</v>
      </c>
      <c r="H208" s="375">
        <v>39802</v>
      </c>
      <c r="I208" s="375">
        <v>43680</v>
      </c>
      <c r="J208" s="375">
        <v>46310</v>
      </c>
      <c r="K208" s="375">
        <v>58179</v>
      </c>
      <c r="L208" s="376">
        <v>56223</v>
      </c>
      <c r="M208" s="45"/>
      <c r="N208" s="45"/>
      <c r="O208" s="45"/>
      <c r="P208" s="45"/>
      <c r="Q208" s="45"/>
      <c r="R208" s="45"/>
      <c r="S208" s="45"/>
      <c r="T208" s="45"/>
      <c r="U208" s="45"/>
    </row>
    <row r="209" spans="1:21" ht="16.5" customHeight="1" x14ac:dyDescent="0.45">
      <c r="A209" s="437" t="s">
        <v>153</v>
      </c>
      <c r="B209" s="437" t="s">
        <v>219</v>
      </c>
      <c r="C209" s="229" t="s">
        <v>395</v>
      </c>
      <c r="D209" s="229" t="s">
        <v>1027</v>
      </c>
      <c r="E209" s="375">
        <v>20676</v>
      </c>
      <c r="F209" s="375">
        <v>23415</v>
      </c>
      <c r="G209" s="375">
        <v>28222</v>
      </c>
      <c r="H209" s="375">
        <v>34802</v>
      </c>
      <c r="I209" s="375">
        <v>39582</v>
      </c>
      <c r="J209" s="375">
        <v>42587</v>
      </c>
      <c r="K209" s="375">
        <v>64555</v>
      </c>
      <c r="L209" s="376">
        <v>69332</v>
      </c>
      <c r="M209" s="45"/>
      <c r="N209" s="45"/>
      <c r="O209" s="45"/>
      <c r="P209" s="45"/>
      <c r="Q209" s="45"/>
      <c r="R209" s="45"/>
      <c r="S209" s="45"/>
      <c r="T209" s="45"/>
      <c r="U209" s="45"/>
    </row>
    <row r="210" spans="1:21" ht="16.5" customHeight="1" x14ac:dyDescent="0.45">
      <c r="A210" s="437" t="s">
        <v>153</v>
      </c>
      <c r="B210" s="437" t="s">
        <v>220</v>
      </c>
      <c r="C210" s="229" t="s">
        <v>395</v>
      </c>
      <c r="D210" s="229" t="s">
        <v>1028</v>
      </c>
      <c r="E210" s="375">
        <v>10397</v>
      </c>
      <c r="F210" s="375">
        <v>11624</v>
      </c>
      <c r="G210" s="375">
        <v>14754</v>
      </c>
      <c r="H210" s="375">
        <v>19016</v>
      </c>
      <c r="I210" s="375">
        <v>23544</v>
      </c>
      <c r="J210" s="375">
        <v>24871</v>
      </c>
      <c r="K210" s="375">
        <v>36515</v>
      </c>
      <c r="L210" s="376">
        <v>35165</v>
      </c>
      <c r="M210" s="45"/>
      <c r="N210" s="45"/>
      <c r="O210" s="45"/>
      <c r="P210" s="45"/>
      <c r="Q210" s="45"/>
      <c r="R210" s="45"/>
      <c r="S210" s="45"/>
      <c r="T210" s="45"/>
      <c r="U210" s="45"/>
    </row>
    <row r="211" spans="1:21" s="506" customFormat="1" ht="16.5" customHeight="1" x14ac:dyDescent="0.45">
      <c r="A211" s="438" t="s">
        <v>153</v>
      </c>
      <c r="B211" s="438" t="s">
        <v>601</v>
      </c>
      <c r="C211" s="430" t="s">
        <v>395</v>
      </c>
      <c r="D211" s="430" t="s">
        <v>289</v>
      </c>
      <c r="E211" s="378">
        <v>86530</v>
      </c>
      <c r="F211" s="378">
        <v>93358</v>
      </c>
      <c r="G211" s="378">
        <v>113618</v>
      </c>
      <c r="H211" s="378">
        <v>131665</v>
      </c>
      <c r="I211" s="378">
        <v>147837</v>
      </c>
      <c r="J211" s="378">
        <v>157541</v>
      </c>
      <c r="K211" s="378">
        <v>185546</v>
      </c>
      <c r="L211" s="377">
        <v>188491</v>
      </c>
      <c r="M211" s="505"/>
      <c r="N211" s="505"/>
      <c r="O211" s="505"/>
      <c r="P211" s="505"/>
      <c r="Q211" s="505"/>
      <c r="R211" s="505"/>
      <c r="S211" s="505"/>
      <c r="T211" s="505"/>
      <c r="U211" s="505"/>
    </row>
    <row r="212" spans="1:21" ht="16.5" customHeight="1" x14ac:dyDescent="0.45">
      <c r="A212" s="437" t="s">
        <v>154</v>
      </c>
      <c r="B212" s="437" t="s">
        <v>216</v>
      </c>
      <c r="C212" s="229" t="s">
        <v>396</v>
      </c>
      <c r="D212" s="229" t="s">
        <v>1021</v>
      </c>
      <c r="E212" s="375">
        <v>15</v>
      </c>
      <c r="F212" s="375">
        <v>6</v>
      </c>
      <c r="G212" s="375">
        <v>6</v>
      </c>
      <c r="H212" s="375">
        <v>6</v>
      </c>
      <c r="I212" s="375">
        <v>12</v>
      </c>
      <c r="J212" s="375">
        <v>10</v>
      </c>
      <c r="K212" s="375">
        <v>125</v>
      </c>
      <c r="L212" s="376">
        <v>46</v>
      </c>
      <c r="M212" s="45"/>
      <c r="N212" s="45"/>
      <c r="O212" s="45"/>
      <c r="P212" s="45"/>
      <c r="Q212" s="45"/>
      <c r="R212" s="45"/>
      <c r="S212" s="45"/>
      <c r="T212" s="45"/>
      <c r="U212" s="45"/>
    </row>
    <row r="213" spans="1:21" ht="16.5" customHeight="1" x14ac:dyDescent="0.45">
      <c r="A213" s="437" t="s">
        <v>154</v>
      </c>
      <c r="B213" s="437" t="s">
        <v>261</v>
      </c>
      <c r="C213" s="229" t="s">
        <v>396</v>
      </c>
      <c r="D213" s="229" t="s">
        <v>1022</v>
      </c>
      <c r="E213" s="375">
        <v>604</v>
      </c>
      <c r="F213" s="375">
        <v>589</v>
      </c>
      <c r="G213" s="375">
        <v>769</v>
      </c>
      <c r="H213" s="375">
        <v>650</v>
      </c>
      <c r="I213" s="375">
        <v>999</v>
      </c>
      <c r="J213" s="375">
        <v>772</v>
      </c>
      <c r="K213" s="375">
        <v>756</v>
      </c>
      <c r="L213" s="376">
        <v>909</v>
      </c>
      <c r="M213" s="45"/>
      <c r="N213" s="45"/>
      <c r="O213" s="45"/>
      <c r="P213" s="45"/>
      <c r="Q213" s="45"/>
      <c r="R213" s="45"/>
      <c r="S213" s="45"/>
      <c r="T213" s="45"/>
      <c r="U213" s="45"/>
    </row>
    <row r="214" spans="1:21" ht="16.5" customHeight="1" x14ac:dyDescent="0.45">
      <c r="A214" s="437" t="s">
        <v>154</v>
      </c>
      <c r="B214" s="437" t="s">
        <v>262</v>
      </c>
      <c r="C214" s="229" t="s">
        <v>396</v>
      </c>
      <c r="D214" s="229" t="s">
        <v>1023</v>
      </c>
      <c r="E214" s="375">
        <v>1430</v>
      </c>
      <c r="F214" s="375">
        <v>1602</v>
      </c>
      <c r="G214" s="375">
        <v>1861</v>
      </c>
      <c r="H214" s="375">
        <v>1724</v>
      </c>
      <c r="I214" s="375">
        <v>1769</v>
      </c>
      <c r="J214" s="375">
        <v>1937</v>
      </c>
      <c r="K214" s="375">
        <v>1849</v>
      </c>
      <c r="L214" s="376">
        <v>2054</v>
      </c>
      <c r="M214" s="45"/>
      <c r="N214" s="45"/>
      <c r="O214" s="45"/>
      <c r="P214" s="45"/>
      <c r="Q214" s="45"/>
      <c r="R214" s="45"/>
      <c r="S214" s="45"/>
      <c r="T214" s="45"/>
      <c r="U214" s="45"/>
    </row>
    <row r="215" spans="1:21" ht="16.5" customHeight="1" x14ac:dyDescent="0.45">
      <c r="A215" s="437" t="s">
        <v>154</v>
      </c>
      <c r="B215" s="437" t="s">
        <v>263</v>
      </c>
      <c r="C215" s="229" t="s">
        <v>396</v>
      </c>
      <c r="D215" s="229" t="s">
        <v>1024</v>
      </c>
      <c r="E215" s="375">
        <v>4136</v>
      </c>
      <c r="F215" s="375">
        <v>4835</v>
      </c>
      <c r="G215" s="375">
        <v>5308</v>
      </c>
      <c r="H215" s="375">
        <v>5458</v>
      </c>
      <c r="I215" s="375">
        <v>5750</v>
      </c>
      <c r="J215" s="375">
        <v>6260</v>
      </c>
      <c r="K215" s="375">
        <v>6250</v>
      </c>
      <c r="L215" s="376">
        <v>7006</v>
      </c>
      <c r="M215" s="45"/>
      <c r="N215" s="45"/>
      <c r="O215" s="45"/>
      <c r="P215" s="45"/>
      <c r="Q215" s="45"/>
      <c r="R215" s="45"/>
      <c r="S215" s="45"/>
      <c r="T215" s="45"/>
      <c r="U215" s="45"/>
    </row>
    <row r="216" spans="1:21" ht="16.5" customHeight="1" x14ac:dyDescent="0.45">
      <c r="A216" s="437" t="s">
        <v>154</v>
      </c>
      <c r="B216" s="437" t="s">
        <v>217</v>
      </c>
      <c r="C216" s="229" t="s">
        <v>396</v>
      </c>
      <c r="D216" s="229" t="s">
        <v>1025</v>
      </c>
      <c r="E216" s="375">
        <v>7467</v>
      </c>
      <c r="F216" s="375">
        <v>8851</v>
      </c>
      <c r="G216" s="375">
        <v>9922</v>
      </c>
      <c r="H216" s="375">
        <v>11416</v>
      </c>
      <c r="I216" s="375">
        <v>12723</v>
      </c>
      <c r="J216" s="375">
        <v>14095</v>
      </c>
      <c r="K216" s="375">
        <v>15748</v>
      </c>
      <c r="L216" s="376">
        <v>17614</v>
      </c>
      <c r="M216" s="45"/>
      <c r="N216" s="45"/>
      <c r="O216" s="45"/>
      <c r="P216" s="45"/>
      <c r="Q216" s="45"/>
      <c r="R216" s="45"/>
      <c r="S216" s="45"/>
      <c r="T216" s="45"/>
      <c r="U216" s="45"/>
    </row>
    <row r="217" spans="1:21" ht="16.5" customHeight="1" x14ac:dyDescent="0.45">
      <c r="A217" s="437" t="s">
        <v>154</v>
      </c>
      <c r="B217" s="437" t="s">
        <v>218</v>
      </c>
      <c r="C217" s="229" t="s">
        <v>396</v>
      </c>
      <c r="D217" s="229" t="s">
        <v>1026</v>
      </c>
      <c r="E217" s="375">
        <v>15336</v>
      </c>
      <c r="F217" s="375">
        <v>16895</v>
      </c>
      <c r="G217" s="375">
        <v>20197</v>
      </c>
      <c r="H217" s="375">
        <v>24437</v>
      </c>
      <c r="I217" s="375">
        <v>28703</v>
      </c>
      <c r="J217" s="375">
        <v>32576</v>
      </c>
      <c r="K217" s="375">
        <v>52516</v>
      </c>
      <c r="L217" s="376">
        <v>60605</v>
      </c>
      <c r="M217" s="45"/>
      <c r="N217" s="45"/>
      <c r="O217" s="45"/>
      <c r="P217" s="45"/>
      <c r="Q217" s="45"/>
      <c r="R217" s="45"/>
      <c r="S217" s="45"/>
      <c r="T217" s="45"/>
      <c r="U217" s="45"/>
    </row>
    <row r="218" spans="1:21" ht="16.5" customHeight="1" x14ac:dyDescent="0.45">
      <c r="A218" s="437" t="s">
        <v>154</v>
      </c>
      <c r="B218" s="437" t="s">
        <v>219</v>
      </c>
      <c r="C218" s="229" t="s">
        <v>396</v>
      </c>
      <c r="D218" s="229" t="s">
        <v>1027</v>
      </c>
      <c r="E218" s="375">
        <v>8666</v>
      </c>
      <c r="F218" s="375">
        <v>10426</v>
      </c>
      <c r="G218" s="375">
        <v>12547</v>
      </c>
      <c r="H218" s="375">
        <v>16077</v>
      </c>
      <c r="I218" s="375">
        <v>20128</v>
      </c>
      <c r="J218" s="375">
        <v>23332</v>
      </c>
      <c r="K218" s="375">
        <v>30460</v>
      </c>
      <c r="L218" s="376">
        <v>35783</v>
      </c>
      <c r="M218" s="45"/>
      <c r="N218" s="45"/>
      <c r="O218" s="45"/>
      <c r="P218" s="45"/>
      <c r="Q218" s="45"/>
      <c r="R218" s="45"/>
      <c r="S218" s="45"/>
      <c r="T218" s="45"/>
      <c r="U218" s="45"/>
    </row>
    <row r="219" spans="1:21" ht="16.5" customHeight="1" x14ac:dyDescent="0.45">
      <c r="A219" s="437" t="s">
        <v>154</v>
      </c>
      <c r="B219" s="437" t="s">
        <v>220</v>
      </c>
      <c r="C219" s="229" t="s">
        <v>396</v>
      </c>
      <c r="D219" s="229" t="s">
        <v>1028</v>
      </c>
      <c r="E219" s="375">
        <v>4995</v>
      </c>
      <c r="F219" s="375">
        <v>5653</v>
      </c>
      <c r="G219" s="375">
        <v>7286</v>
      </c>
      <c r="H219" s="375">
        <v>9572</v>
      </c>
      <c r="I219" s="375">
        <v>12577</v>
      </c>
      <c r="J219" s="375">
        <v>14043</v>
      </c>
      <c r="K219" s="375">
        <v>22187</v>
      </c>
      <c r="L219" s="376">
        <v>23528</v>
      </c>
      <c r="M219" s="45"/>
      <c r="N219" s="45"/>
      <c r="O219" s="45"/>
      <c r="P219" s="45"/>
      <c r="Q219" s="45"/>
      <c r="R219" s="45"/>
      <c r="S219" s="45"/>
      <c r="T219" s="45"/>
      <c r="U219" s="45"/>
    </row>
    <row r="220" spans="1:21" s="506" customFormat="1" ht="16.5" customHeight="1" x14ac:dyDescent="0.45">
      <c r="A220" s="438" t="s">
        <v>154</v>
      </c>
      <c r="B220" s="438" t="s">
        <v>601</v>
      </c>
      <c r="C220" s="430" t="s">
        <v>396</v>
      </c>
      <c r="D220" s="430" t="s">
        <v>289</v>
      </c>
      <c r="E220" s="378">
        <v>51440</v>
      </c>
      <c r="F220" s="378">
        <v>57648</v>
      </c>
      <c r="G220" s="378">
        <v>66932</v>
      </c>
      <c r="H220" s="378">
        <v>79234</v>
      </c>
      <c r="I220" s="378">
        <v>93585</v>
      </c>
      <c r="J220" s="378">
        <v>105299</v>
      </c>
      <c r="K220" s="378">
        <v>129889</v>
      </c>
      <c r="L220" s="377">
        <v>147544</v>
      </c>
      <c r="M220" s="505"/>
      <c r="N220" s="505"/>
      <c r="O220" s="505"/>
      <c r="P220" s="505"/>
      <c r="Q220" s="505"/>
      <c r="R220" s="505"/>
      <c r="S220" s="505"/>
      <c r="T220" s="505"/>
      <c r="U220" s="505"/>
    </row>
    <row r="221" spans="1:21" ht="16.5" customHeight="1" x14ac:dyDescent="0.45">
      <c r="A221" s="437" t="s">
        <v>155</v>
      </c>
      <c r="B221" s="437" t="s">
        <v>216</v>
      </c>
      <c r="C221" s="229" t="s">
        <v>397</v>
      </c>
      <c r="D221" s="229" t="s">
        <v>1021</v>
      </c>
      <c r="E221" s="375">
        <v>3</v>
      </c>
      <c r="F221" s="375">
        <v>2</v>
      </c>
      <c r="G221" s="375">
        <v>1</v>
      </c>
      <c r="H221" s="375">
        <v>17</v>
      </c>
      <c r="I221" s="375">
        <v>2</v>
      </c>
      <c r="J221" s="375">
        <v>2</v>
      </c>
      <c r="K221" s="375">
        <v>32</v>
      </c>
      <c r="L221" s="376">
        <v>30</v>
      </c>
      <c r="M221" s="45"/>
      <c r="N221" s="45"/>
      <c r="O221" s="45"/>
      <c r="P221" s="45"/>
      <c r="Q221" s="45"/>
      <c r="R221" s="45"/>
      <c r="S221" s="45"/>
      <c r="T221" s="45"/>
      <c r="U221" s="45"/>
    </row>
    <row r="222" spans="1:21" ht="16.5" customHeight="1" x14ac:dyDescent="0.45">
      <c r="A222" s="437" t="s">
        <v>155</v>
      </c>
      <c r="B222" s="437" t="s">
        <v>261</v>
      </c>
      <c r="C222" s="229" t="s">
        <v>397</v>
      </c>
      <c r="D222" s="229" t="s">
        <v>1022</v>
      </c>
      <c r="E222" s="375">
        <v>153</v>
      </c>
      <c r="F222" s="375">
        <v>172</v>
      </c>
      <c r="G222" s="375">
        <v>165</v>
      </c>
      <c r="H222" s="375">
        <v>184</v>
      </c>
      <c r="I222" s="375">
        <v>279</v>
      </c>
      <c r="J222" s="375">
        <v>217</v>
      </c>
      <c r="K222" s="375">
        <v>196</v>
      </c>
      <c r="L222" s="376">
        <v>244</v>
      </c>
      <c r="M222" s="45"/>
      <c r="N222" s="45"/>
      <c r="O222" s="45"/>
      <c r="P222" s="45"/>
      <c r="Q222" s="45"/>
      <c r="R222" s="45"/>
      <c r="S222" s="45"/>
      <c r="T222" s="45"/>
      <c r="U222" s="45"/>
    </row>
    <row r="223" spans="1:21" ht="16.5" customHeight="1" x14ac:dyDescent="0.45">
      <c r="A223" s="437" t="s">
        <v>155</v>
      </c>
      <c r="B223" s="437" t="s">
        <v>262</v>
      </c>
      <c r="C223" s="229" t="s">
        <v>397</v>
      </c>
      <c r="D223" s="229" t="s">
        <v>1023</v>
      </c>
      <c r="E223" s="375">
        <v>271</v>
      </c>
      <c r="F223" s="375">
        <v>332</v>
      </c>
      <c r="G223" s="375">
        <v>366</v>
      </c>
      <c r="H223" s="375">
        <v>404</v>
      </c>
      <c r="I223" s="375">
        <v>440</v>
      </c>
      <c r="J223" s="375">
        <v>497</v>
      </c>
      <c r="K223" s="375">
        <v>522</v>
      </c>
      <c r="L223" s="376">
        <v>567</v>
      </c>
      <c r="M223" s="45"/>
      <c r="N223" s="45"/>
      <c r="O223" s="45"/>
      <c r="P223" s="45"/>
      <c r="Q223" s="45"/>
      <c r="R223" s="45"/>
      <c r="S223" s="45"/>
      <c r="T223" s="45"/>
      <c r="U223" s="45"/>
    </row>
    <row r="224" spans="1:21" ht="16.5" customHeight="1" x14ac:dyDescent="0.45">
      <c r="A224" s="437" t="s">
        <v>155</v>
      </c>
      <c r="B224" s="437" t="s">
        <v>263</v>
      </c>
      <c r="C224" s="229" t="s">
        <v>397</v>
      </c>
      <c r="D224" s="229" t="s">
        <v>1024</v>
      </c>
      <c r="E224" s="375">
        <v>654</v>
      </c>
      <c r="F224" s="375">
        <v>1023</v>
      </c>
      <c r="G224" s="375">
        <v>878</v>
      </c>
      <c r="H224" s="375">
        <v>1012</v>
      </c>
      <c r="I224" s="375">
        <v>1130</v>
      </c>
      <c r="J224" s="375">
        <v>1232</v>
      </c>
      <c r="K224" s="375">
        <v>1434</v>
      </c>
      <c r="L224" s="376">
        <v>1565</v>
      </c>
      <c r="M224" s="45"/>
      <c r="N224" s="45"/>
      <c r="O224" s="45"/>
      <c r="P224" s="45"/>
      <c r="Q224" s="45"/>
      <c r="R224" s="45"/>
      <c r="S224" s="45"/>
      <c r="T224" s="45"/>
      <c r="U224" s="45"/>
    </row>
    <row r="225" spans="1:21" ht="16.5" customHeight="1" x14ac:dyDescent="0.45">
      <c r="A225" s="437" t="s">
        <v>155</v>
      </c>
      <c r="B225" s="437" t="s">
        <v>217</v>
      </c>
      <c r="C225" s="229" t="s">
        <v>397</v>
      </c>
      <c r="D225" s="229" t="s">
        <v>1025</v>
      </c>
      <c r="E225" s="375">
        <v>1521</v>
      </c>
      <c r="F225" s="375">
        <v>1870</v>
      </c>
      <c r="G225" s="375">
        <v>1784</v>
      </c>
      <c r="H225" s="375">
        <v>2021</v>
      </c>
      <c r="I225" s="375">
        <v>2214</v>
      </c>
      <c r="J225" s="375">
        <v>2432</v>
      </c>
      <c r="K225" s="375">
        <v>5432</v>
      </c>
      <c r="L225" s="376">
        <v>5803</v>
      </c>
      <c r="M225" s="45"/>
      <c r="N225" s="45"/>
      <c r="O225" s="45"/>
      <c r="P225" s="45"/>
      <c r="Q225" s="45"/>
      <c r="R225" s="45"/>
      <c r="S225" s="45"/>
      <c r="T225" s="45"/>
      <c r="U225" s="45"/>
    </row>
    <row r="226" spans="1:21" ht="16.5" customHeight="1" x14ac:dyDescent="0.45">
      <c r="A226" s="437" t="s">
        <v>155</v>
      </c>
      <c r="B226" s="437" t="s">
        <v>218</v>
      </c>
      <c r="C226" s="229" t="s">
        <v>397</v>
      </c>
      <c r="D226" s="229" t="s">
        <v>1026</v>
      </c>
      <c r="E226" s="375">
        <v>2763</v>
      </c>
      <c r="F226" s="375">
        <v>1966</v>
      </c>
      <c r="G226" s="375">
        <v>2118</v>
      </c>
      <c r="H226" s="375">
        <v>2510</v>
      </c>
      <c r="I226" s="375">
        <v>2837</v>
      </c>
      <c r="J226" s="375">
        <v>3433</v>
      </c>
      <c r="K226" s="375">
        <v>4209</v>
      </c>
      <c r="L226" s="376">
        <v>5304</v>
      </c>
      <c r="M226" s="45"/>
      <c r="N226" s="45"/>
      <c r="O226" s="45"/>
      <c r="P226" s="45"/>
      <c r="Q226" s="45"/>
      <c r="R226" s="45"/>
      <c r="S226" s="45"/>
      <c r="T226" s="45"/>
      <c r="U226" s="45"/>
    </row>
    <row r="227" spans="1:21" ht="16.5" customHeight="1" x14ac:dyDescent="0.45">
      <c r="A227" s="437" t="s">
        <v>155</v>
      </c>
      <c r="B227" s="437" t="s">
        <v>219</v>
      </c>
      <c r="C227" s="229" t="s">
        <v>397</v>
      </c>
      <c r="D227" s="229" t="s">
        <v>1027</v>
      </c>
      <c r="E227" s="375">
        <v>852</v>
      </c>
      <c r="F227" s="375">
        <v>857</v>
      </c>
      <c r="G227" s="375">
        <v>555</v>
      </c>
      <c r="H227" s="375">
        <v>819</v>
      </c>
      <c r="I227" s="375">
        <v>1022</v>
      </c>
      <c r="J227" s="375">
        <v>1266</v>
      </c>
      <c r="K227" s="375">
        <v>1868</v>
      </c>
      <c r="L227" s="376">
        <v>2256</v>
      </c>
      <c r="M227" s="45"/>
      <c r="N227" s="45"/>
      <c r="O227" s="45"/>
      <c r="P227" s="45"/>
      <c r="Q227" s="45"/>
      <c r="R227" s="45"/>
      <c r="S227" s="45"/>
      <c r="T227" s="45"/>
      <c r="U227" s="45"/>
    </row>
    <row r="228" spans="1:21" ht="16.5" customHeight="1" x14ac:dyDescent="0.45">
      <c r="A228" s="437" t="s">
        <v>155</v>
      </c>
      <c r="B228" s="437" t="s">
        <v>220</v>
      </c>
      <c r="C228" s="229" t="s">
        <v>397</v>
      </c>
      <c r="D228" s="229" t="s">
        <v>1028</v>
      </c>
      <c r="E228" s="375">
        <v>179</v>
      </c>
      <c r="F228" s="375">
        <v>361</v>
      </c>
      <c r="G228" s="375">
        <v>264</v>
      </c>
      <c r="H228" s="375">
        <v>446</v>
      </c>
      <c r="I228" s="375">
        <v>649</v>
      </c>
      <c r="J228" s="375">
        <v>683</v>
      </c>
      <c r="K228" s="375">
        <v>1342</v>
      </c>
      <c r="L228" s="376">
        <v>1478</v>
      </c>
      <c r="M228" s="45"/>
      <c r="N228" s="45"/>
      <c r="O228" s="45"/>
      <c r="P228" s="45"/>
      <c r="Q228" s="45"/>
      <c r="R228" s="45"/>
      <c r="S228" s="45"/>
      <c r="T228" s="45"/>
      <c r="U228" s="45"/>
    </row>
    <row r="229" spans="1:21" s="506" customFormat="1" ht="16.5" customHeight="1" x14ac:dyDescent="0.45">
      <c r="A229" s="438" t="s">
        <v>155</v>
      </c>
      <c r="B229" s="438" t="s">
        <v>601</v>
      </c>
      <c r="C229" s="430" t="s">
        <v>397</v>
      </c>
      <c r="D229" s="430" t="s">
        <v>289</v>
      </c>
      <c r="E229" s="378">
        <v>15188</v>
      </c>
      <c r="F229" s="378">
        <v>15373</v>
      </c>
      <c r="G229" s="378">
        <v>8863</v>
      </c>
      <c r="H229" s="378">
        <v>10137</v>
      </c>
      <c r="I229" s="378">
        <v>11293</v>
      </c>
      <c r="J229" s="378">
        <v>12512</v>
      </c>
      <c r="K229" s="378">
        <v>15034</v>
      </c>
      <c r="L229" s="377">
        <v>17247</v>
      </c>
      <c r="M229" s="505"/>
      <c r="N229" s="505"/>
      <c r="O229" s="505"/>
      <c r="P229" s="505"/>
      <c r="Q229" s="505"/>
      <c r="R229" s="505"/>
      <c r="S229" s="505"/>
      <c r="T229" s="505"/>
      <c r="U229" s="505"/>
    </row>
    <row r="230" spans="1:21" ht="16.5" customHeight="1" x14ac:dyDescent="0.45">
      <c r="A230" s="437" t="s">
        <v>156</v>
      </c>
      <c r="B230" s="437" t="s">
        <v>216</v>
      </c>
      <c r="C230" s="229" t="s">
        <v>398</v>
      </c>
      <c r="D230" s="229" t="s">
        <v>1021</v>
      </c>
      <c r="E230" s="379">
        <v>7</v>
      </c>
      <c r="F230" s="379">
        <v>4</v>
      </c>
      <c r="G230" s="379">
        <v>4</v>
      </c>
      <c r="H230" s="379">
        <v>3</v>
      </c>
      <c r="I230" s="375">
        <v>2</v>
      </c>
      <c r="J230" s="375">
        <v>0</v>
      </c>
      <c r="K230" s="375">
        <v>51</v>
      </c>
      <c r="L230" s="376">
        <v>0</v>
      </c>
      <c r="M230" s="45"/>
      <c r="N230" s="45"/>
      <c r="O230" s="45"/>
      <c r="P230" s="45"/>
      <c r="Q230" s="45"/>
      <c r="R230" s="45"/>
      <c r="S230" s="45"/>
      <c r="T230" s="45"/>
      <c r="U230" s="45"/>
    </row>
    <row r="231" spans="1:21" ht="16.5" customHeight="1" x14ac:dyDescent="0.45">
      <c r="A231" s="437" t="s">
        <v>156</v>
      </c>
      <c r="B231" s="437" t="s">
        <v>261</v>
      </c>
      <c r="C231" s="229" t="s">
        <v>398</v>
      </c>
      <c r="D231" s="229" t="s">
        <v>1022</v>
      </c>
      <c r="E231" s="375">
        <v>45</v>
      </c>
      <c r="F231" s="375">
        <v>20</v>
      </c>
      <c r="G231" s="375">
        <v>18</v>
      </c>
      <c r="H231" s="375">
        <v>16</v>
      </c>
      <c r="I231" s="375">
        <v>13</v>
      </c>
      <c r="J231" s="375">
        <v>9</v>
      </c>
      <c r="K231" s="375">
        <v>8</v>
      </c>
      <c r="L231" s="376">
        <v>7</v>
      </c>
      <c r="M231" s="45"/>
      <c r="N231" s="45"/>
      <c r="O231" s="45"/>
      <c r="P231" s="45"/>
      <c r="Q231" s="45"/>
      <c r="R231" s="45"/>
      <c r="S231" s="45"/>
      <c r="T231" s="45"/>
      <c r="U231" s="45"/>
    </row>
    <row r="232" spans="1:21" ht="16.5" customHeight="1" x14ac:dyDescent="0.45">
      <c r="A232" s="437" t="s">
        <v>156</v>
      </c>
      <c r="B232" s="437" t="s">
        <v>262</v>
      </c>
      <c r="C232" s="229" t="s">
        <v>398</v>
      </c>
      <c r="D232" s="229" t="s">
        <v>1023</v>
      </c>
      <c r="E232" s="375">
        <v>6</v>
      </c>
      <c r="F232" s="375">
        <v>4</v>
      </c>
      <c r="G232" s="375">
        <v>5</v>
      </c>
      <c r="H232" s="375">
        <v>3</v>
      </c>
      <c r="I232" s="375">
        <v>3</v>
      </c>
      <c r="J232" s="375">
        <v>3</v>
      </c>
      <c r="K232" s="375">
        <v>4</v>
      </c>
      <c r="L232" s="376">
        <v>2</v>
      </c>
      <c r="M232" s="45"/>
      <c r="N232" s="45"/>
      <c r="O232" s="45"/>
      <c r="P232" s="45"/>
      <c r="Q232" s="45"/>
      <c r="R232" s="45"/>
      <c r="S232" s="45"/>
      <c r="T232" s="45"/>
      <c r="U232" s="45"/>
    </row>
    <row r="233" spans="1:21" ht="16.5" customHeight="1" x14ac:dyDescent="0.45">
      <c r="A233" s="437" t="s">
        <v>156</v>
      </c>
      <c r="B233" s="437" t="s">
        <v>263</v>
      </c>
      <c r="C233" s="229" t="s">
        <v>398</v>
      </c>
      <c r="D233" s="229" t="s">
        <v>1024</v>
      </c>
      <c r="E233" s="375">
        <v>3</v>
      </c>
      <c r="F233" s="375">
        <v>3</v>
      </c>
      <c r="G233" s="375">
        <v>4</v>
      </c>
      <c r="H233" s="375">
        <v>4</v>
      </c>
      <c r="I233" s="375">
        <v>2</v>
      </c>
      <c r="J233" s="375">
        <v>2</v>
      </c>
      <c r="K233" s="375">
        <v>6</v>
      </c>
      <c r="L233" s="376">
        <v>5</v>
      </c>
      <c r="M233" s="45"/>
      <c r="N233" s="45"/>
      <c r="O233" s="45"/>
      <c r="P233" s="45"/>
      <c r="Q233" s="45"/>
      <c r="R233" s="45"/>
      <c r="S233" s="45"/>
      <c r="T233" s="45"/>
      <c r="U233" s="45"/>
    </row>
    <row r="234" spans="1:21" ht="16.5" customHeight="1" x14ac:dyDescent="0.45">
      <c r="A234" s="437" t="s">
        <v>156</v>
      </c>
      <c r="B234" s="437" t="s">
        <v>217</v>
      </c>
      <c r="C234" s="229" t="s">
        <v>398</v>
      </c>
      <c r="D234" s="229" t="s">
        <v>1025</v>
      </c>
      <c r="E234" s="375">
        <v>3</v>
      </c>
      <c r="F234" s="375">
        <v>459</v>
      </c>
      <c r="G234" s="375">
        <v>623</v>
      </c>
      <c r="H234" s="375">
        <v>164</v>
      </c>
      <c r="I234" s="375">
        <v>170</v>
      </c>
      <c r="J234" s="375">
        <v>185</v>
      </c>
      <c r="K234" s="375">
        <v>13</v>
      </c>
      <c r="L234" s="376">
        <v>12</v>
      </c>
      <c r="M234" s="45"/>
      <c r="N234" s="45"/>
      <c r="O234" s="45"/>
      <c r="P234" s="45"/>
      <c r="Q234" s="45"/>
      <c r="R234" s="45"/>
      <c r="S234" s="45"/>
      <c r="T234" s="45"/>
      <c r="U234" s="45"/>
    </row>
    <row r="235" spans="1:21" ht="16.5" customHeight="1" x14ac:dyDescent="0.45">
      <c r="A235" s="437" t="s">
        <v>156</v>
      </c>
      <c r="B235" s="437" t="s">
        <v>218</v>
      </c>
      <c r="C235" s="229" t="s">
        <v>398</v>
      </c>
      <c r="D235" s="229" t="s">
        <v>1026</v>
      </c>
      <c r="E235" s="375">
        <v>3</v>
      </c>
      <c r="F235" s="375">
        <v>0</v>
      </c>
      <c r="G235" s="375">
        <v>1</v>
      </c>
      <c r="H235" s="375">
        <v>3</v>
      </c>
      <c r="I235" s="375">
        <v>1</v>
      </c>
      <c r="J235" s="375">
        <v>0</v>
      </c>
      <c r="K235" s="375">
        <v>2</v>
      </c>
      <c r="L235" s="376">
        <v>0</v>
      </c>
      <c r="M235" s="45"/>
      <c r="N235" s="45"/>
      <c r="O235" s="45"/>
      <c r="P235" s="45"/>
      <c r="Q235" s="45"/>
      <c r="R235" s="45"/>
      <c r="S235" s="45"/>
      <c r="T235" s="45"/>
      <c r="U235" s="45"/>
    </row>
    <row r="236" spans="1:21" ht="16.5" customHeight="1" x14ac:dyDescent="0.45">
      <c r="A236" s="437" t="s">
        <v>156</v>
      </c>
      <c r="B236" s="437" t="s">
        <v>219</v>
      </c>
      <c r="C236" s="229" t="s">
        <v>398</v>
      </c>
      <c r="D236" s="229" t="s">
        <v>1027</v>
      </c>
      <c r="E236" s="375">
        <v>188</v>
      </c>
      <c r="F236" s="375">
        <v>1</v>
      </c>
      <c r="G236" s="375">
        <v>1</v>
      </c>
      <c r="H236" s="375">
        <v>1</v>
      </c>
      <c r="I236" s="375">
        <v>0</v>
      </c>
      <c r="J236" s="375">
        <v>0</v>
      </c>
      <c r="K236" s="375">
        <v>609</v>
      </c>
      <c r="L236" s="376">
        <v>1118</v>
      </c>
      <c r="M236" s="45"/>
      <c r="N236" s="45"/>
      <c r="O236" s="45"/>
      <c r="P236" s="45"/>
      <c r="Q236" s="45"/>
      <c r="R236" s="45"/>
      <c r="S236" s="45"/>
      <c r="T236" s="45"/>
      <c r="U236" s="45"/>
    </row>
    <row r="237" spans="1:21" ht="16.5" customHeight="1" x14ac:dyDescent="0.45">
      <c r="A237" s="437" t="s">
        <v>156</v>
      </c>
      <c r="B237" s="437" t="s">
        <v>220</v>
      </c>
      <c r="C237" s="229" t="s">
        <v>398</v>
      </c>
      <c r="D237" s="229" t="s">
        <v>1028</v>
      </c>
      <c r="E237" s="375">
        <v>7692</v>
      </c>
      <c r="F237" s="375">
        <v>8345</v>
      </c>
      <c r="G237" s="375">
        <v>8462</v>
      </c>
      <c r="H237" s="375">
        <v>8910</v>
      </c>
      <c r="I237" s="375">
        <v>9133</v>
      </c>
      <c r="J237" s="375">
        <v>7991</v>
      </c>
      <c r="K237" s="375">
        <v>8235</v>
      </c>
      <c r="L237" s="376">
        <v>15</v>
      </c>
      <c r="M237" s="45"/>
      <c r="N237" s="45"/>
      <c r="O237" s="45"/>
      <c r="P237" s="45"/>
      <c r="Q237" s="45"/>
      <c r="R237" s="45"/>
      <c r="S237" s="45"/>
      <c r="T237" s="45"/>
      <c r="U237" s="45"/>
    </row>
    <row r="238" spans="1:21" s="506" customFormat="1" ht="16.5" customHeight="1" x14ac:dyDescent="0.45">
      <c r="A238" s="438" t="s">
        <v>156</v>
      </c>
      <c r="B238" s="438" t="s">
        <v>601</v>
      </c>
      <c r="C238" s="430" t="s">
        <v>398</v>
      </c>
      <c r="D238" s="430" t="s">
        <v>289</v>
      </c>
      <c r="E238" s="378">
        <v>7950</v>
      </c>
      <c r="F238" s="378">
        <v>8837</v>
      </c>
      <c r="G238" s="378">
        <v>9121</v>
      </c>
      <c r="H238" s="378">
        <v>9110</v>
      </c>
      <c r="I238" s="378">
        <v>9330</v>
      </c>
      <c r="J238" s="378">
        <v>8205</v>
      </c>
      <c r="K238" s="378">
        <v>8929</v>
      </c>
      <c r="L238" s="377">
        <v>1165</v>
      </c>
      <c r="M238" s="505"/>
      <c r="N238" s="505"/>
      <c r="O238" s="505"/>
      <c r="P238" s="505"/>
      <c r="Q238" s="505"/>
      <c r="R238" s="505"/>
      <c r="S238" s="505"/>
      <c r="T238" s="505"/>
      <c r="U238" s="505"/>
    </row>
    <row r="239" spans="1:21" ht="16.5" customHeight="1" x14ac:dyDescent="0.45">
      <c r="A239" s="437" t="s">
        <v>93</v>
      </c>
      <c r="B239" s="437" t="s">
        <v>216</v>
      </c>
      <c r="C239" s="429" t="s">
        <v>289</v>
      </c>
      <c r="D239" s="429" t="s">
        <v>1021</v>
      </c>
      <c r="E239" s="375">
        <v>2124</v>
      </c>
      <c r="F239" s="375">
        <v>1829</v>
      </c>
      <c r="G239" s="375">
        <v>1985</v>
      </c>
      <c r="H239" s="375">
        <v>2270</v>
      </c>
      <c r="I239" s="375">
        <v>1416</v>
      </c>
      <c r="J239" s="375">
        <v>998</v>
      </c>
      <c r="K239" s="375">
        <v>2689</v>
      </c>
      <c r="L239" s="376">
        <v>1148</v>
      </c>
      <c r="M239" s="45"/>
      <c r="N239" s="45"/>
      <c r="O239" s="45"/>
      <c r="P239" s="45"/>
      <c r="Q239" s="45"/>
      <c r="R239" s="45"/>
      <c r="S239" s="45"/>
      <c r="T239" s="45"/>
      <c r="U239" s="45"/>
    </row>
    <row r="240" spans="1:21" ht="16.5" customHeight="1" x14ac:dyDescent="0.45">
      <c r="A240" s="437" t="s">
        <v>93</v>
      </c>
      <c r="B240" s="437" t="s">
        <v>261</v>
      </c>
      <c r="C240" s="429" t="s">
        <v>289</v>
      </c>
      <c r="D240" s="429" t="s">
        <v>1022</v>
      </c>
      <c r="E240" s="375">
        <v>90671</v>
      </c>
      <c r="F240" s="375">
        <v>86243</v>
      </c>
      <c r="G240" s="375">
        <v>82416</v>
      </c>
      <c r="H240" s="375">
        <v>79007</v>
      </c>
      <c r="I240" s="375">
        <v>88151</v>
      </c>
      <c r="J240" s="375">
        <v>70149</v>
      </c>
      <c r="K240" s="375">
        <v>65003</v>
      </c>
      <c r="L240" s="376">
        <v>68737</v>
      </c>
      <c r="M240" s="45"/>
      <c r="N240" s="45"/>
      <c r="O240" s="45"/>
      <c r="P240" s="45"/>
      <c r="Q240" s="45"/>
      <c r="R240" s="45"/>
      <c r="S240" s="45"/>
      <c r="T240" s="45"/>
      <c r="U240" s="45"/>
    </row>
    <row r="241" spans="1:21" s="45" customFormat="1" ht="16.5" customHeight="1" x14ac:dyDescent="0.45">
      <c r="A241" s="437" t="s">
        <v>93</v>
      </c>
      <c r="B241" s="437" t="s">
        <v>262</v>
      </c>
      <c r="C241" s="429" t="s">
        <v>289</v>
      </c>
      <c r="D241" s="429" t="s">
        <v>1023</v>
      </c>
      <c r="E241" s="375">
        <v>101678</v>
      </c>
      <c r="F241" s="375">
        <v>103123</v>
      </c>
      <c r="G241" s="375">
        <v>102157</v>
      </c>
      <c r="H241" s="375">
        <v>99246</v>
      </c>
      <c r="I241" s="375">
        <v>97761</v>
      </c>
      <c r="J241" s="375">
        <v>95294</v>
      </c>
      <c r="K241" s="375">
        <v>91089</v>
      </c>
      <c r="L241" s="376">
        <v>92366</v>
      </c>
    </row>
    <row r="242" spans="1:21" s="45" customFormat="1" ht="16.5" customHeight="1" x14ac:dyDescent="0.45">
      <c r="A242" s="437" t="s">
        <v>93</v>
      </c>
      <c r="B242" s="437" t="s">
        <v>263</v>
      </c>
      <c r="C242" s="429" t="s">
        <v>289</v>
      </c>
      <c r="D242" s="429" t="s">
        <v>1024</v>
      </c>
      <c r="E242" s="375">
        <v>194887</v>
      </c>
      <c r="F242" s="375">
        <v>202620</v>
      </c>
      <c r="G242" s="375">
        <v>208663</v>
      </c>
      <c r="H242" s="375">
        <v>209090</v>
      </c>
      <c r="I242" s="375">
        <v>210169</v>
      </c>
      <c r="J242" s="375">
        <v>208821</v>
      </c>
      <c r="K242" s="375">
        <v>205091</v>
      </c>
      <c r="L242" s="376">
        <v>209474</v>
      </c>
    </row>
    <row r="243" spans="1:21" s="45" customFormat="1" ht="16.5" customHeight="1" x14ac:dyDescent="0.45">
      <c r="A243" s="437" t="s">
        <v>93</v>
      </c>
      <c r="B243" s="437" t="s">
        <v>217</v>
      </c>
      <c r="C243" s="429" t="s">
        <v>289</v>
      </c>
      <c r="D243" s="429" t="s">
        <v>1025</v>
      </c>
      <c r="E243" s="375">
        <v>263558</v>
      </c>
      <c r="F243" s="375">
        <v>283455</v>
      </c>
      <c r="G243" s="375">
        <v>319535</v>
      </c>
      <c r="H243" s="375">
        <v>343529</v>
      </c>
      <c r="I243" s="375">
        <v>365505</v>
      </c>
      <c r="J243" s="375">
        <v>367777</v>
      </c>
      <c r="K243" s="375">
        <v>400333</v>
      </c>
      <c r="L243" s="376">
        <v>404145</v>
      </c>
    </row>
    <row r="244" spans="1:21" s="45" customFormat="1" ht="16.5" customHeight="1" x14ac:dyDescent="0.45">
      <c r="A244" s="437" t="s">
        <v>93</v>
      </c>
      <c r="B244" s="437" t="s">
        <v>218</v>
      </c>
      <c r="C244" s="429" t="s">
        <v>289</v>
      </c>
      <c r="D244" s="429" t="s">
        <v>1026</v>
      </c>
      <c r="E244" s="375">
        <v>351217</v>
      </c>
      <c r="F244" s="375">
        <v>370350</v>
      </c>
      <c r="G244" s="375">
        <v>420662</v>
      </c>
      <c r="H244" s="375">
        <v>477125</v>
      </c>
      <c r="I244" s="375">
        <v>535463</v>
      </c>
      <c r="J244" s="375">
        <v>548762</v>
      </c>
      <c r="K244" s="375">
        <v>806634</v>
      </c>
      <c r="L244" s="376">
        <v>801416</v>
      </c>
    </row>
    <row r="245" spans="1:21" s="45" customFormat="1" ht="16.5" customHeight="1" x14ac:dyDescent="0.45">
      <c r="A245" s="437" t="s">
        <v>93</v>
      </c>
      <c r="B245" s="437" t="s">
        <v>219</v>
      </c>
      <c r="C245" s="429" t="s">
        <v>289</v>
      </c>
      <c r="D245" s="429" t="s">
        <v>1027</v>
      </c>
      <c r="E245" s="375">
        <v>222048</v>
      </c>
      <c r="F245" s="375">
        <v>240372</v>
      </c>
      <c r="G245" s="375">
        <v>274599</v>
      </c>
      <c r="H245" s="375">
        <v>309658</v>
      </c>
      <c r="I245" s="375">
        <v>337304</v>
      </c>
      <c r="J245" s="375">
        <v>340993</v>
      </c>
      <c r="K245" s="375">
        <v>503568</v>
      </c>
      <c r="L245" s="376">
        <v>512845</v>
      </c>
    </row>
    <row r="246" spans="1:21" s="45" customFormat="1" ht="16.5" customHeight="1" x14ac:dyDescent="0.45">
      <c r="A246" s="437" t="s">
        <v>93</v>
      </c>
      <c r="B246" s="437" t="s">
        <v>220</v>
      </c>
      <c r="C246" s="429" t="s">
        <v>289</v>
      </c>
      <c r="D246" s="429" t="s">
        <v>1028</v>
      </c>
      <c r="E246" s="375">
        <v>102329</v>
      </c>
      <c r="F246" s="375">
        <v>108927</v>
      </c>
      <c r="G246" s="375">
        <v>133141</v>
      </c>
      <c r="H246" s="375">
        <v>159566</v>
      </c>
      <c r="I246" s="375">
        <v>180643</v>
      </c>
      <c r="J246" s="375">
        <v>183141</v>
      </c>
      <c r="K246" s="375">
        <v>273418</v>
      </c>
      <c r="L246" s="376">
        <v>242179</v>
      </c>
    </row>
    <row r="247" spans="1:21" s="506" customFormat="1" ht="16.5" customHeight="1" x14ac:dyDescent="0.45">
      <c r="A247" s="438" t="s">
        <v>93</v>
      </c>
      <c r="B247" s="438" t="s">
        <v>601</v>
      </c>
      <c r="C247" s="430" t="s">
        <v>289</v>
      </c>
      <c r="D247" s="430" t="s">
        <v>289</v>
      </c>
      <c r="E247" s="378">
        <v>1491415</v>
      </c>
      <c r="F247" s="378">
        <v>1559820</v>
      </c>
      <c r="G247" s="378">
        <v>1727510</v>
      </c>
      <c r="H247" s="378">
        <v>1874055</v>
      </c>
      <c r="I247" s="378">
        <v>2018321</v>
      </c>
      <c r="J247" s="378">
        <v>2023914</v>
      </c>
      <c r="K247" s="378">
        <v>2347826</v>
      </c>
      <c r="L247" s="377">
        <v>2332317</v>
      </c>
      <c r="M247" s="505"/>
      <c r="N247" s="505"/>
      <c r="O247" s="505"/>
      <c r="P247" s="505"/>
      <c r="Q247" s="505"/>
      <c r="R247" s="505"/>
      <c r="S247" s="505"/>
      <c r="T247" s="505"/>
      <c r="U247" s="505"/>
    </row>
    <row r="248" spans="1:21" ht="14.75" customHeight="1" x14ac:dyDescent="0.45">
      <c r="A248" s="149"/>
      <c r="B248" s="8"/>
      <c r="C248" s="8"/>
      <c r="D248" s="8"/>
      <c r="E248" s="8"/>
      <c r="F248" s="8"/>
      <c r="G248" s="8"/>
      <c r="H248" s="8"/>
      <c r="I248" s="8"/>
      <c r="J248" s="8"/>
      <c r="K248" s="8"/>
      <c r="L248" s="8"/>
    </row>
    <row r="249" spans="1:21" ht="16.5" customHeight="1" x14ac:dyDescent="0.45">
      <c r="A249" s="30" t="s">
        <v>535</v>
      </c>
      <c r="B249" s="6"/>
      <c r="C249" s="6"/>
      <c r="D249" s="6"/>
      <c r="E249" s="6"/>
      <c r="F249" s="6"/>
      <c r="G249" s="6"/>
      <c r="H249" s="6"/>
      <c r="I249" s="6"/>
      <c r="J249" s="6"/>
      <c r="K249" s="6"/>
      <c r="L249" s="6"/>
    </row>
    <row r="250" spans="1:21" s="143" customFormat="1" ht="11.1" customHeight="1" x14ac:dyDescent="0.45">
      <c r="A250" s="630"/>
      <c r="B250" s="630"/>
      <c r="C250" s="214"/>
      <c r="D250" s="214"/>
    </row>
    <row r="251" spans="1:21" s="29" customFormat="1" ht="17.55" customHeight="1" x14ac:dyDescent="0.35">
      <c r="A251" s="346" t="s">
        <v>1101</v>
      </c>
      <c r="B251" s="5"/>
      <c r="C251" s="5"/>
      <c r="D251" s="5"/>
      <c r="E251" s="5"/>
      <c r="F251" s="5"/>
      <c r="G251" s="5"/>
      <c r="H251" s="5"/>
      <c r="I251" s="5"/>
      <c r="J251" s="5"/>
    </row>
  </sheetData>
  <mergeCells count="5">
    <mergeCell ref="A2:L2"/>
    <mergeCell ref="A250:B250"/>
    <mergeCell ref="E128:L128"/>
    <mergeCell ref="A1:L1"/>
    <mergeCell ref="E6:L6"/>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autoPageBreaks="0" fitToPage="1"/>
  </sheetPr>
  <dimension ref="A1:L49"/>
  <sheetViews>
    <sheetView showGridLines="0" zoomScaleNormal="100" zoomScaleSheetLayoutView="85" workbookViewId="0">
      <selection sqref="A1:K1"/>
    </sheetView>
  </sheetViews>
  <sheetFormatPr defaultColWidth="18.6640625" defaultRowHeight="13.05" customHeight="1" x14ac:dyDescent="0.35"/>
  <cols>
    <col min="1" max="1" width="50.6640625" style="44" customWidth="1"/>
    <col min="2" max="2" width="28.59765625" style="44" hidden="1" customWidth="1"/>
    <col min="3" max="3" width="3.6640625" style="44" hidden="1" customWidth="1"/>
    <col min="4" max="10" width="14.59765625" style="44" customWidth="1"/>
    <col min="11" max="11" width="14.59765625" style="4" customWidth="1"/>
    <col min="12" max="16384" width="18.6640625" style="4"/>
  </cols>
  <sheetData>
    <row r="1" spans="1:12" ht="20.85" customHeight="1" x14ac:dyDescent="0.45">
      <c r="A1" s="602" t="s">
        <v>255</v>
      </c>
      <c r="B1" s="602"/>
      <c r="C1" s="602"/>
      <c r="D1" s="602"/>
      <c r="E1" s="602"/>
      <c r="F1" s="602"/>
      <c r="G1" s="602"/>
      <c r="H1" s="602"/>
      <c r="I1" s="602"/>
      <c r="J1" s="602"/>
      <c r="K1" s="602"/>
      <c r="L1"/>
    </row>
    <row r="2" spans="1:12" s="60" customFormat="1" ht="17.25" customHeight="1" x14ac:dyDescent="0.45">
      <c r="A2" s="634" t="s">
        <v>1099</v>
      </c>
      <c r="B2" s="635"/>
      <c r="C2" s="635"/>
      <c r="D2" s="635"/>
      <c r="E2" s="635"/>
      <c r="F2" s="635"/>
      <c r="G2" s="635"/>
      <c r="H2" s="635"/>
      <c r="I2" s="635"/>
      <c r="J2" s="635"/>
      <c r="K2" s="635"/>
    </row>
    <row r="3" spans="1:12" s="60" customFormat="1" ht="17.25" customHeight="1" x14ac:dyDescent="0.45">
      <c r="A3" s="196"/>
      <c r="B3" s="219"/>
      <c r="C3" s="219"/>
      <c r="D3" s="195"/>
      <c r="E3" s="195"/>
      <c r="F3" s="195"/>
      <c r="G3" s="195"/>
      <c r="H3" s="195"/>
      <c r="I3" s="195"/>
      <c r="J3" s="195"/>
      <c r="K3" s="195"/>
    </row>
    <row r="4" spans="1:12" s="48" customFormat="1" ht="30.75" customHeight="1" x14ac:dyDescent="0.45">
      <c r="A4" s="299"/>
      <c r="B4" s="299"/>
      <c r="C4" s="258"/>
      <c r="D4" s="301" t="s">
        <v>0</v>
      </c>
      <c r="E4" s="301" t="s">
        <v>1</v>
      </c>
      <c r="F4" s="301" t="s">
        <v>2</v>
      </c>
      <c r="G4" s="301" t="s">
        <v>3</v>
      </c>
      <c r="H4" s="301" t="s">
        <v>4</v>
      </c>
      <c r="I4" s="301" t="s">
        <v>307</v>
      </c>
      <c r="J4" s="301" t="s">
        <v>650</v>
      </c>
      <c r="K4" s="301" t="s">
        <v>651</v>
      </c>
      <c r="L4"/>
    </row>
    <row r="5" spans="1:12" s="6" customFormat="1" ht="16.5" customHeight="1" x14ac:dyDescent="0.45">
      <c r="A5" s="46" t="s">
        <v>544</v>
      </c>
      <c r="B5" s="46"/>
      <c r="C5" s="46"/>
      <c r="D5" s="90"/>
      <c r="E5" s="90"/>
      <c r="F5" s="90"/>
      <c r="G5" s="90"/>
      <c r="H5" s="90"/>
      <c r="I5" s="90"/>
      <c r="J5" s="90"/>
      <c r="K5" s="90"/>
    </row>
    <row r="6" spans="1:12" s="6" customFormat="1" ht="17.25" hidden="1" customHeight="1" x14ac:dyDescent="0.45">
      <c r="A6" s="46"/>
      <c r="B6" s="46" t="s">
        <v>560</v>
      </c>
      <c r="C6" s="46" t="s">
        <v>1029</v>
      </c>
      <c r="D6" s="90" t="s">
        <v>0</v>
      </c>
      <c r="E6" s="90" t="s">
        <v>1</v>
      </c>
      <c r="F6" s="90" t="s">
        <v>2</v>
      </c>
      <c r="G6" s="90" t="s">
        <v>3</v>
      </c>
      <c r="H6" s="90" t="s">
        <v>4</v>
      </c>
      <c r="I6" s="90" t="s">
        <v>307</v>
      </c>
      <c r="J6" s="90" t="s">
        <v>650</v>
      </c>
      <c r="K6" s="90" t="s">
        <v>651</v>
      </c>
    </row>
    <row r="7" spans="1:12" s="6" customFormat="1" ht="16.5" customHeight="1" x14ac:dyDescent="0.45">
      <c r="A7" s="150" t="s">
        <v>222</v>
      </c>
      <c r="B7" t="s">
        <v>1030</v>
      </c>
      <c r="C7" t="s">
        <v>1031</v>
      </c>
      <c r="D7" s="312">
        <v>543</v>
      </c>
      <c r="E7" s="312">
        <v>574</v>
      </c>
      <c r="F7" s="312">
        <v>634</v>
      </c>
      <c r="G7" s="312">
        <v>714</v>
      </c>
      <c r="H7" s="312">
        <v>762</v>
      </c>
      <c r="I7" s="312">
        <v>796</v>
      </c>
      <c r="J7" s="312">
        <v>748</v>
      </c>
      <c r="K7" s="312">
        <v>788</v>
      </c>
    </row>
    <row r="8" spans="1:12" s="6" customFormat="1" ht="16.5" customHeight="1" x14ac:dyDescent="0.45">
      <c r="A8" s="150" t="s">
        <v>223</v>
      </c>
      <c r="B8" t="s">
        <v>1030</v>
      </c>
      <c r="C8" t="s">
        <v>1032</v>
      </c>
      <c r="D8" s="312">
        <v>552</v>
      </c>
      <c r="E8" s="312">
        <v>540</v>
      </c>
      <c r="F8" s="312">
        <v>564</v>
      </c>
      <c r="G8" s="312">
        <v>522</v>
      </c>
      <c r="H8" s="312">
        <v>539</v>
      </c>
      <c r="I8" s="312">
        <v>513</v>
      </c>
      <c r="J8" s="312">
        <v>596</v>
      </c>
      <c r="K8" s="312">
        <v>582</v>
      </c>
    </row>
    <row r="9" spans="1:12" s="6" customFormat="1" ht="16.5" customHeight="1" x14ac:dyDescent="0.45">
      <c r="A9" s="150" t="s">
        <v>224</v>
      </c>
      <c r="B9" t="s">
        <v>1030</v>
      </c>
      <c r="C9" t="s">
        <v>224</v>
      </c>
      <c r="D9" s="312">
        <v>107</v>
      </c>
      <c r="E9" s="312">
        <v>110</v>
      </c>
      <c r="F9" s="312">
        <v>105</v>
      </c>
      <c r="G9" s="312">
        <v>101</v>
      </c>
      <c r="H9" s="312">
        <v>101</v>
      </c>
      <c r="I9" s="312">
        <v>101</v>
      </c>
      <c r="J9" s="312">
        <v>100</v>
      </c>
      <c r="K9" s="312">
        <v>99</v>
      </c>
    </row>
    <row r="10" spans="1:12" s="6" customFormat="1" ht="16.5" customHeight="1" x14ac:dyDescent="0.45">
      <c r="A10" s="150" t="s">
        <v>225</v>
      </c>
      <c r="B10" t="s">
        <v>1030</v>
      </c>
      <c r="C10" t="s">
        <v>1033</v>
      </c>
      <c r="D10" s="312">
        <v>134</v>
      </c>
      <c r="E10" s="312">
        <v>146</v>
      </c>
      <c r="F10" s="312">
        <v>143</v>
      </c>
      <c r="G10" s="312">
        <v>156</v>
      </c>
      <c r="H10" s="312">
        <v>156</v>
      </c>
      <c r="I10" s="312">
        <v>157</v>
      </c>
      <c r="J10" s="312">
        <v>168</v>
      </c>
      <c r="K10" s="312">
        <v>159</v>
      </c>
    </row>
    <row r="11" spans="1:12" s="6" customFormat="1" ht="16.5" customHeight="1" x14ac:dyDescent="0.45">
      <c r="A11" s="150" t="s">
        <v>226</v>
      </c>
      <c r="B11" t="s">
        <v>1030</v>
      </c>
      <c r="C11" t="s">
        <v>1034</v>
      </c>
      <c r="D11" s="312">
        <v>149</v>
      </c>
      <c r="E11" s="312">
        <v>167</v>
      </c>
      <c r="F11" s="312">
        <v>162</v>
      </c>
      <c r="G11" s="312">
        <v>131</v>
      </c>
      <c r="H11" s="312">
        <v>120</v>
      </c>
      <c r="I11" s="312">
        <v>114</v>
      </c>
      <c r="J11" s="312">
        <v>100</v>
      </c>
      <c r="K11" s="312">
        <v>81</v>
      </c>
    </row>
    <row r="12" spans="1:12" s="6" customFormat="1" ht="16.5" customHeight="1" x14ac:dyDescent="0.45">
      <c r="A12" s="151" t="s">
        <v>539</v>
      </c>
      <c r="B12" t="s">
        <v>1030</v>
      </c>
      <c r="C12" t="s">
        <v>289</v>
      </c>
      <c r="D12" s="302">
        <v>1485</v>
      </c>
      <c r="E12" s="302">
        <v>1538</v>
      </c>
      <c r="F12" s="302">
        <v>1608</v>
      </c>
      <c r="G12" s="302">
        <v>1624</v>
      </c>
      <c r="H12" s="302">
        <v>1678</v>
      </c>
      <c r="I12" s="302">
        <v>1681</v>
      </c>
      <c r="J12" s="302">
        <v>1713</v>
      </c>
      <c r="K12" s="302">
        <v>1709</v>
      </c>
    </row>
    <row r="13" spans="1:12" s="6" customFormat="1" ht="27.75" customHeight="1" x14ac:dyDescent="0.45">
      <c r="A13" s="46" t="s">
        <v>266</v>
      </c>
      <c r="B13" s="46"/>
      <c r="C13" s="46"/>
      <c r="D13" s="86"/>
      <c r="E13" s="86"/>
      <c r="F13" s="86"/>
      <c r="G13" s="86"/>
      <c r="H13" s="86"/>
      <c r="I13" s="86"/>
      <c r="J13" s="86"/>
      <c r="K13" s="86"/>
    </row>
    <row r="14" spans="1:12" s="6" customFormat="1" ht="12" hidden="1" customHeight="1" x14ac:dyDescent="0.45">
      <c r="A14" s="46"/>
      <c r="B14" s="46" t="s">
        <v>560</v>
      </c>
      <c r="C14" s="46" t="s">
        <v>1029</v>
      </c>
      <c r="D14" s="86" t="s">
        <v>0</v>
      </c>
      <c r="E14" s="86" t="s">
        <v>1</v>
      </c>
      <c r="F14" s="86" t="s">
        <v>2</v>
      </c>
      <c r="G14" s="86" t="s">
        <v>3</v>
      </c>
      <c r="H14" s="86" t="s">
        <v>4</v>
      </c>
      <c r="I14" s="86" t="s">
        <v>307</v>
      </c>
      <c r="J14" s="86" t="s">
        <v>650</v>
      </c>
      <c r="K14" s="86" t="s">
        <v>651</v>
      </c>
    </row>
    <row r="15" spans="1:12" s="6" customFormat="1" ht="16.5" customHeight="1" x14ac:dyDescent="0.45">
      <c r="A15" s="150" t="s">
        <v>222</v>
      </c>
      <c r="B15" t="s">
        <v>1035</v>
      </c>
      <c r="C15" t="s">
        <v>1031</v>
      </c>
      <c r="D15" s="312">
        <v>143856</v>
      </c>
      <c r="E15" s="312">
        <v>154985</v>
      </c>
      <c r="F15" s="312">
        <v>176988</v>
      </c>
      <c r="G15" s="312">
        <v>204997</v>
      </c>
      <c r="H15" s="312">
        <v>227256</v>
      </c>
      <c r="I15" s="312">
        <v>227102</v>
      </c>
      <c r="J15" s="312">
        <v>240903</v>
      </c>
      <c r="K15" s="312">
        <v>230985</v>
      </c>
    </row>
    <row r="16" spans="1:12" s="6" customFormat="1" ht="16.5" customHeight="1" x14ac:dyDescent="0.45">
      <c r="A16" s="150" t="s">
        <v>223</v>
      </c>
      <c r="B16" t="s">
        <v>1035</v>
      </c>
      <c r="C16" t="s">
        <v>1032</v>
      </c>
      <c r="D16" s="312">
        <v>141869</v>
      </c>
      <c r="E16" s="312">
        <v>147582</v>
      </c>
      <c r="F16" s="312">
        <v>168159</v>
      </c>
      <c r="G16" s="312">
        <v>171364</v>
      </c>
      <c r="H16" s="312">
        <v>179354</v>
      </c>
      <c r="I16" s="312">
        <v>176000</v>
      </c>
      <c r="J16" s="312">
        <v>221576</v>
      </c>
      <c r="K16" s="312">
        <v>236934</v>
      </c>
    </row>
    <row r="17" spans="1:11" s="6" customFormat="1" ht="16.5" customHeight="1" x14ac:dyDescent="0.45">
      <c r="A17" s="150" t="s">
        <v>224</v>
      </c>
      <c r="B17" t="s">
        <v>1035</v>
      </c>
      <c r="C17" t="s">
        <v>224</v>
      </c>
      <c r="D17" s="312">
        <v>17169</v>
      </c>
      <c r="E17" s="312">
        <v>18458</v>
      </c>
      <c r="F17" s="312">
        <v>16163</v>
      </c>
      <c r="G17" s="312">
        <v>15179</v>
      </c>
      <c r="H17" s="312">
        <v>15343</v>
      </c>
      <c r="I17" s="312">
        <v>14803</v>
      </c>
      <c r="J17" s="312">
        <v>15283</v>
      </c>
      <c r="K17" s="312">
        <v>19722</v>
      </c>
    </row>
    <row r="18" spans="1:11" s="6" customFormat="1" ht="16.5" customHeight="1" x14ac:dyDescent="0.45">
      <c r="A18" s="150" t="s">
        <v>225</v>
      </c>
      <c r="B18" t="s">
        <v>1035</v>
      </c>
      <c r="C18" t="s">
        <v>1033</v>
      </c>
      <c r="D18" s="312">
        <v>35381</v>
      </c>
      <c r="E18" s="312">
        <v>36193</v>
      </c>
      <c r="F18" s="312">
        <v>34840</v>
      </c>
      <c r="G18" s="312">
        <v>40765</v>
      </c>
      <c r="H18" s="312">
        <v>43249</v>
      </c>
      <c r="I18" s="312">
        <v>46568</v>
      </c>
      <c r="J18" s="312">
        <v>54372</v>
      </c>
      <c r="K18" s="312">
        <v>54180</v>
      </c>
    </row>
    <row r="19" spans="1:11" s="6" customFormat="1" ht="16.5" customHeight="1" x14ac:dyDescent="0.45">
      <c r="A19" s="150" t="s">
        <v>226</v>
      </c>
      <c r="B19" t="s">
        <v>1035</v>
      </c>
      <c r="C19" t="s">
        <v>1034</v>
      </c>
      <c r="D19" s="312">
        <v>35660</v>
      </c>
      <c r="E19" s="312">
        <v>39181</v>
      </c>
      <c r="F19" s="312">
        <v>33825</v>
      </c>
      <c r="G19" s="312">
        <v>24962</v>
      </c>
      <c r="H19" s="312">
        <v>22012</v>
      </c>
      <c r="I19" s="312">
        <v>21833</v>
      </c>
      <c r="J19" s="312">
        <v>18363</v>
      </c>
      <c r="K19" s="312">
        <v>14499</v>
      </c>
    </row>
    <row r="20" spans="1:11" s="6" customFormat="1" ht="16.5" customHeight="1" x14ac:dyDescent="0.45">
      <c r="A20" s="151" t="s">
        <v>539</v>
      </c>
      <c r="B20" t="s">
        <v>1035</v>
      </c>
      <c r="C20" t="s">
        <v>289</v>
      </c>
      <c r="D20" s="302">
        <v>373935</v>
      </c>
      <c r="E20" s="302">
        <v>396398</v>
      </c>
      <c r="F20" s="302">
        <v>429976</v>
      </c>
      <c r="G20" s="302">
        <v>457268</v>
      </c>
      <c r="H20" s="302">
        <v>487214</v>
      </c>
      <c r="I20" s="302">
        <v>486306</v>
      </c>
      <c r="J20" s="313">
        <v>550497</v>
      </c>
      <c r="K20" s="313">
        <v>556320</v>
      </c>
    </row>
    <row r="21" spans="1:11" s="6" customFormat="1" ht="27" customHeight="1" x14ac:dyDescent="0.45">
      <c r="A21" s="46" t="s">
        <v>267</v>
      </c>
      <c r="B21" s="46"/>
      <c r="C21" s="46"/>
      <c r="D21" s="87"/>
      <c r="E21" s="87"/>
      <c r="F21" s="87"/>
      <c r="G21" s="87"/>
      <c r="H21" s="87"/>
      <c r="I21" s="87"/>
      <c r="J21" s="87"/>
      <c r="K21" s="87"/>
    </row>
    <row r="22" spans="1:11" s="6" customFormat="1" ht="14.25" hidden="1" customHeight="1" x14ac:dyDescent="0.45">
      <c r="A22" s="46"/>
      <c r="B22" s="46" t="s">
        <v>560</v>
      </c>
      <c r="C22" s="46" t="s">
        <v>1029</v>
      </c>
      <c r="D22" s="87" t="s">
        <v>0</v>
      </c>
      <c r="E22" s="87" t="s">
        <v>1</v>
      </c>
      <c r="F22" s="87" t="s">
        <v>2</v>
      </c>
      <c r="G22" s="87" t="s">
        <v>3</v>
      </c>
      <c r="H22" s="87" t="s">
        <v>4</v>
      </c>
      <c r="I22" s="87" t="s">
        <v>307</v>
      </c>
      <c r="J22" s="87" t="s">
        <v>650</v>
      </c>
      <c r="K22" s="87" t="s">
        <v>651</v>
      </c>
    </row>
    <row r="23" spans="1:11" s="6" customFormat="1" ht="16.5" customHeight="1" x14ac:dyDescent="0.45">
      <c r="A23" s="150" t="s">
        <v>222</v>
      </c>
      <c r="B23" t="s">
        <v>1036</v>
      </c>
      <c r="C23" t="s">
        <v>1031</v>
      </c>
      <c r="D23" s="312">
        <v>8593</v>
      </c>
      <c r="E23" s="312">
        <v>9320</v>
      </c>
      <c r="F23" s="312">
        <v>11133</v>
      </c>
      <c r="G23" s="312">
        <v>12575</v>
      </c>
      <c r="H23" s="312">
        <v>13665</v>
      </c>
      <c r="I23" s="312">
        <v>14868</v>
      </c>
      <c r="J23" s="312">
        <v>11744</v>
      </c>
      <c r="K23" s="312">
        <v>13226</v>
      </c>
    </row>
    <row r="24" spans="1:11" s="6" customFormat="1" ht="16.5" customHeight="1" x14ac:dyDescent="0.45">
      <c r="A24" s="150" t="s">
        <v>223</v>
      </c>
      <c r="B24" t="s">
        <v>1036</v>
      </c>
      <c r="C24" t="s">
        <v>1032</v>
      </c>
      <c r="D24" s="312">
        <v>10835</v>
      </c>
      <c r="E24" s="312">
        <v>11620</v>
      </c>
      <c r="F24" s="312">
        <v>12163</v>
      </c>
      <c r="G24" s="312">
        <v>12284</v>
      </c>
      <c r="H24" s="312">
        <v>12946</v>
      </c>
      <c r="I24" s="312">
        <v>13086</v>
      </c>
      <c r="J24" s="312">
        <v>14452</v>
      </c>
      <c r="K24" s="312">
        <v>14658</v>
      </c>
    </row>
    <row r="25" spans="1:11" s="6" customFormat="1" ht="16.5" customHeight="1" x14ac:dyDescent="0.45">
      <c r="A25" s="150" t="s">
        <v>224</v>
      </c>
      <c r="B25" t="s">
        <v>1036</v>
      </c>
      <c r="C25" t="s">
        <v>224</v>
      </c>
      <c r="D25" s="312">
        <v>4004</v>
      </c>
      <c r="E25" s="312">
        <v>4259</v>
      </c>
      <c r="F25" s="312">
        <v>4212</v>
      </c>
      <c r="G25" s="312">
        <v>4270</v>
      </c>
      <c r="H25" s="312">
        <v>4405</v>
      </c>
      <c r="I25" s="312">
        <v>4026</v>
      </c>
      <c r="J25" s="312">
        <v>4606</v>
      </c>
      <c r="K25" s="312">
        <v>4705</v>
      </c>
    </row>
    <row r="26" spans="1:11" s="6" customFormat="1" ht="16.5" customHeight="1" x14ac:dyDescent="0.45">
      <c r="A26" s="150" t="s">
        <v>225</v>
      </c>
      <c r="B26" t="s">
        <v>1036</v>
      </c>
      <c r="C26" t="s">
        <v>1033</v>
      </c>
      <c r="D26" s="312">
        <v>3083</v>
      </c>
      <c r="E26" s="312">
        <v>3322</v>
      </c>
      <c r="F26" s="312">
        <v>3424</v>
      </c>
      <c r="G26" s="312">
        <v>3782</v>
      </c>
      <c r="H26" s="312">
        <v>3861</v>
      </c>
      <c r="I26" s="312">
        <v>3885</v>
      </c>
      <c r="J26" s="312">
        <v>4002</v>
      </c>
      <c r="K26" s="312">
        <v>4040</v>
      </c>
    </row>
    <row r="27" spans="1:11" s="6" customFormat="1" ht="16.5" customHeight="1" x14ac:dyDescent="0.45">
      <c r="A27" s="150" t="s">
        <v>226</v>
      </c>
      <c r="B27" t="s">
        <v>1036</v>
      </c>
      <c r="C27" t="s">
        <v>1034</v>
      </c>
      <c r="D27" s="312">
        <v>1926</v>
      </c>
      <c r="E27" s="312">
        <v>2231</v>
      </c>
      <c r="F27" s="312">
        <v>2188</v>
      </c>
      <c r="G27" s="312">
        <v>1752</v>
      </c>
      <c r="H27" s="312">
        <v>1646</v>
      </c>
      <c r="I27" s="312">
        <v>1701</v>
      </c>
      <c r="J27" s="312">
        <v>1298</v>
      </c>
      <c r="K27" s="312">
        <v>1255</v>
      </c>
    </row>
    <row r="28" spans="1:11" s="6" customFormat="1" ht="16.5" customHeight="1" x14ac:dyDescent="0.45">
      <c r="A28" s="151" t="s">
        <v>539</v>
      </c>
      <c r="B28" t="s">
        <v>1036</v>
      </c>
      <c r="C28" t="s">
        <v>289</v>
      </c>
      <c r="D28" s="302">
        <v>28440</v>
      </c>
      <c r="E28" s="302">
        <v>30752</v>
      </c>
      <c r="F28" s="302">
        <v>33121</v>
      </c>
      <c r="G28" s="302">
        <v>34663</v>
      </c>
      <c r="H28" s="302">
        <v>36523</v>
      </c>
      <c r="I28" s="302">
        <v>37566</v>
      </c>
      <c r="J28" s="313">
        <v>36102</v>
      </c>
      <c r="K28" s="313">
        <v>37885</v>
      </c>
    </row>
    <row r="29" spans="1:11" s="6" customFormat="1" ht="24" customHeight="1" x14ac:dyDescent="0.45">
      <c r="A29" s="46" t="s">
        <v>227</v>
      </c>
      <c r="B29" s="46"/>
      <c r="C29" s="46"/>
      <c r="D29" s="87"/>
      <c r="E29" s="87"/>
      <c r="F29" s="87"/>
      <c r="G29" s="87"/>
      <c r="H29" s="87"/>
      <c r="I29" s="87"/>
      <c r="J29" s="87"/>
      <c r="K29" s="87"/>
    </row>
    <row r="30" spans="1:11" s="6" customFormat="1" ht="14.25" hidden="1" customHeight="1" x14ac:dyDescent="0.45">
      <c r="A30" s="46"/>
      <c r="B30" s="46" t="s">
        <v>560</v>
      </c>
      <c r="C30" s="46" t="s">
        <v>1029</v>
      </c>
      <c r="D30" s="87" t="s">
        <v>0</v>
      </c>
      <c r="E30" s="87" t="s">
        <v>1</v>
      </c>
      <c r="F30" s="87" t="s">
        <v>2</v>
      </c>
      <c r="G30" s="87" t="s">
        <v>3</v>
      </c>
      <c r="H30" s="87" t="s">
        <v>4</v>
      </c>
      <c r="I30" s="87" t="s">
        <v>307</v>
      </c>
      <c r="J30" s="87" t="s">
        <v>650</v>
      </c>
      <c r="K30" s="87" t="s">
        <v>651</v>
      </c>
    </row>
    <row r="31" spans="1:11" s="6" customFormat="1" ht="16.5" customHeight="1" x14ac:dyDescent="0.45">
      <c r="A31" s="150" t="s">
        <v>222</v>
      </c>
      <c r="B31" t="s">
        <v>1037</v>
      </c>
      <c r="C31" t="s">
        <v>1031</v>
      </c>
      <c r="D31" s="312">
        <v>264784</v>
      </c>
      <c r="E31" s="312">
        <v>269846</v>
      </c>
      <c r="F31" s="312">
        <v>279375</v>
      </c>
      <c r="G31" s="312">
        <v>287097</v>
      </c>
      <c r="H31" s="312">
        <v>298284</v>
      </c>
      <c r="I31" s="312">
        <v>285206</v>
      </c>
      <c r="J31" s="312">
        <v>321914</v>
      </c>
      <c r="K31" s="312">
        <v>293274</v>
      </c>
    </row>
    <row r="32" spans="1:11" s="6" customFormat="1" ht="16.5" customHeight="1" x14ac:dyDescent="0.45">
      <c r="A32" s="150" t="s">
        <v>223</v>
      </c>
      <c r="B32" t="s">
        <v>1037</v>
      </c>
      <c r="C32" t="s">
        <v>1032</v>
      </c>
      <c r="D32" s="312">
        <v>256962</v>
      </c>
      <c r="E32" s="312">
        <v>273512</v>
      </c>
      <c r="F32" s="312">
        <v>297948</v>
      </c>
      <c r="G32" s="312">
        <v>328014</v>
      </c>
      <c r="H32" s="312">
        <v>332480</v>
      </c>
      <c r="I32" s="312">
        <v>343234</v>
      </c>
      <c r="J32" s="312">
        <v>371550</v>
      </c>
      <c r="K32" s="312">
        <v>407366</v>
      </c>
    </row>
    <row r="33" spans="1:11" s="6" customFormat="1" ht="16.5" customHeight="1" x14ac:dyDescent="0.45">
      <c r="A33" s="150" t="s">
        <v>224</v>
      </c>
      <c r="B33" t="s">
        <v>1037</v>
      </c>
      <c r="C33" t="s">
        <v>224</v>
      </c>
      <c r="D33" s="312">
        <v>160451</v>
      </c>
      <c r="E33" s="312">
        <v>167349</v>
      </c>
      <c r="F33" s="312">
        <v>154036</v>
      </c>
      <c r="G33" s="312">
        <v>150971</v>
      </c>
      <c r="H33" s="312">
        <v>152328</v>
      </c>
      <c r="I33" s="312">
        <v>146749</v>
      </c>
      <c r="J33" s="312">
        <v>152438</v>
      </c>
      <c r="K33" s="312">
        <v>198240</v>
      </c>
    </row>
    <row r="34" spans="1:11" s="6" customFormat="1" ht="16.5" customHeight="1" x14ac:dyDescent="0.45">
      <c r="A34" s="150" t="s">
        <v>225</v>
      </c>
      <c r="B34" t="s">
        <v>1037</v>
      </c>
      <c r="C34" t="s">
        <v>1033</v>
      </c>
      <c r="D34" s="312">
        <v>263645</v>
      </c>
      <c r="E34" s="312">
        <v>247483</v>
      </c>
      <c r="F34" s="312">
        <v>242909</v>
      </c>
      <c r="G34" s="312">
        <v>260979</v>
      </c>
      <c r="H34" s="312">
        <v>276736</v>
      </c>
      <c r="I34" s="312">
        <v>296246</v>
      </c>
      <c r="J34" s="312">
        <v>323741</v>
      </c>
      <c r="K34" s="312">
        <v>340966</v>
      </c>
    </row>
    <row r="35" spans="1:11" s="6" customFormat="1" ht="16.5" customHeight="1" x14ac:dyDescent="0.45">
      <c r="A35" s="150" t="s">
        <v>226</v>
      </c>
      <c r="B35" t="s">
        <v>1037</v>
      </c>
      <c r="C35" t="s">
        <v>1034</v>
      </c>
      <c r="D35" s="312">
        <v>239709</v>
      </c>
      <c r="E35" s="312">
        <v>234563</v>
      </c>
      <c r="F35" s="312">
        <v>208607</v>
      </c>
      <c r="G35" s="312">
        <v>190455</v>
      </c>
      <c r="H35" s="312">
        <v>183574</v>
      </c>
      <c r="I35" s="312">
        <v>191197</v>
      </c>
      <c r="J35" s="312">
        <v>184008</v>
      </c>
      <c r="K35" s="312">
        <v>178776</v>
      </c>
    </row>
    <row r="36" spans="1:11" s="6" customFormat="1" ht="16.5" customHeight="1" x14ac:dyDescent="0.45">
      <c r="A36" s="151" t="s">
        <v>228</v>
      </c>
      <c r="B36" t="s">
        <v>1037</v>
      </c>
      <c r="C36" t="s">
        <v>289</v>
      </c>
      <c r="D36" s="302">
        <v>251746</v>
      </c>
      <c r="E36" s="302">
        <v>257820</v>
      </c>
      <c r="F36" s="302">
        <v>267330</v>
      </c>
      <c r="G36" s="302">
        <v>281521</v>
      </c>
      <c r="H36" s="302">
        <v>290313</v>
      </c>
      <c r="I36" s="302">
        <v>289244</v>
      </c>
      <c r="J36" s="313">
        <v>321420</v>
      </c>
      <c r="K36" s="313">
        <v>325577</v>
      </c>
    </row>
    <row r="37" spans="1:11" s="9" customFormat="1" ht="30" customHeight="1" x14ac:dyDescent="0.45">
      <c r="A37" s="46" t="s">
        <v>229</v>
      </c>
      <c r="B37" s="46"/>
      <c r="C37" s="46"/>
      <c r="D37" s="86"/>
      <c r="E37" s="86"/>
      <c r="F37" s="86"/>
      <c r="G37" s="86"/>
      <c r="H37" s="86"/>
      <c r="I37" s="86"/>
      <c r="J37" s="86"/>
      <c r="K37" s="86"/>
    </row>
    <row r="38" spans="1:11" s="9" customFormat="1" ht="11.25" hidden="1" customHeight="1" x14ac:dyDescent="0.45">
      <c r="A38" s="46"/>
      <c r="B38" s="46" t="s">
        <v>560</v>
      </c>
      <c r="C38" s="46" t="s">
        <v>1029</v>
      </c>
      <c r="D38" s="86" t="s">
        <v>0</v>
      </c>
      <c r="E38" s="86" t="s">
        <v>1</v>
      </c>
      <c r="F38" s="86" t="s">
        <v>2</v>
      </c>
      <c r="G38" s="86" t="s">
        <v>3</v>
      </c>
      <c r="H38" s="86" t="s">
        <v>4</v>
      </c>
      <c r="I38" s="86" t="s">
        <v>307</v>
      </c>
      <c r="J38" s="86" t="s">
        <v>650</v>
      </c>
      <c r="K38" s="86" t="s">
        <v>651</v>
      </c>
    </row>
    <row r="39" spans="1:11" s="6" customFormat="1" ht="16.5" customHeight="1" x14ac:dyDescent="0.45">
      <c r="A39" s="150" t="s">
        <v>222</v>
      </c>
      <c r="B39" t="s">
        <v>1038</v>
      </c>
      <c r="C39" t="s">
        <v>1031</v>
      </c>
      <c r="D39" s="312">
        <v>15817</v>
      </c>
      <c r="E39" s="312">
        <v>16226</v>
      </c>
      <c r="F39" s="312">
        <v>17574</v>
      </c>
      <c r="G39" s="312">
        <v>17611</v>
      </c>
      <c r="H39" s="312">
        <v>17935</v>
      </c>
      <c r="I39" s="312">
        <v>18671</v>
      </c>
      <c r="J39" s="312">
        <v>15694</v>
      </c>
      <c r="K39" s="312">
        <v>16792</v>
      </c>
    </row>
    <row r="40" spans="1:11" s="6" customFormat="1" ht="16.5" customHeight="1" x14ac:dyDescent="0.45">
      <c r="A40" s="150" t="s">
        <v>223</v>
      </c>
      <c r="B40" t="s">
        <v>1038</v>
      </c>
      <c r="C40" t="s">
        <v>1032</v>
      </c>
      <c r="D40" s="312">
        <v>19625</v>
      </c>
      <c r="E40" s="312">
        <v>21535</v>
      </c>
      <c r="F40" s="312">
        <v>21551</v>
      </c>
      <c r="G40" s="312">
        <v>23513</v>
      </c>
      <c r="H40" s="312">
        <v>23999</v>
      </c>
      <c r="I40" s="312">
        <v>25520</v>
      </c>
      <c r="J40" s="312">
        <v>24233</v>
      </c>
      <c r="K40" s="312">
        <v>25202</v>
      </c>
    </row>
    <row r="41" spans="1:11" s="6" customFormat="1" ht="16.5" customHeight="1" x14ac:dyDescent="0.45">
      <c r="A41" s="150" t="s">
        <v>224</v>
      </c>
      <c r="B41" t="s">
        <v>1038</v>
      </c>
      <c r="C41" t="s">
        <v>224</v>
      </c>
      <c r="D41" s="312">
        <v>37416</v>
      </c>
      <c r="E41" s="312">
        <v>38612</v>
      </c>
      <c r="F41" s="312">
        <v>40141</v>
      </c>
      <c r="G41" s="312">
        <v>42468</v>
      </c>
      <c r="H41" s="312">
        <v>43732</v>
      </c>
      <c r="I41" s="312">
        <v>39913</v>
      </c>
      <c r="J41" s="312">
        <v>45943</v>
      </c>
      <c r="K41" s="312">
        <v>47294</v>
      </c>
    </row>
    <row r="42" spans="1:11" s="6" customFormat="1" ht="16.5" customHeight="1" x14ac:dyDescent="0.45">
      <c r="A42" s="150" t="s">
        <v>225</v>
      </c>
      <c r="B42" t="s">
        <v>1038</v>
      </c>
      <c r="C42" t="s">
        <v>1033</v>
      </c>
      <c r="D42" s="312">
        <v>22972</v>
      </c>
      <c r="E42" s="312">
        <v>22716</v>
      </c>
      <c r="F42" s="312">
        <v>23874</v>
      </c>
      <c r="G42" s="312">
        <v>24215</v>
      </c>
      <c r="H42" s="312">
        <v>24707</v>
      </c>
      <c r="I42" s="312">
        <v>24716</v>
      </c>
      <c r="J42" s="312">
        <v>23826</v>
      </c>
      <c r="K42" s="312">
        <v>25426</v>
      </c>
    </row>
    <row r="43" spans="1:11" s="6" customFormat="1" ht="16.5" customHeight="1" x14ac:dyDescent="0.45">
      <c r="A43" s="150" t="s">
        <v>226</v>
      </c>
      <c r="B43" t="s">
        <v>1038</v>
      </c>
      <c r="C43" t="s">
        <v>1034</v>
      </c>
      <c r="D43" s="312">
        <v>12944</v>
      </c>
      <c r="E43" s="312">
        <v>13359</v>
      </c>
      <c r="F43" s="312">
        <v>13495</v>
      </c>
      <c r="G43" s="312">
        <v>13367</v>
      </c>
      <c r="H43" s="312">
        <v>13729</v>
      </c>
      <c r="I43" s="312">
        <v>14896</v>
      </c>
      <c r="J43" s="312">
        <v>13006</v>
      </c>
      <c r="K43" s="312">
        <v>15476</v>
      </c>
    </row>
    <row r="44" spans="1:11" s="6" customFormat="1" ht="16.5" customHeight="1" x14ac:dyDescent="0.45">
      <c r="A44" s="151" t="s">
        <v>228</v>
      </c>
      <c r="B44" t="s">
        <v>1038</v>
      </c>
      <c r="C44" t="s">
        <v>289</v>
      </c>
      <c r="D44" s="302">
        <v>19147</v>
      </c>
      <c r="E44" s="302">
        <v>20001</v>
      </c>
      <c r="F44" s="302">
        <v>20592</v>
      </c>
      <c r="G44" s="302">
        <v>21341</v>
      </c>
      <c r="H44" s="302">
        <v>21763</v>
      </c>
      <c r="I44" s="302">
        <v>22343</v>
      </c>
      <c r="J44" s="313">
        <v>21079</v>
      </c>
      <c r="K44" s="313">
        <v>22171</v>
      </c>
    </row>
    <row r="45" spans="1:11" s="6" customFormat="1" ht="12" customHeight="1" x14ac:dyDescent="0.45">
      <c r="A45" s="100"/>
      <c r="B45" s="100"/>
      <c r="C45" s="100"/>
      <c r="D45" s="152"/>
      <c r="E45" s="152"/>
      <c r="F45" s="152"/>
      <c r="G45" s="152"/>
      <c r="H45" s="152"/>
      <c r="I45" s="152"/>
      <c r="J45" s="152"/>
      <c r="K45" s="152"/>
    </row>
    <row r="46" spans="1:11" ht="9.75" customHeight="1" x14ac:dyDescent="0.45">
      <c r="A46" s="101"/>
      <c r="B46" s="216"/>
      <c r="C46" s="216"/>
      <c r="D46" s="114"/>
      <c r="E46" s="114"/>
      <c r="F46" s="114"/>
      <c r="G46" s="114"/>
      <c r="H46" s="534"/>
      <c r="I46" s="534"/>
      <c r="J46" s="217"/>
      <c r="K46" s="114"/>
    </row>
    <row r="47" spans="1:11" s="6" customFormat="1" ht="13.9" customHeight="1" x14ac:dyDescent="0.45">
      <c r="A47" s="30" t="s">
        <v>540</v>
      </c>
      <c r="B47" s="30"/>
      <c r="C47" s="30"/>
      <c r="D47" s="30"/>
      <c r="E47" s="30"/>
      <c r="F47" s="30"/>
      <c r="G47" s="30"/>
      <c r="H47" s="30"/>
      <c r="I47" s="30"/>
      <c r="J47" s="220"/>
    </row>
    <row r="48" spans="1:11" s="6" customFormat="1" ht="12.95" customHeight="1" x14ac:dyDescent="0.45">
      <c r="A48" s="9"/>
      <c r="B48" s="9"/>
      <c r="C48" s="9"/>
      <c r="D48" s="44"/>
      <c r="E48" s="44"/>
      <c r="F48" s="44"/>
      <c r="G48" s="44"/>
      <c r="H48" s="44"/>
      <c r="I48" s="44"/>
      <c r="J48" s="44"/>
      <c r="K48" s="4"/>
    </row>
    <row r="49" spans="1:10" s="29" customFormat="1" ht="17.55" customHeight="1" x14ac:dyDescent="0.35">
      <c r="A49" s="346" t="s">
        <v>1101</v>
      </c>
      <c r="B49" s="5"/>
      <c r="C49" s="5"/>
      <c r="D49" s="5"/>
      <c r="E49" s="5"/>
      <c r="F49" s="5"/>
      <c r="G49" s="5"/>
      <c r="H49" s="5"/>
      <c r="I49" s="5"/>
      <c r="J49" s="5"/>
    </row>
  </sheetData>
  <mergeCells count="2">
    <mergeCell ref="A1:K1"/>
    <mergeCell ref="A2:K2"/>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fitToPage="1"/>
  </sheetPr>
  <dimension ref="A1:Q177"/>
  <sheetViews>
    <sheetView showGridLines="0" zoomScaleNormal="100" zoomScaleSheetLayoutView="85" workbookViewId="0">
      <selection sqref="A1:L1"/>
    </sheetView>
  </sheetViews>
  <sheetFormatPr defaultColWidth="18.6640625" defaultRowHeight="13.05" customHeight="1" x14ac:dyDescent="0.35"/>
  <cols>
    <col min="1" max="1" width="28.265625" style="4" customWidth="1"/>
    <col min="2" max="2" width="21.1328125" style="4" customWidth="1"/>
    <col min="3" max="4" width="14.86328125" style="4" hidden="1" customWidth="1"/>
    <col min="5" max="12" width="14.59765625" style="4" customWidth="1"/>
    <col min="13" max="16384" width="18.6640625" style="4"/>
  </cols>
  <sheetData>
    <row r="1" spans="1:17" ht="20.85" customHeight="1" x14ac:dyDescent="0.35">
      <c r="A1" s="602" t="s">
        <v>249</v>
      </c>
      <c r="B1" s="602"/>
      <c r="C1" s="602"/>
      <c r="D1" s="602"/>
      <c r="E1" s="602"/>
      <c r="F1" s="602"/>
      <c r="G1" s="602"/>
      <c r="H1" s="602"/>
      <c r="I1" s="602"/>
      <c r="J1" s="602"/>
      <c r="K1" s="602"/>
      <c r="L1" s="602"/>
    </row>
    <row r="2" spans="1:17" s="275" customFormat="1" ht="16.5" customHeight="1" x14ac:dyDescent="0.45">
      <c r="A2" s="636" t="s">
        <v>1099</v>
      </c>
      <c r="B2" s="636"/>
      <c r="C2" s="636"/>
      <c r="D2" s="636"/>
      <c r="E2" s="636"/>
      <c r="F2" s="636"/>
      <c r="G2" s="636"/>
      <c r="H2" s="636"/>
      <c r="I2" s="636"/>
      <c r="J2" s="636"/>
      <c r="K2" s="636"/>
      <c r="L2" s="636"/>
    </row>
    <row r="3" spans="1:17" s="275" customFormat="1" ht="19.5" customHeight="1" x14ac:dyDescent="0.45"/>
    <row r="4" spans="1:17" s="48" customFormat="1" ht="30.75" customHeight="1" x14ac:dyDescent="0.45">
      <c r="A4" s="299"/>
      <c r="B4" s="299"/>
      <c r="C4" s="357"/>
      <c r="D4" s="301"/>
      <c r="E4" s="301" t="s">
        <v>0</v>
      </c>
      <c r="F4" s="301" t="s">
        <v>1</v>
      </c>
      <c r="G4" s="301" t="s">
        <v>2</v>
      </c>
      <c r="H4" s="301" t="s">
        <v>3</v>
      </c>
      <c r="I4" s="301" t="s">
        <v>4</v>
      </c>
      <c r="J4" s="301" t="s">
        <v>307</v>
      </c>
      <c r="K4" s="301" t="s">
        <v>650</v>
      </c>
      <c r="L4" s="301" t="s">
        <v>651</v>
      </c>
    </row>
    <row r="5" spans="1:17" s="275" customFormat="1" ht="19.5" customHeight="1" x14ac:dyDescent="0.45">
      <c r="E5" s="358"/>
      <c r="F5" s="358"/>
      <c r="G5" s="358"/>
      <c r="H5" s="358"/>
      <c r="I5" s="535"/>
      <c r="J5" s="535"/>
      <c r="K5" s="358"/>
      <c r="L5" s="358"/>
    </row>
    <row r="6" spans="1:17" s="144" customFormat="1" ht="18" customHeight="1" x14ac:dyDescent="0.45">
      <c r="A6" s="213"/>
      <c r="B6" s="213"/>
      <c r="C6" s="213"/>
      <c r="D6" s="380"/>
      <c r="E6" s="632" t="s">
        <v>544</v>
      </c>
      <c r="F6" s="632"/>
      <c r="G6" s="632"/>
      <c r="H6" s="632"/>
      <c r="I6" s="632"/>
      <c r="J6" s="632"/>
      <c r="K6" s="632"/>
      <c r="L6" s="632"/>
    </row>
    <row r="7" spans="1:17" ht="30" customHeight="1" x14ac:dyDescent="0.45">
      <c r="A7" s="435" t="s">
        <v>538</v>
      </c>
      <c r="B7" s="436" t="s">
        <v>260</v>
      </c>
      <c r="C7" s="432"/>
      <c r="D7" s="432"/>
      <c r="E7" s="441"/>
      <c r="F7" s="441"/>
      <c r="G7" s="441"/>
      <c r="H7" s="441"/>
      <c r="I7" s="441"/>
      <c r="J7" s="441"/>
      <c r="K7" s="441"/>
      <c r="L7" s="441"/>
    </row>
    <row r="8" spans="1:17" ht="8.25" hidden="1" customHeight="1" x14ac:dyDescent="0.45">
      <c r="A8" s="145"/>
      <c r="B8" s="146"/>
      <c r="C8" s="146" t="s">
        <v>1039</v>
      </c>
      <c r="D8" s="146" t="s">
        <v>1040</v>
      </c>
      <c r="E8" s="275" t="s">
        <v>0</v>
      </c>
      <c r="F8" s="275" t="s">
        <v>1</v>
      </c>
      <c r="G8" s="275" t="s">
        <v>2</v>
      </c>
      <c r="H8" s="275" t="s">
        <v>3</v>
      </c>
      <c r="I8" s="275" t="s">
        <v>4</v>
      </c>
      <c r="J8" s="275" t="s">
        <v>307</v>
      </c>
      <c r="K8" s="275" t="s">
        <v>650</v>
      </c>
      <c r="L8" s="275" t="s">
        <v>651</v>
      </c>
    </row>
    <row r="9" spans="1:17" ht="16.5" customHeight="1" x14ac:dyDescent="0.45">
      <c r="A9" s="12" t="s">
        <v>145</v>
      </c>
      <c r="B9" s="12" t="s">
        <v>187</v>
      </c>
      <c r="C9" s="275" t="s">
        <v>385</v>
      </c>
      <c r="D9" s="275" t="s">
        <v>187</v>
      </c>
      <c r="E9" s="381">
        <v>1</v>
      </c>
      <c r="F9" s="381">
        <v>1</v>
      </c>
      <c r="G9" s="381">
        <v>1</v>
      </c>
      <c r="H9" s="381">
        <v>1</v>
      </c>
      <c r="I9" s="381">
        <v>1</v>
      </c>
      <c r="J9" s="381">
        <v>1</v>
      </c>
      <c r="K9" s="381">
        <v>1</v>
      </c>
      <c r="L9" s="381">
        <v>1</v>
      </c>
      <c r="M9" s="221"/>
      <c r="N9" s="221"/>
      <c r="O9" s="221"/>
    </row>
    <row r="10" spans="1:17" ht="16.5" customHeight="1" x14ac:dyDescent="0.45">
      <c r="A10" s="12" t="s">
        <v>145</v>
      </c>
      <c r="B10" s="12" t="s">
        <v>188</v>
      </c>
      <c r="C10" s="275" t="s">
        <v>385</v>
      </c>
      <c r="D10" s="275" t="s">
        <v>188</v>
      </c>
      <c r="E10" s="381">
        <v>1</v>
      </c>
      <c r="F10" s="381">
        <v>1</v>
      </c>
      <c r="G10" s="381">
        <v>1</v>
      </c>
      <c r="H10" s="381">
        <v>1</v>
      </c>
      <c r="I10" s="381">
        <v>1</v>
      </c>
      <c r="J10" s="381">
        <v>1</v>
      </c>
      <c r="K10" s="381">
        <v>1</v>
      </c>
      <c r="L10" s="381">
        <v>1</v>
      </c>
      <c r="M10" s="221"/>
      <c r="N10" s="221"/>
      <c r="O10" s="221"/>
    </row>
    <row r="11" spans="1:17" ht="16.5" customHeight="1" x14ac:dyDescent="0.45">
      <c r="A11" s="12" t="s">
        <v>145</v>
      </c>
      <c r="B11" s="12" t="s">
        <v>87</v>
      </c>
      <c r="C11" s="275" t="s">
        <v>385</v>
      </c>
      <c r="D11" s="275" t="s">
        <v>387</v>
      </c>
      <c r="E11" s="381">
        <v>0</v>
      </c>
      <c r="F11" s="381">
        <v>0</v>
      </c>
      <c r="G11" s="381">
        <v>0</v>
      </c>
      <c r="H11" s="381">
        <v>0</v>
      </c>
      <c r="I11" s="381">
        <v>0</v>
      </c>
      <c r="J11" s="381">
        <v>0</v>
      </c>
      <c r="K11" s="381">
        <v>0</v>
      </c>
      <c r="L11" s="381">
        <v>0</v>
      </c>
      <c r="M11" s="221"/>
      <c r="N11" s="221"/>
      <c r="O11" s="221"/>
    </row>
    <row r="12" spans="1:17" s="506" customFormat="1" ht="16.5" customHeight="1" x14ac:dyDescent="0.45">
      <c r="A12" s="431" t="s">
        <v>145</v>
      </c>
      <c r="B12" s="431" t="s">
        <v>26</v>
      </c>
      <c r="C12" s="372" t="s">
        <v>385</v>
      </c>
      <c r="D12" s="372" t="s">
        <v>289</v>
      </c>
      <c r="E12" s="382">
        <v>2</v>
      </c>
      <c r="F12" s="382">
        <v>2</v>
      </c>
      <c r="G12" s="382">
        <v>2</v>
      </c>
      <c r="H12" s="382">
        <v>3</v>
      </c>
      <c r="I12" s="382">
        <v>2</v>
      </c>
      <c r="J12" s="382">
        <v>2</v>
      </c>
      <c r="K12" s="382">
        <v>2</v>
      </c>
      <c r="L12" s="382">
        <v>2</v>
      </c>
      <c r="M12" s="507"/>
      <c r="N12" s="507"/>
      <c r="O12" s="507"/>
    </row>
    <row r="13" spans="1:17" ht="16.5" customHeight="1" x14ac:dyDescent="0.45">
      <c r="A13" s="12" t="s">
        <v>146</v>
      </c>
      <c r="B13" s="12" t="s">
        <v>187</v>
      </c>
      <c r="C13" s="275" t="s">
        <v>388</v>
      </c>
      <c r="D13" s="275" t="s">
        <v>187</v>
      </c>
      <c r="E13" s="381">
        <v>1</v>
      </c>
      <c r="F13" s="381">
        <v>1</v>
      </c>
      <c r="G13" s="381">
        <v>1</v>
      </c>
      <c r="H13" s="381">
        <v>1</v>
      </c>
      <c r="I13" s="381">
        <v>1</v>
      </c>
      <c r="J13" s="381">
        <v>1</v>
      </c>
      <c r="K13" s="381">
        <v>1</v>
      </c>
      <c r="L13" s="381">
        <v>1</v>
      </c>
      <c r="M13" s="221"/>
      <c r="N13" s="221"/>
      <c r="O13" s="221"/>
    </row>
    <row r="14" spans="1:17" ht="16.5" customHeight="1" x14ac:dyDescent="0.45">
      <c r="A14" s="12" t="s">
        <v>146</v>
      </c>
      <c r="B14" s="12" t="s">
        <v>188</v>
      </c>
      <c r="C14" s="275" t="s">
        <v>388</v>
      </c>
      <c r="D14" s="275" t="s">
        <v>188</v>
      </c>
      <c r="E14" s="381">
        <v>2</v>
      </c>
      <c r="F14" s="381">
        <v>2</v>
      </c>
      <c r="G14" s="381">
        <v>2</v>
      </c>
      <c r="H14" s="381">
        <v>3</v>
      </c>
      <c r="I14" s="381">
        <v>3</v>
      </c>
      <c r="J14" s="381">
        <v>3</v>
      </c>
      <c r="K14" s="381">
        <v>3</v>
      </c>
      <c r="L14" s="381">
        <v>4</v>
      </c>
      <c r="M14" s="221"/>
      <c r="N14" s="221"/>
      <c r="O14" s="221"/>
      <c r="Q14" s="173"/>
    </row>
    <row r="15" spans="1:17" ht="16.5" customHeight="1" x14ac:dyDescent="0.45">
      <c r="A15" s="12" t="s">
        <v>146</v>
      </c>
      <c r="B15" s="12" t="s">
        <v>87</v>
      </c>
      <c r="C15" s="275" t="s">
        <v>388</v>
      </c>
      <c r="D15" s="275" t="s">
        <v>387</v>
      </c>
      <c r="E15" s="381">
        <v>0</v>
      </c>
      <c r="F15" s="381">
        <v>0</v>
      </c>
      <c r="G15" s="381">
        <v>0</v>
      </c>
      <c r="H15" s="381">
        <v>0</v>
      </c>
      <c r="I15" s="381">
        <v>0</v>
      </c>
      <c r="J15" s="381">
        <v>0</v>
      </c>
      <c r="K15" s="381">
        <v>0</v>
      </c>
      <c r="L15" s="381">
        <v>0</v>
      </c>
      <c r="Q15" s="188"/>
    </row>
    <row r="16" spans="1:17" s="506" customFormat="1" ht="16.5" customHeight="1" x14ac:dyDescent="0.45">
      <c r="A16" s="431" t="s">
        <v>146</v>
      </c>
      <c r="B16" s="431" t="s">
        <v>26</v>
      </c>
      <c r="C16" s="372" t="s">
        <v>388</v>
      </c>
      <c r="D16" s="372" t="s">
        <v>289</v>
      </c>
      <c r="E16" s="382">
        <v>3</v>
      </c>
      <c r="F16" s="382">
        <v>3</v>
      </c>
      <c r="G16" s="382">
        <v>3</v>
      </c>
      <c r="H16" s="382">
        <v>4</v>
      </c>
      <c r="I16" s="382">
        <v>4</v>
      </c>
      <c r="J16" s="382">
        <v>4</v>
      </c>
      <c r="K16" s="382">
        <v>4</v>
      </c>
      <c r="L16" s="382">
        <v>5</v>
      </c>
      <c r="Q16" s="508"/>
    </row>
    <row r="17" spans="1:17" ht="16.5" customHeight="1" x14ac:dyDescent="0.45">
      <c r="A17" s="12" t="s">
        <v>147</v>
      </c>
      <c r="B17" s="12" t="s">
        <v>187</v>
      </c>
      <c r="C17" s="275" t="s">
        <v>389</v>
      </c>
      <c r="D17" s="275" t="s">
        <v>187</v>
      </c>
      <c r="E17" s="381">
        <v>3</v>
      </c>
      <c r="F17" s="381">
        <v>2</v>
      </c>
      <c r="G17" s="381">
        <v>2</v>
      </c>
      <c r="H17" s="381">
        <v>2</v>
      </c>
      <c r="I17" s="381">
        <v>2</v>
      </c>
      <c r="J17" s="381">
        <v>2</v>
      </c>
      <c r="K17" s="381">
        <v>2</v>
      </c>
      <c r="L17" s="381">
        <v>2</v>
      </c>
      <c r="Q17" s="193"/>
    </row>
    <row r="18" spans="1:17" ht="16.5" customHeight="1" x14ac:dyDescent="0.45">
      <c r="A18" s="12" t="s">
        <v>147</v>
      </c>
      <c r="B18" s="12" t="s">
        <v>188</v>
      </c>
      <c r="C18" s="275" t="s">
        <v>389</v>
      </c>
      <c r="D18" s="275" t="s">
        <v>188</v>
      </c>
      <c r="E18" s="381">
        <v>5</v>
      </c>
      <c r="F18" s="381">
        <v>4</v>
      </c>
      <c r="G18" s="381">
        <v>4</v>
      </c>
      <c r="H18" s="381">
        <v>4</v>
      </c>
      <c r="I18" s="381">
        <v>4</v>
      </c>
      <c r="J18" s="381">
        <v>4</v>
      </c>
      <c r="K18" s="381">
        <v>5</v>
      </c>
      <c r="L18" s="381">
        <v>5</v>
      </c>
      <c r="Q18" s="193"/>
    </row>
    <row r="19" spans="1:17" ht="16.5" customHeight="1" x14ac:dyDescent="0.45">
      <c r="A19" s="12" t="s">
        <v>147</v>
      </c>
      <c r="B19" s="12" t="s">
        <v>87</v>
      </c>
      <c r="C19" s="275" t="s">
        <v>389</v>
      </c>
      <c r="D19" s="275" t="s">
        <v>387</v>
      </c>
      <c r="E19" s="381">
        <v>0</v>
      </c>
      <c r="F19" s="381">
        <v>0</v>
      </c>
      <c r="G19" s="381">
        <v>0</v>
      </c>
      <c r="H19" s="381">
        <v>0</v>
      </c>
      <c r="I19" s="381">
        <v>0</v>
      </c>
      <c r="J19" s="381">
        <v>0</v>
      </c>
      <c r="K19" s="381">
        <v>0</v>
      </c>
      <c r="L19" s="381">
        <v>0</v>
      </c>
      <c r="Q19" s="193"/>
    </row>
    <row r="20" spans="1:17" s="506" customFormat="1" ht="16.5" customHeight="1" x14ac:dyDescent="0.45">
      <c r="A20" s="431" t="s">
        <v>147</v>
      </c>
      <c r="B20" s="431" t="s">
        <v>26</v>
      </c>
      <c r="C20" s="372" t="s">
        <v>389</v>
      </c>
      <c r="D20" s="372" t="s">
        <v>289</v>
      </c>
      <c r="E20" s="382">
        <v>8</v>
      </c>
      <c r="F20" s="382">
        <v>6</v>
      </c>
      <c r="G20" s="382">
        <v>6</v>
      </c>
      <c r="H20" s="382">
        <v>6</v>
      </c>
      <c r="I20" s="382">
        <v>6</v>
      </c>
      <c r="J20" s="382">
        <v>6</v>
      </c>
      <c r="K20" s="382">
        <v>7</v>
      </c>
      <c r="L20" s="382">
        <v>8</v>
      </c>
      <c r="Q20" s="509"/>
    </row>
    <row r="21" spans="1:17" ht="16.5" customHeight="1" x14ac:dyDescent="0.45">
      <c r="A21" s="12" t="s">
        <v>148</v>
      </c>
      <c r="B21" s="12" t="s">
        <v>187</v>
      </c>
      <c r="C21" s="275" t="s">
        <v>390</v>
      </c>
      <c r="D21" s="275" t="s">
        <v>187</v>
      </c>
      <c r="E21" s="381">
        <v>5</v>
      </c>
      <c r="F21" s="381">
        <v>3</v>
      </c>
      <c r="G21" s="381">
        <v>3</v>
      </c>
      <c r="H21" s="381">
        <v>3</v>
      </c>
      <c r="I21" s="381">
        <v>3</v>
      </c>
      <c r="J21" s="381">
        <v>3</v>
      </c>
      <c r="K21" s="381">
        <v>2</v>
      </c>
      <c r="L21" s="381">
        <v>2</v>
      </c>
      <c r="Q21" s="193"/>
    </row>
    <row r="22" spans="1:17" ht="16.5" customHeight="1" x14ac:dyDescent="0.45">
      <c r="A22" s="12" t="s">
        <v>148</v>
      </c>
      <c r="B22" s="12" t="s">
        <v>188</v>
      </c>
      <c r="C22" s="275" t="s">
        <v>390</v>
      </c>
      <c r="D22" s="275" t="s">
        <v>188</v>
      </c>
      <c r="E22" s="381">
        <v>7</v>
      </c>
      <c r="F22" s="381">
        <v>5</v>
      </c>
      <c r="G22" s="381">
        <v>5</v>
      </c>
      <c r="H22" s="381">
        <v>4</v>
      </c>
      <c r="I22" s="381">
        <v>4</v>
      </c>
      <c r="J22" s="381">
        <v>4</v>
      </c>
      <c r="K22" s="381">
        <v>4</v>
      </c>
      <c r="L22" s="381">
        <v>3</v>
      </c>
      <c r="Q22" s="193"/>
    </row>
    <row r="23" spans="1:17" ht="16.5" customHeight="1" x14ac:dyDescent="0.45">
      <c r="A23" s="12" t="s">
        <v>148</v>
      </c>
      <c r="B23" s="12" t="s">
        <v>87</v>
      </c>
      <c r="C23" s="275" t="s">
        <v>390</v>
      </c>
      <c r="D23" s="275" t="s">
        <v>387</v>
      </c>
      <c r="E23" s="381">
        <v>0</v>
      </c>
      <c r="F23" s="381">
        <v>0</v>
      </c>
      <c r="G23" s="381">
        <v>0</v>
      </c>
      <c r="H23" s="381">
        <v>0</v>
      </c>
      <c r="I23" s="381">
        <v>0</v>
      </c>
      <c r="J23" s="381">
        <v>0</v>
      </c>
      <c r="K23" s="381">
        <v>0</v>
      </c>
      <c r="L23" s="381">
        <v>0</v>
      </c>
    </row>
    <row r="24" spans="1:17" s="506" customFormat="1" ht="16.5" customHeight="1" x14ac:dyDescent="0.45">
      <c r="A24" s="431" t="s">
        <v>148</v>
      </c>
      <c r="B24" s="431" t="s">
        <v>26</v>
      </c>
      <c r="C24" s="372" t="s">
        <v>390</v>
      </c>
      <c r="D24" s="372" t="s">
        <v>289</v>
      </c>
      <c r="E24" s="382">
        <v>12</v>
      </c>
      <c r="F24" s="382">
        <v>8</v>
      </c>
      <c r="G24" s="382">
        <v>7</v>
      </c>
      <c r="H24" s="382">
        <v>7</v>
      </c>
      <c r="I24" s="382">
        <v>7</v>
      </c>
      <c r="J24" s="382">
        <v>6</v>
      </c>
      <c r="K24" s="382">
        <v>6</v>
      </c>
      <c r="L24" s="382">
        <v>5</v>
      </c>
    </row>
    <row r="25" spans="1:17" ht="16.5" customHeight="1" x14ac:dyDescent="0.45">
      <c r="A25" s="12" t="s">
        <v>149</v>
      </c>
      <c r="B25" s="12" t="s">
        <v>187</v>
      </c>
      <c r="C25" s="275" t="s">
        <v>391</v>
      </c>
      <c r="D25" s="275" t="s">
        <v>187</v>
      </c>
      <c r="E25" s="381">
        <v>7</v>
      </c>
      <c r="F25" s="381">
        <v>5</v>
      </c>
      <c r="G25" s="381">
        <v>6</v>
      </c>
      <c r="H25" s="381">
        <v>5</v>
      </c>
      <c r="I25" s="381">
        <v>5</v>
      </c>
      <c r="J25" s="381">
        <v>5</v>
      </c>
      <c r="K25" s="381">
        <v>4</v>
      </c>
      <c r="L25" s="381">
        <v>4</v>
      </c>
    </row>
    <row r="26" spans="1:17" ht="16.5" customHeight="1" x14ac:dyDescent="0.45">
      <c r="A26" s="12" t="s">
        <v>149</v>
      </c>
      <c r="B26" s="12" t="s">
        <v>188</v>
      </c>
      <c r="C26" s="275" t="s">
        <v>391</v>
      </c>
      <c r="D26" s="275" t="s">
        <v>188</v>
      </c>
      <c r="E26" s="381">
        <v>12</v>
      </c>
      <c r="F26" s="381">
        <v>10</v>
      </c>
      <c r="G26" s="381">
        <v>10</v>
      </c>
      <c r="H26" s="381">
        <v>8</v>
      </c>
      <c r="I26" s="381">
        <v>8</v>
      </c>
      <c r="J26" s="381">
        <v>7</v>
      </c>
      <c r="K26" s="381">
        <v>7</v>
      </c>
      <c r="L26" s="381">
        <v>5</v>
      </c>
    </row>
    <row r="27" spans="1:17" ht="16.5" customHeight="1" x14ac:dyDescent="0.45">
      <c r="A27" s="12" t="s">
        <v>149</v>
      </c>
      <c r="B27" s="12" t="s">
        <v>87</v>
      </c>
      <c r="C27" s="275" t="s">
        <v>391</v>
      </c>
      <c r="D27" s="275" t="s">
        <v>387</v>
      </c>
      <c r="E27" s="381">
        <v>0</v>
      </c>
      <c r="F27" s="381">
        <v>0</v>
      </c>
      <c r="G27" s="381">
        <v>0</v>
      </c>
      <c r="H27" s="381">
        <v>0</v>
      </c>
      <c r="I27" s="381">
        <v>0</v>
      </c>
      <c r="J27" s="381">
        <v>0</v>
      </c>
      <c r="K27" s="381">
        <v>0</v>
      </c>
      <c r="L27" s="381">
        <v>0</v>
      </c>
    </row>
    <row r="28" spans="1:17" s="506" customFormat="1" ht="16.5" customHeight="1" x14ac:dyDescent="0.45">
      <c r="A28" s="431" t="s">
        <v>149</v>
      </c>
      <c r="B28" s="431" t="s">
        <v>26</v>
      </c>
      <c r="C28" s="372" t="s">
        <v>391</v>
      </c>
      <c r="D28" s="372" t="s">
        <v>289</v>
      </c>
      <c r="E28" s="382">
        <v>19</v>
      </c>
      <c r="F28" s="382">
        <v>14</v>
      </c>
      <c r="G28" s="382">
        <v>16</v>
      </c>
      <c r="H28" s="382">
        <v>13</v>
      </c>
      <c r="I28" s="382">
        <v>12</v>
      </c>
      <c r="J28" s="382">
        <v>12</v>
      </c>
      <c r="K28" s="382">
        <v>11</v>
      </c>
      <c r="L28" s="382">
        <v>9</v>
      </c>
    </row>
    <row r="29" spans="1:17" ht="16.5" customHeight="1" x14ac:dyDescent="0.45">
      <c r="A29" s="12" t="s">
        <v>150</v>
      </c>
      <c r="B29" s="12" t="s">
        <v>187</v>
      </c>
      <c r="C29" s="275" t="s">
        <v>392</v>
      </c>
      <c r="D29" s="275" t="s">
        <v>187</v>
      </c>
      <c r="E29" s="381">
        <v>53</v>
      </c>
      <c r="F29" s="381">
        <v>52</v>
      </c>
      <c r="G29" s="381">
        <v>49</v>
      </c>
      <c r="H29" s="381">
        <v>39</v>
      </c>
      <c r="I29" s="381">
        <v>33</v>
      </c>
      <c r="J29" s="381">
        <v>26</v>
      </c>
      <c r="K29" s="381">
        <v>19</v>
      </c>
      <c r="L29" s="381">
        <v>15</v>
      </c>
    </row>
    <row r="30" spans="1:17" ht="16.5" customHeight="1" x14ac:dyDescent="0.45">
      <c r="A30" s="12" t="s">
        <v>150</v>
      </c>
      <c r="B30" s="12" t="s">
        <v>188</v>
      </c>
      <c r="C30" s="275" t="s">
        <v>392</v>
      </c>
      <c r="D30" s="275" t="s">
        <v>188</v>
      </c>
      <c r="E30" s="381">
        <v>67</v>
      </c>
      <c r="F30" s="381">
        <v>66</v>
      </c>
      <c r="G30" s="381">
        <v>60</v>
      </c>
      <c r="H30" s="381">
        <v>47</v>
      </c>
      <c r="I30" s="381">
        <v>40</v>
      </c>
      <c r="J30" s="381">
        <v>31</v>
      </c>
      <c r="K30" s="381">
        <v>25</v>
      </c>
      <c r="L30" s="381">
        <v>16</v>
      </c>
    </row>
    <row r="31" spans="1:17" ht="16.5" customHeight="1" x14ac:dyDescent="0.45">
      <c r="A31" s="12" t="s">
        <v>150</v>
      </c>
      <c r="B31" s="12" t="s">
        <v>87</v>
      </c>
      <c r="C31" s="275" t="s">
        <v>392</v>
      </c>
      <c r="D31" s="275" t="s">
        <v>387</v>
      </c>
      <c r="E31" s="381">
        <v>0</v>
      </c>
      <c r="F31" s="381">
        <v>0</v>
      </c>
      <c r="G31" s="381">
        <v>0</v>
      </c>
      <c r="H31" s="381">
        <v>0</v>
      </c>
      <c r="I31" s="381">
        <v>0</v>
      </c>
      <c r="J31" s="381">
        <v>6</v>
      </c>
      <c r="K31" s="381">
        <v>0</v>
      </c>
      <c r="L31" s="381">
        <v>0</v>
      </c>
    </row>
    <row r="32" spans="1:17" s="506" customFormat="1" ht="16.5" customHeight="1" x14ac:dyDescent="0.45">
      <c r="A32" s="431" t="s">
        <v>150</v>
      </c>
      <c r="B32" s="431" t="s">
        <v>26</v>
      </c>
      <c r="C32" s="372" t="s">
        <v>392</v>
      </c>
      <c r="D32" s="372" t="s">
        <v>289</v>
      </c>
      <c r="E32" s="382">
        <v>120</v>
      </c>
      <c r="F32" s="382">
        <v>118</v>
      </c>
      <c r="G32" s="382">
        <v>109</v>
      </c>
      <c r="H32" s="382">
        <v>86</v>
      </c>
      <c r="I32" s="382">
        <v>73</v>
      </c>
      <c r="J32" s="382">
        <v>63</v>
      </c>
      <c r="K32" s="382">
        <v>44</v>
      </c>
      <c r="L32" s="382">
        <v>31</v>
      </c>
      <c r="N32" s="510"/>
    </row>
    <row r="33" spans="1:14" ht="16.5" customHeight="1" x14ac:dyDescent="0.45">
      <c r="A33" s="12" t="s">
        <v>151</v>
      </c>
      <c r="B33" s="12" t="s">
        <v>187</v>
      </c>
      <c r="C33" s="275" t="s">
        <v>393</v>
      </c>
      <c r="D33" s="275" t="s">
        <v>187</v>
      </c>
      <c r="E33" s="381">
        <v>120</v>
      </c>
      <c r="F33" s="381">
        <v>130</v>
      </c>
      <c r="G33" s="381">
        <v>139</v>
      </c>
      <c r="H33" s="381">
        <v>136</v>
      </c>
      <c r="I33" s="381">
        <v>133</v>
      </c>
      <c r="J33" s="381">
        <v>124</v>
      </c>
      <c r="K33" s="381">
        <v>120</v>
      </c>
      <c r="L33" s="381">
        <v>115</v>
      </c>
      <c r="N33" s="44"/>
    </row>
    <row r="34" spans="1:14" ht="16.5" customHeight="1" x14ac:dyDescent="0.45">
      <c r="A34" s="12" t="s">
        <v>151</v>
      </c>
      <c r="B34" s="12" t="s">
        <v>188</v>
      </c>
      <c r="C34" s="275" t="s">
        <v>393</v>
      </c>
      <c r="D34" s="275" t="s">
        <v>188</v>
      </c>
      <c r="E34" s="381">
        <v>164</v>
      </c>
      <c r="F34" s="381">
        <v>172</v>
      </c>
      <c r="G34" s="381">
        <v>176</v>
      </c>
      <c r="H34" s="381">
        <v>165</v>
      </c>
      <c r="I34" s="381">
        <v>157</v>
      </c>
      <c r="J34" s="381">
        <v>143</v>
      </c>
      <c r="K34" s="381">
        <v>134</v>
      </c>
      <c r="L34" s="381">
        <v>119</v>
      </c>
    </row>
    <row r="35" spans="1:14" ht="16.5" customHeight="1" x14ac:dyDescent="0.45">
      <c r="A35" s="12" t="s">
        <v>151</v>
      </c>
      <c r="B35" s="12" t="s">
        <v>87</v>
      </c>
      <c r="C35" s="275" t="s">
        <v>393</v>
      </c>
      <c r="D35" s="275" t="s">
        <v>387</v>
      </c>
      <c r="E35" s="381">
        <v>0</v>
      </c>
      <c r="F35" s="381">
        <v>0</v>
      </c>
      <c r="G35" s="381">
        <v>0</v>
      </c>
      <c r="H35" s="381">
        <v>0</v>
      </c>
      <c r="I35" s="381">
        <v>0</v>
      </c>
      <c r="J35" s="381">
        <v>0</v>
      </c>
      <c r="K35" s="381">
        <v>0</v>
      </c>
      <c r="L35" s="381">
        <v>0</v>
      </c>
    </row>
    <row r="36" spans="1:14" s="506" customFormat="1" ht="16.5" customHeight="1" x14ac:dyDescent="0.45">
      <c r="A36" s="431" t="s">
        <v>151</v>
      </c>
      <c r="B36" s="431" t="s">
        <v>26</v>
      </c>
      <c r="C36" s="372" t="s">
        <v>393</v>
      </c>
      <c r="D36" s="372" t="s">
        <v>289</v>
      </c>
      <c r="E36" s="382">
        <v>284</v>
      </c>
      <c r="F36" s="382">
        <v>301</v>
      </c>
      <c r="G36" s="382">
        <v>316</v>
      </c>
      <c r="H36" s="382">
        <v>301</v>
      </c>
      <c r="I36" s="382">
        <v>290</v>
      </c>
      <c r="J36" s="382">
        <v>267</v>
      </c>
      <c r="K36" s="382">
        <v>254</v>
      </c>
      <c r="L36" s="382">
        <v>234</v>
      </c>
    </row>
    <row r="37" spans="1:14" ht="16.5" customHeight="1" x14ac:dyDescent="0.45">
      <c r="A37" s="12" t="s">
        <v>152</v>
      </c>
      <c r="B37" s="12" t="s">
        <v>187</v>
      </c>
      <c r="C37" s="275" t="s">
        <v>394</v>
      </c>
      <c r="D37" s="275" t="s">
        <v>187</v>
      </c>
      <c r="E37" s="381">
        <v>178</v>
      </c>
      <c r="F37" s="381">
        <v>187</v>
      </c>
      <c r="G37" s="381">
        <v>188</v>
      </c>
      <c r="H37" s="381">
        <v>191</v>
      </c>
      <c r="I37" s="381">
        <v>198</v>
      </c>
      <c r="J37" s="381">
        <v>195</v>
      </c>
      <c r="K37" s="381">
        <v>198</v>
      </c>
      <c r="L37" s="381">
        <v>200</v>
      </c>
    </row>
    <row r="38" spans="1:14" ht="16.5" customHeight="1" x14ac:dyDescent="0.45">
      <c r="A38" s="12" t="s">
        <v>152</v>
      </c>
      <c r="B38" s="12" t="s">
        <v>188</v>
      </c>
      <c r="C38" s="275" t="s">
        <v>394</v>
      </c>
      <c r="D38" s="275" t="s">
        <v>188</v>
      </c>
      <c r="E38" s="381">
        <v>209</v>
      </c>
      <c r="F38" s="381">
        <v>218</v>
      </c>
      <c r="G38" s="381">
        <v>215</v>
      </c>
      <c r="H38" s="381">
        <v>218</v>
      </c>
      <c r="I38" s="381">
        <v>223</v>
      </c>
      <c r="J38" s="381">
        <v>217</v>
      </c>
      <c r="K38" s="381">
        <v>217</v>
      </c>
      <c r="L38" s="381">
        <v>209</v>
      </c>
    </row>
    <row r="39" spans="1:14" ht="16.5" customHeight="1" x14ac:dyDescent="0.45">
      <c r="A39" s="12" t="s">
        <v>152</v>
      </c>
      <c r="B39" s="12" t="s">
        <v>87</v>
      </c>
      <c r="C39" s="275" t="s">
        <v>394</v>
      </c>
      <c r="D39" s="275" t="s">
        <v>387</v>
      </c>
      <c r="E39" s="381">
        <v>0</v>
      </c>
      <c r="F39" s="381">
        <v>0</v>
      </c>
      <c r="G39" s="381">
        <v>0</v>
      </c>
      <c r="H39" s="381">
        <v>0</v>
      </c>
      <c r="I39" s="381">
        <v>0</v>
      </c>
      <c r="J39" s="381">
        <v>0</v>
      </c>
      <c r="K39" s="381">
        <v>0</v>
      </c>
      <c r="L39" s="381">
        <v>0</v>
      </c>
    </row>
    <row r="40" spans="1:14" s="506" customFormat="1" ht="16.5" customHeight="1" x14ac:dyDescent="0.45">
      <c r="A40" s="431" t="s">
        <v>152</v>
      </c>
      <c r="B40" s="431" t="s">
        <v>26</v>
      </c>
      <c r="C40" s="372" t="s">
        <v>394</v>
      </c>
      <c r="D40" s="372" t="s">
        <v>289</v>
      </c>
      <c r="E40" s="382">
        <v>387</v>
      </c>
      <c r="F40" s="382">
        <v>405</v>
      </c>
      <c r="G40" s="382">
        <v>403</v>
      </c>
      <c r="H40" s="382">
        <v>408</v>
      </c>
      <c r="I40" s="382">
        <v>421</v>
      </c>
      <c r="J40" s="382">
        <v>413</v>
      </c>
      <c r="K40" s="382">
        <v>415</v>
      </c>
      <c r="L40" s="382">
        <v>408</v>
      </c>
    </row>
    <row r="41" spans="1:14" ht="16.5" customHeight="1" x14ac:dyDescent="0.45">
      <c r="A41" s="12" t="s">
        <v>153</v>
      </c>
      <c r="B41" s="12" t="s">
        <v>187</v>
      </c>
      <c r="C41" s="275" t="s">
        <v>395</v>
      </c>
      <c r="D41" s="275" t="s">
        <v>187</v>
      </c>
      <c r="E41" s="381">
        <v>134</v>
      </c>
      <c r="F41" s="381">
        <v>141</v>
      </c>
      <c r="G41" s="381">
        <v>156</v>
      </c>
      <c r="H41" s="381">
        <v>167</v>
      </c>
      <c r="I41" s="381">
        <v>178</v>
      </c>
      <c r="J41" s="381">
        <v>184</v>
      </c>
      <c r="K41" s="381">
        <v>194</v>
      </c>
      <c r="L41" s="381">
        <v>196</v>
      </c>
    </row>
    <row r="42" spans="1:14" ht="16.5" customHeight="1" x14ac:dyDescent="0.45">
      <c r="A42" s="12" t="s">
        <v>153</v>
      </c>
      <c r="B42" s="12" t="s">
        <v>188</v>
      </c>
      <c r="C42" s="275" t="s">
        <v>395</v>
      </c>
      <c r="D42" s="275" t="s">
        <v>188</v>
      </c>
      <c r="E42" s="381">
        <v>158</v>
      </c>
      <c r="F42" s="381">
        <v>164</v>
      </c>
      <c r="G42" s="381">
        <v>178</v>
      </c>
      <c r="H42" s="381">
        <v>189</v>
      </c>
      <c r="I42" s="381">
        <v>200</v>
      </c>
      <c r="J42" s="381">
        <v>205</v>
      </c>
      <c r="K42" s="381">
        <v>214</v>
      </c>
      <c r="L42" s="381">
        <v>206</v>
      </c>
    </row>
    <row r="43" spans="1:14" ht="16.5" customHeight="1" x14ac:dyDescent="0.45">
      <c r="A43" s="12" t="s">
        <v>153</v>
      </c>
      <c r="B43" s="12" t="s">
        <v>87</v>
      </c>
      <c r="C43" s="275" t="s">
        <v>395</v>
      </c>
      <c r="D43" s="275" t="s">
        <v>387</v>
      </c>
      <c r="E43" s="381">
        <v>0</v>
      </c>
      <c r="F43" s="381">
        <v>0</v>
      </c>
      <c r="G43" s="381">
        <v>0</v>
      </c>
      <c r="H43" s="381">
        <v>0</v>
      </c>
      <c r="I43" s="381">
        <v>0</v>
      </c>
      <c r="J43" s="381">
        <v>0</v>
      </c>
      <c r="K43" s="381">
        <v>0</v>
      </c>
      <c r="L43" s="381">
        <v>0</v>
      </c>
    </row>
    <row r="44" spans="1:14" s="506" customFormat="1" ht="16.5" customHeight="1" x14ac:dyDescent="0.45">
      <c r="A44" s="431" t="s">
        <v>153</v>
      </c>
      <c r="B44" s="431" t="s">
        <v>26</v>
      </c>
      <c r="C44" s="372" t="s">
        <v>395</v>
      </c>
      <c r="D44" s="372" t="s">
        <v>289</v>
      </c>
      <c r="E44" s="382">
        <v>292</v>
      </c>
      <c r="F44" s="382">
        <v>305</v>
      </c>
      <c r="G44" s="382">
        <v>335</v>
      </c>
      <c r="H44" s="382">
        <v>356</v>
      </c>
      <c r="I44" s="382">
        <v>378</v>
      </c>
      <c r="J44" s="382">
        <v>389</v>
      </c>
      <c r="K44" s="382">
        <v>408</v>
      </c>
      <c r="L44" s="382">
        <v>403</v>
      </c>
    </row>
    <row r="45" spans="1:14" ht="16.5" customHeight="1" x14ac:dyDescent="0.45">
      <c r="A45" s="12" t="s">
        <v>154</v>
      </c>
      <c r="B45" s="12" t="s">
        <v>187</v>
      </c>
      <c r="C45" s="275" t="s">
        <v>396</v>
      </c>
      <c r="D45" s="275" t="s">
        <v>187</v>
      </c>
      <c r="E45" s="381">
        <v>119</v>
      </c>
      <c r="F45" s="381">
        <v>128</v>
      </c>
      <c r="G45" s="381">
        <v>143</v>
      </c>
      <c r="H45" s="381">
        <v>157</v>
      </c>
      <c r="I45" s="381">
        <v>178</v>
      </c>
      <c r="J45" s="381">
        <v>194</v>
      </c>
      <c r="K45" s="381">
        <v>211</v>
      </c>
      <c r="L45" s="381">
        <v>233</v>
      </c>
    </row>
    <row r="46" spans="1:14" ht="16.5" customHeight="1" x14ac:dyDescent="0.45">
      <c r="A46" s="12" t="s">
        <v>154</v>
      </c>
      <c r="B46" s="12" t="s">
        <v>188</v>
      </c>
      <c r="C46" s="275" t="s">
        <v>396</v>
      </c>
      <c r="D46" s="275" t="s">
        <v>188</v>
      </c>
      <c r="E46" s="381">
        <v>163</v>
      </c>
      <c r="F46" s="381">
        <v>168</v>
      </c>
      <c r="G46" s="381">
        <v>180</v>
      </c>
      <c r="H46" s="381">
        <v>192</v>
      </c>
      <c r="I46" s="381">
        <v>207</v>
      </c>
      <c r="J46" s="381">
        <v>216</v>
      </c>
      <c r="K46" s="381">
        <v>232</v>
      </c>
      <c r="L46" s="381">
        <v>246</v>
      </c>
    </row>
    <row r="47" spans="1:14" ht="16.5" customHeight="1" x14ac:dyDescent="0.45">
      <c r="A47" s="12" t="s">
        <v>154</v>
      </c>
      <c r="B47" s="12" t="s">
        <v>87</v>
      </c>
      <c r="C47" s="275" t="s">
        <v>396</v>
      </c>
      <c r="D47" s="275" t="s">
        <v>387</v>
      </c>
      <c r="E47" s="381">
        <v>0</v>
      </c>
      <c r="F47" s="381">
        <v>0</v>
      </c>
      <c r="G47" s="381">
        <v>0</v>
      </c>
      <c r="H47" s="381">
        <v>0</v>
      </c>
      <c r="I47" s="381">
        <v>0</v>
      </c>
      <c r="J47" s="381">
        <v>0</v>
      </c>
      <c r="K47" s="381">
        <v>0</v>
      </c>
      <c r="L47" s="381">
        <v>0</v>
      </c>
    </row>
    <row r="48" spans="1:14" s="506" customFormat="1" ht="16.5" customHeight="1" x14ac:dyDescent="0.45">
      <c r="A48" s="431" t="s">
        <v>154</v>
      </c>
      <c r="B48" s="431" t="s">
        <v>26</v>
      </c>
      <c r="C48" s="372" t="s">
        <v>396</v>
      </c>
      <c r="D48" s="372" t="s">
        <v>289</v>
      </c>
      <c r="E48" s="382">
        <v>282</v>
      </c>
      <c r="F48" s="382">
        <v>296</v>
      </c>
      <c r="G48" s="382">
        <v>323</v>
      </c>
      <c r="H48" s="382">
        <v>349</v>
      </c>
      <c r="I48" s="382">
        <v>384</v>
      </c>
      <c r="J48" s="382">
        <v>410</v>
      </c>
      <c r="K48" s="382">
        <v>443</v>
      </c>
      <c r="L48" s="382">
        <v>479</v>
      </c>
    </row>
    <row r="49" spans="1:13" ht="16.5" customHeight="1" x14ac:dyDescent="0.45">
      <c r="A49" s="12" t="s">
        <v>155</v>
      </c>
      <c r="B49" s="12" t="s">
        <v>187</v>
      </c>
      <c r="C49" s="275" t="s">
        <v>397</v>
      </c>
      <c r="D49" s="275" t="s">
        <v>187</v>
      </c>
      <c r="E49" s="381">
        <v>41</v>
      </c>
      <c r="F49" s="381">
        <v>43</v>
      </c>
      <c r="G49" s="381">
        <v>47</v>
      </c>
      <c r="H49" s="381">
        <v>47</v>
      </c>
      <c r="I49" s="381">
        <v>51</v>
      </c>
      <c r="J49" s="381">
        <v>55</v>
      </c>
      <c r="K49" s="381">
        <v>60</v>
      </c>
      <c r="L49" s="381">
        <v>65</v>
      </c>
    </row>
    <row r="50" spans="1:13" ht="16.5" customHeight="1" x14ac:dyDescent="0.45">
      <c r="A50" s="12" t="s">
        <v>155</v>
      </c>
      <c r="B50" s="12" t="s">
        <v>188</v>
      </c>
      <c r="C50" s="275" t="s">
        <v>397</v>
      </c>
      <c r="D50" s="275" t="s">
        <v>188</v>
      </c>
      <c r="E50" s="381">
        <v>35</v>
      </c>
      <c r="F50" s="381">
        <v>37</v>
      </c>
      <c r="G50" s="381">
        <v>41</v>
      </c>
      <c r="H50" s="381">
        <v>46</v>
      </c>
      <c r="I50" s="381">
        <v>50</v>
      </c>
      <c r="J50" s="381">
        <v>54</v>
      </c>
      <c r="K50" s="381">
        <v>58</v>
      </c>
      <c r="L50" s="381">
        <v>61</v>
      </c>
    </row>
    <row r="51" spans="1:13" ht="16.5" customHeight="1" x14ac:dyDescent="0.45">
      <c r="A51" s="12" t="s">
        <v>155</v>
      </c>
      <c r="B51" s="12" t="s">
        <v>87</v>
      </c>
      <c r="C51" s="275" t="s">
        <v>397</v>
      </c>
      <c r="D51" s="275" t="s">
        <v>387</v>
      </c>
      <c r="E51" s="381">
        <v>0</v>
      </c>
      <c r="F51" s="381">
        <v>0</v>
      </c>
      <c r="G51" s="381">
        <v>0</v>
      </c>
      <c r="H51" s="381">
        <v>0</v>
      </c>
      <c r="I51" s="381">
        <v>0</v>
      </c>
      <c r="J51" s="381">
        <v>0</v>
      </c>
      <c r="K51" s="381">
        <v>0</v>
      </c>
      <c r="L51" s="381">
        <v>0</v>
      </c>
      <c r="M51" s="44"/>
    </row>
    <row r="52" spans="1:13" s="506" customFormat="1" ht="16.5" customHeight="1" x14ac:dyDescent="0.45">
      <c r="A52" s="431" t="s">
        <v>155</v>
      </c>
      <c r="B52" s="431" t="s">
        <v>26</v>
      </c>
      <c r="C52" s="372" t="s">
        <v>397</v>
      </c>
      <c r="D52" s="372" t="s">
        <v>289</v>
      </c>
      <c r="E52" s="382">
        <v>76</v>
      </c>
      <c r="F52" s="382">
        <v>80</v>
      </c>
      <c r="G52" s="382">
        <v>88</v>
      </c>
      <c r="H52" s="382">
        <v>92</v>
      </c>
      <c r="I52" s="382">
        <v>101</v>
      </c>
      <c r="J52" s="382">
        <v>109</v>
      </c>
      <c r="K52" s="382">
        <v>117</v>
      </c>
      <c r="L52" s="382">
        <v>126</v>
      </c>
    </row>
    <row r="53" spans="1:13" ht="16.5" customHeight="1" x14ac:dyDescent="0.45">
      <c r="A53" s="12" t="s">
        <v>156</v>
      </c>
      <c r="B53" s="12" t="s">
        <v>187</v>
      </c>
      <c r="C53" s="275" t="s">
        <v>398</v>
      </c>
      <c r="D53" s="275" t="s">
        <v>187</v>
      </c>
      <c r="E53" s="381">
        <v>0</v>
      </c>
      <c r="F53" s="381">
        <v>0</v>
      </c>
      <c r="G53" s="381">
        <v>0</v>
      </c>
      <c r="H53" s="381">
        <v>0</v>
      </c>
      <c r="I53" s="381">
        <v>0</v>
      </c>
      <c r="J53" s="381">
        <v>0</v>
      </c>
      <c r="K53" s="381">
        <v>0</v>
      </c>
      <c r="L53" s="381">
        <v>0</v>
      </c>
    </row>
    <row r="54" spans="1:13" ht="16.5" customHeight="1" x14ac:dyDescent="0.45">
      <c r="A54" s="12" t="s">
        <v>156</v>
      </c>
      <c r="B54" s="12" t="s">
        <v>188</v>
      </c>
      <c r="C54" s="275" t="s">
        <v>398</v>
      </c>
      <c r="D54" s="275" t="s">
        <v>188</v>
      </c>
      <c r="E54" s="381">
        <v>0</v>
      </c>
      <c r="F54" s="381">
        <v>0</v>
      </c>
      <c r="G54" s="381">
        <v>0</v>
      </c>
      <c r="H54" s="381">
        <v>0</v>
      </c>
      <c r="I54" s="381">
        <v>0</v>
      </c>
      <c r="J54" s="381">
        <v>0</v>
      </c>
      <c r="K54" s="381">
        <v>0</v>
      </c>
      <c r="L54" s="381">
        <v>0</v>
      </c>
    </row>
    <row r="55" spans="1:13" ht="16.5" customHeight="1" x14ac:dyDescent="0.45">
      <c r="A55" s="12" t="s">
        <v>156</v>
      </c>
      <c r="B55" s="12" t="s">
        <v>87</v>
      </c>
      <c r="C55" s="275" t="s">
        <v>398</v>
      </c>
      <c r="D55" s="275" t="s">
        <v>387</v>
      </c>
      <c r="E55" s="381">
        <v>0</v>
      </c>
      <c r="F55" s="381">
        <v>0</v>
      </c>
      <c r="G55" s="381">
        <v>0</v>
      </c>
      <c r="H55" s="381">
        <v>0</v>
      </c>
      <c r="I55" s="381">
        <v>0</v>
      </c>
      <c r="J55" s="381">
        <v>0</v>
      </c>
      <c r="K55" s="381">
        <v>0</v>
      </c>
      <c r="L55" s="381">
        <v>0</v>
      </c>
    </row>
    <row r="56" spans="1:13" s="506" customFormat="1" ht="16.5" customHeight="1" x14ac:dyDescent="0.45">
      <c r="A56" s="431" t="s">
        <v>156</v>
      </c>
      <c r="B56" s="431" t="s">
        <v>26</v>
      </c>
      <c r="C56" s="372" t="s">
        <v>398</v>
      </c>
      <c r="D56" s="372" t="s">
        <v>289</v>
      </c>
      <c r="E56" s="382">
        <v>0</v>
      </c>
      <c r="F56" s="382">
        <v>0</v>
      </c>
      <c r="G56" s="382">
        <v>0</v>
      </c>
      <c r="H56" s="382">
        <v>0</v>
      </c>
      <c r="I56" s="382">
        <v>0</v>
      </c>
      <c r="J56" s="382">
        <v>0</v>
      </c>
      <c r="K56" s="382">
        <v>0</v>
      </c>
      <c r="L56" s="382">
        <v>0</v>
      </c>
    </row>
    <row r="57" spans="1:13" ht="16.5" customHeight="1" x14ac:dyDescent="0.45">
      <c r="A57" s="12" t="s">
        <v>26</v>
      </c>
      <c r="B57" s="12" t="s">
        <v>187</v>
      </c>
      <c r="C57" s="275" t="s">
        <v>289</v>
      </c>
      <c r="D57" s="275" t="s">
        <v>187</v>
      </c>
      <c r="E57" s="381">
        <v>661</v>
      </c>
      <c r="F57" s="381">
        <v>692</v>
      </c>
      <c r="G57" s="381">
        <v>735</v>
      </c>
      <c r="H57" s="381">
        <v>747</v>
      </c>
      <c r="I57" s="381">
        <v>782</v>
      </c>
      <c r="J57" s="381">
        <v>789</v>
      </c>
      <c r="K57" s="381">
        <v>813</v>
      </c>
      <c r="L57" s="381">
        <v>834</v>
      </c>
    </row>
    <row r="58" spans="1:13" ht="16.5" customHeight="1" x14ac:dyDescent="0.45">
      <c r="A58" s="12" t="s">
        <v>26</v>
      </c>
      <c r="B58" s="12" t="s">
        <v>188</v>
      </c>
      <c r="C58" s="275" t="s">
        <v>289</v>
      </c>
      <c r="D58" s="275" t="s">
        <v>188</v>
      </c>
      <c r="E58" s="381">
        <v>824</v>
      </c>
      <c r="F58" s="381">
        <v>845</v>
      </c>
      <c r="G58" s="381">
        <v>874</v>
      </c>
      <c r="H58" s="381">
        <v>877</v>
      </c>
      <c r="I58" s="381">
        <v>896</v>
      </c>
      <c r="J58" s="381">
        <v>886</v>
      </c>
      <c r="K58" s="381">
        <v>899</v>
      </c>
      <c r="L58" s="381">
        <v>874</v>
      </c>
    </row>
    <row r="59" spans="1:13" s="45" customFormat="1" ht="16.5" customHeight="1" x14ac:dyDescent="0.45">
      <c r="A59" s="12" t="s">
        <v>26</v>
      </c>
      <c r="B59" s="12" t="s">
        <v>87</v>
      </c>
      <c r="C59" s="275" t="s">
        <v>289</v>
      </c>
      <c r="D59" s="275" t="s">
        <v>387</v>
      </c>
      <c r="E59" s="381">
        <v>0</v>
      </c>
      <c r="F59" s="381">
        <v>0</v>
      </c>
      <c r="G59" s="381">
        <v>0</v>
      </c>
      <c r="H59" s="381">
        <v>0</v>
      </c>
      <c r="I59" s="381">
        <v>0</v>
      </c>
      <c r="J59" s="381">
        <v>6</v>
      </c>
      <c r="K59" s="381">
        <v>0</v>
      </c>
      <c r="L59" s="381">
        <v>0</v>
      </c>
    </row>
    <row r="60" spans="1:13" s="45" customFormat="1" ht="16.5" customHeight="1" x14ac:dyDescent="0.45">
      <c r="A60" s="431" t="s">
        <v>26</v>
      </c>
      <c r="B60" s="431" t="s">
        <v>26</v>
      </c>
      <c r="C60" s="275" t="s">
        <v>289</v>
      </c>
      <c r="D60" s="275" t="s">
        <v>289</v>
      </c>
      <c r="E60" s="382">
        <v>1485</v>
      </c>
      <c r="F60" s="382">
        <v>1538</v>
      </c>
      <c r="G60" s="382">
        <v>1608</v>
      </c>
      <c r="H60" s="382">
        <v>1624</v>
      </c>
      <c r="I60" s="382">
        <v>1678</v>
      </c>
      <c r="J60" s="382">
        <v>1681</v>
      </c>
      <c r="K60" s="382">
        <v>1713</v>
      </c>
      <c r="L60" s="382">
        <v>1709</v>
      </c>
    </row>
    <row r="61" spans="1:13" ht="16.5" customHeight="1" x14ac:dyDescent="0.45">
      <c r="A61" s="147"/>
      <c r="B61" s="6"/>
      <c r="C61" s="6"/>
      <c r="D61" s="6"/>
      <c r="E61" s="282"/>
      <c r="F61" s="282"/>
      <c r="G61" s="282"/>
      <c r="H61" s="282"/>
      <c r="I61" s="282"/>
      <c r="J61" s="282"/>
      <c r="K61" s="282"/>
      <c r="L61" s="282"/>
    </row>
    <row r="62" spans="1:13" ht="16.5" customHeight="1" x14ac:dyDescent="0.45">
      <c r="A62" s="8"/>
      <c r="B62" s="8"/>
      <c r="C62" s="8"/>
      <c r="D62" s="8"/>
      <c r="E62" s="8"/>
      <c r="F62" s="8"/>
      <c r="G62" s="8"/>
      <c r="H62" s="8"/>
      <c r="I62" s="8"/>
      <c r="J62" s="8"/>
      <c r="K62" s="8"/>
      <c r="L62" s="8"/>
    </row>
    <row r="63" spans="1:13" s="144" customFormat="1" ht="18" customHeight="1" x14ac:dyDescent="0.45">
      <c r="A63" s="213"/>
      <c r="B63" s="213"/>
      <c r="C63" s="213"/>
      <c r="D63" s="380"/>
      <c r="E63" s="632" t="s">
        <v>266</v>
      </c>
      <c r="F63" s="632"/>
      <c r="G63" s="632"/>
      <c r="H63" s="632"/>
      <c r="I63" s="632"/>
      <c r="J63" s="632"/>
      <c r="K63" s="632"/>
      <c r="L63" s="632"/>
    </row>
    <row r="64" spans="1:13" ht="30" customHeight="1" x14ac:dyDescent="0.45">
      <c r="A64" s="435" t="s">
        <v>538</v>
      </c>
      <c r="B64" s="436" t="s">
        <v>260</v>
      </c>
      <c r="C64" s="432"/>
      <c r="D64" s="432"/>
      <c r="E64" s="441"/>
      <c r="F64" s="441"/>
      <c r="G64" s="441"/>
      <c r="H64" s="441"/>
      <c r="I64" s="441"/>
      <c r="J64" s="441"/>
      <c r="K64" s="441"/>
      <c r="L64" s="441"/>
    </row>
    <row r="65" spans="1:17" ht="25.5" hidden="1" customHeight="1" x14ac:dyDescent="0.45">
      <c r="A65" s="145"/>
      <c r="B65" s="146"/>
      <c r="C65" s="146" t="s">
        <v>1039</v>
      </c>
      <c r="D65" s="146" t="s">
        <v>1040</v>
      </c>
      <c r="E65" s="275" t="s">
        <v>0</v>
      </c>
      <c r="F65" s="275" t="s">
        <v>1</v>
      </c>
      <c r="G65" s="275" t="s">
        <v>2</v>
      </c>
      <c r="H65" s="275" t="s">
        <v>3</v>
      </c>
      <c r="I65" s="275" t="s">
        <v>4</v>
      </c>
      <c r="J65" s="275" t="s">
        <v>307</v>
      </c>
      <c r="K65" s="275" t="s">
        <v>650</v>
      </c>
      <c r="L65" s="275" t="s">
        <v>651</v>
      </c>
    </row>
    <row r="66" spans="1:17" ht="16.5" customHeight="1" x14ac:dyDescent="0.45">
      <c r="A66" s="12" t="s">
        <v>145</v>
      </c>
      <c r="B66" s="12" t="s">
        <v>187</v>
      </c>
      <c r="C66" s="275" t="s">
        <v>385</v>
      </c>
      <c r="D66" s="275" t="s">
        <v>187</v>
      </c>
      <c r="E66" s="383">
        <v>417</v>
      </c>
      <c r="F66" s="383">
        <v>489</v>
      </c>
      <c r="G66" s="383">
        <v>642</v>
      </c>
      <c r="H66" s="383">
        <v>742</v>
      </c>
      <c r="I66" s="383">
        <v>757</v>
      </c>
      <c r="J66" s="383">
        <v>757</v>
      </c>
      <c r="K66" s="383">
        <v>725</v>
      </c>
      <c r="L66" s="383">
        <v>631</v>
      </c>
      <c r="M66" s="221"/>
      <c r="N66" s="221"/>
      <c r="O66" s="221"/>
    </row>
    <row r="67" spans="1:17" ht="16.5" customHeight="1" x14ac:dyDescent="0.45">
      <c r="A67" s="12" t="s">
        <v>145</v>
      </c>
      <c r="B67" s="12" t="s">
        <v>188</v>
      </c>
      <c r="C67" s="275" t="s">
        <v>385</v>
      </c>
      <c r="D67" s="275" t="s">
        <v>188</v>
      </c>
      <c r="E67" s="383">
        <v>680</v>
      </c>
      <c r="F67" s="383">
        <v>715</v>
      </c>
      <c r="G67" s="383">
        <v>998</v>
      </c>
      <c r="H67" s="383">
        <v>1119</v>
      </c>
      <c r="I67" s="383">
        <v>1147</v>
      </c>
      <c r="J67" s="383">
        <v>1113</v>
      </c>
      <c r="K67" s="383">
        <v>1136</v>
      </c>
      <c r="L67" s="383">
        <v>906</v>
      </c>
      <c r="M67" s="221"/>
      <c r="N67" s="221"/>
      <c r="O67" s="221"/>
    </row>
    <row r="68" spans="1:17" ht="16.5" customHeight="1" x14ac:dyDescent="0.45">
      <c r="A68" s="12" t="s">
        <v>145</v>
      </c>
      <c r="B68" s="12" t="s">
        <v>87</v>
      </c>
      <c r="C68" s="275" t="s">
        <v>385</v>
      </c>
      <c r="D68" s="275" t="s">
        <v>387</v>
      </c>
      <c r="E68" s="383">
        <v>0</v>
      </c>
      <c r="F68" s="383">
        <v>0</v>
      </c>
      <c r="G68" s="383">
        <v>0</v>
      </c>
      <c r="H68" s="383">
        <v>0</v>
      </c>
      <c r="I68" s="383">
        <v>0</v>
      </c>
      <c r="J68" s="383">
        <v>0</v>
      </c>
      <c r="K68" s="383">
        <v>0</v>
      </c>
      <c r="L68" s="383">
        <v>0</v>
      </c>
      <c r="M68" s="221"/>
      <c r="N68" s="221"/>
      <c r="O68" s="221"/>
    </row>
    <row r="69" spans="1:17" s="506" customFormat="1" ht="16.5" customHeight="1" x14ac:dyDescent="0.45">
      <c r="A69" s="431" t="s">
        <v>145</v>
      </c>
      <c r="B69" s="431" t="s">
        <v>26</v>
      </c>
      <c r="C69" s="372" t="s">
        <v>385</v>
      </c>
      <c r="D69" s="372" t="s">
        <v>289</v>
      </c>
      <c r="E69" s="385">
        <v>1097</v>
      </c>
      <c r="F69" s="385">
        <v>1204</v>
      </c>
      <c r="G69" s="385">
        <v>1640</v>
      </c>
      <c r="H69" s="385">
        <v>1861</v>
      </c>
      <c r="I69" s="385">
        <v>1904</v>
      </c>
      <c r="J69" s="385">
        <v>1870</v>
      </c>
      <c r="K69" s="385">
        <v>1861</v>
      </c>
      <c r="L69" s="385">
        <v>1538</v>
      </c>
      <c r="M69" s="507"/>
      <c r="N69" s="507"/>
      <c r="O69" s="507"/>
    </row>
    <row r="70" spans="1:17" ht="16.5" customHeight="1" x14ac:dyDescent="0.45">
      <c r="A70" s="12" t="s">
        <v>146</v>
      </c>
      <c r="B70" s="12" t="s">
        <v>187</v>
      </c>
      <c r="C70" s="275" t="s">
        <v>388</v>
      </c>
      <c r="D70" s="275" t="s">
        <v>187</v>
      </c>
      <c r="E70" s="383">
        <v>320</v>
      </c>
      <c r="F70" s="383">
        <v>363</v>
      </c>
      <c r="G70" s="383">
        <v>700</v>
      </c>
      <c r="H70" s="383">
        <v>817</v>
      </c>
      <c r="I70" s="383">
        <v>891</v>
      </c>
      <c r="J70" s="383">
        <v>974</v>
      </c>
      <c r="K70" s="383">
        <v>1452</v>
      </c>
      <c r="L70" s="383">
        <v>1557</v>
      </c>
      <c r="M70" s="221"/>
      <c r="N70" s="221"/>
      <c r="O70" s="221"/>
    </row>
    <row r="71" spans="1:17" ht="16.5" customHeight="1" x14ac:dyDescent="0.45">
      <c r="A71" s="12" t="s">
        <v>146</v>
      </c>
      <c r="B71" s="12" t="s">
        <v>188</v>
      </c>
      <c r="C71" s="275" t="s">
        <v>388</v>
      </c>
      <c r="D71" s="275" t="s">
        <v>188</v>
      </c>
      <c r="E71" s="383">
        <v>893</v>
      </c>
      <c r="F71" s="383">
        <v>977</v>
      </c>
      <c r="G71" s="383">
        <v>2219</v>
      </c>
      <c r="H71" s="383">
        <v>2692</v>
      </c>
      <c r="I71" s="383">
        <v>2987</v>
      </c>
      <c r="J71" s="383">
        <v>3271</v>
      </c>
      <c r="K71" s="383">
        <v>4904</v>
      </c>
      <c r="L71" s="383">
        <v>5300</v>
      </c>
      <c r="M71" s="221"/>
      <c r="N71" s="221"/>
      <c r="O71" s="221"/>
      <c r="Q71" s="173"/>
    </row>
    <row r="72" spans="1:17" ht="16.5" customHeight="1" x14ac:dyDescent="0.45">
      <c r="A72" s="12" t="s">
        <v>146</v>
      </c>
      <c r="B72" s="12" t="s">
        <v>87</v>
      </c>
      <c r="C72" s="275" t="s">
        <v>388</v>
      </c>
      <c r="D72" s="275" t="s">
        <v>387</v>
      </c>
      <c r="E72" s="383">
        <v>0</v>
      </c>
      <c r="F72" s="383">
        <v>0</v>
      </c>
      <c r="G72" s="383">
        <v>0</v>
      </c>
      <c r="H72" s="383">
        <v>0</v>
      </c>
      <c r="I72" s="383">
        <v>0</v>
      </c>
      <c r="J72" s="383">
        <v>0</v>
      </c>
      <c r="K72" s="383">
        <v>0</v>
      </c>
      <c r="L72" s="383">
        <v>0</v>
      </c>
      <c r="Q72" s="188"/>
    </row>
    <row r="73" spans="1:17" s="506" customFormat="1" ht="16.5" customHeight="1" x14ac:dyDescent="0.45">
      <c r="A73" s="431" t="s">
        <v>146</v>
      </c>
      <c r="B73" s="431" t="s">
        <v>26</v>
      </c>
      <c r="C73" s="372" t="s">
        <v>388</v>
      </c>
      <c r="D73" s="372" t="s">
        <v>289</v>
      </c>
      <c r="E73" s="385">
        <v>1213</v>
      </c>
      <c r="F73" s="385">
        <v>1340</v>
      </c>
      <c r="G73" s="385">
        <v>2919</v>
      </c>
      <c r="H73" s="385">
        <v>3510</v>
      </c>
      <c r="I73" s="385">
        <v>3878</v>
      </c>
      <c r="J73" s="385">
        <v>4244</v>
      </c>
      <c r="K73" s="385">
        <v>6356</v>
      </c>
      <c r="L73" s="385">
        <v>6857</v>
      </c>
      <c r="Q73" s="508"/>
    </row>
    <row r="74" spans="1:17" ht="16.5" customHeight="1" x14ac:dyDescent="0.45">
      <c r="A74" s="12" t="s">
        <v>147</v>
      </c>
      <c r="B74" s="12" t="s">
        <v>187</v>
      </c>
      <c r="C74" s="275" t="s">
        <v>389</v>
      </c>
      <c r="D74" s="275" t="s">
        <v>187</v>
      </c>
      <c r="E74" s="383">
        <v>811</v>
      </c>
      <c r="F74" s="383">
        <v>565</v>
      </c>
      <c r="G74" s="383">
        <v>1180</v>
      </c>
      <c r="H74" s="383">
        <v>1287</v>
      </c>
      <c r="I74" s="383">
        <v>1385</v>
      </c>
      <c r="J74" s="383">
        <v>1428</v>
      </c>
      <c r="K74" s="383">
        <v>1725</v>
      </c>
      <c r="L74" s="383">
        <v>1878</v>
      </c>
      <c r="Q74" s="193"/>
    </row>
    <row r="75" spans="1:17" ht="16.5" customHeight="1" x14ac:dyDescent="0.45">
      <c r="A75" s="12" t="s">
        <v>147</v>
      </c>
      <c r="B75" s="12" t="s">
        <v>188</v>
      </c>
      <c r="C75" s="275" t="s">
        <v>389</v>
      </c>
      <c r="D75" s="275" t="s">
        <v>188</v>
      </c>
      <c r="E75" s="383">
        <v>1361</v>
      </c>
      <c r="F75" s="383">
        <v>1045</v>
      </c>
      <c r="G75" s="383">
        <v>2689</v>
      </c>
      <c r="H75" s="383">
        <v>3168</v>
      </c>
      <c r="I75" s="383">
        <v>3489</v>
      </c>
      <c r="J75" s="383">
        <v>3915</v>
      </c>
      <c r="K75" s="383">
        <v>5748</v>
      </c>
      <c r="L75" s="383">
        <v>6758</v>
      </c>
      <c r="Q75" s="193"/>
    </row>
    <row r="76" spans="1:17" ht="16.5" customHeight="1" x14ac:dyDescent="0.45">
      <c r="A76" s="12" t="s">
        <v>147</v>
      </c>
      <c r="B76" s="12" t="s">
        <v>87</v>
      </c>
      <c r="C76" s="275" t="s">
        <v>389</v>
      </c>
      <c r="D76" s="275" t="s">
        <v>387</v>
      </c>
      <c r="E76" s="383">
        <v>0</v>
      </c>
      <c r="F76" s="383">
        <v>0</v>
      </c>
      <c r="G76" s="383">
        <v>0</v>
      </c>
      <c r="H76" s="383">
        <v>0</v>
      </c>
      <c r="I76" s="383">
        <v>0</v>
      </c>
      <c r="J76" s="383">
        <v>0</v>
      </c>
      <c r="K76" s="383">
        <v>0</v>
      </c>
      <c r="L76" s="383">
        <v>0</v>
      </c>
      <c r="Q76" s="193"/>
    </row>
    <row r="77" spans="1:17" s="506" customFormat="1" ht="16.5" customHeight="1" x14ac:dyDescent="0.45">
      <c r="A77" s="431" t="s">
        <v>147</v>
      </c>
      <c r="B77" s="431" t="s">
        <v>26</v>
      </c>
      <c r="C77" s="372" t="s">
        <v>389</v>
      </c>
      <c r="D77" s="372" t="s">
        <v>289</v>
      </c>
      <c r="E77" s="385">
        <v>2173</v>
      </c>
      <c r="F77" s="385">
        <v>1610</v>
      </c>
      <c r="G77" s="385">
        <v>3868</v>
      </c>
      <c r="H77" s="385">
        <v>4455</v>
      </c>
      <c r="I77" s="385">
        <v>4874</v>
      </c>
      <c r="J77" s="385">
        <v>5343</v>
      </c>
      <c r="K77" s="385">
        <v>7473</v>
      </c>
      <c r="L77" s="385">
        <v>8636</v>
      </c>
      <c r="Q77" s="509"/>
    </row>
    <row r="78" spans="1:17" ht="16.5" customHeight="1" x14ac:dyDescent="0.45">
      <c r="A78" s="12" t="s">
        <v>148</v>
      </c>
      <c r="B78" s="12" t="s">
        <v>187</v>
      </c>
      <c r="C78" s="275" t="s">
        <v>390</v>
      </c>
      <c r="D78" s="275" t="s">
        <v>187</v>
      </c>
      <c r="E78" s="383">
        <v>1275</v>
      </c>
      <c r="F78" s="383">
        <v>632</v>
      </c>
      <c r="G78" s="383">
        <v>1520</v>
      </c>
      <c r="H78" s="383">
        <v>1566</v>
      </c>
      <c r="I78" s="383">
        <v>1518</v>
      </c>
      <c r="J78" s="383">
        <v>1512</v>
      </c>
      <c r="K78" s="383">
        <v>1474</v>
      </c>
      <c r="L78" s="383">
        <v>1517</v>
      </c>
      <c r="Q78" s="193"/>
    </row>
    <row r="79" spans="1:17" ht="16.5" customHeight="1" x14ac:dyDescent="0.45">
      <c r="A79" s="12" t="s">
        <v>148</v>
      </c>
      <c r="B79" s="12" t="s">
        <v>188</v>
      </c>
      <c r="C79" s="275" t="s">
        <v>390</v>
      </c>
      <c r="D79" s="275" t="s">
        <v>188</v>
      </c>
      <c r="E79" s="383">
        <v>1770</v>
      </c>
      <c r="F79" s="383">
        <v>739</v>
      </c>
      <c r="G79" s="383">
        <v>1974</v>
      </c>
      <c r="H79" s="383">
        <v>2337</v>
      </c>
      <c r="I79" s="383">
        <v>2508</v>
      </c>
      <c r="J79" s="383">
        <v>2646</v>
      </c>
      <c r="K79" s="383">
        <v>2873</v>
      </c>
      <c r="L79" s="383">
        <v>2938</v>
      </c>
      <c r="Q79" s="193"/>
    </row>
    <row r="80" spans="1:17" ht="16.5" customHeight="1" x14ac:dyDescent="0.45">
      <c r="A80" s="12" t="s">
        <v>148</v>
      </c>
      <c r="B80" s="12" t="s">
        <v>87</v>
      </c>
      <c r="C80" s="275" t="s">
        <v>390</v>
      </c>
      <c r="D80" s="275" t="s">
        <v>387</v>
      </c>
      <c r="E80" s="383">
        <v>0</v>
      </c>
      <c r="F80" s="383">
        <v>0</v>
      </c>
      <c r="G80" s="383">
        <v>0</v>
      </c>
      <c r="H80" s="383">
        <v>0</v>
      </c>
      <c r="I80" s="383">
        <v>0</v>
      </c>
      <c r="J80" s="383">
        <v>0</v>
      </c>
      <c r="K80" s="383">
        <v>0</v>
      </c>
      <c r="L80" s="383">
        <v>0</v>
      </c>
    </row>
    <row r="81" spans="1:12" s="506" customFormat="1" ht="16.5" customHeight="1" x14ac:dyDescent="0.45">
      <c r="A81" s="431" t="s">
        <v>148</v>
      </c>
      <c r="B81" s="431" t="s">
        <v>26</v>
      </c>
      <c r="C81" s="372" t="s">
        <v>390</v>
      </c>
      <c r="D81" s="372" t="s">
        <v>289</v>
      </c>
      <c r="E81" s="385">
        <v>3045</v>
      </c>
      <c r="F81" s="385">
        <v>1371</v>
      </c>
      <c r="G81" s="385">
        <v>3494</v>
      </c>
      <c r="H81" s="385">
        <v>3904</v>
      </c>
      <c r="I81" s="385">
        <v>4027</v>
      </c>
      <c r="J81" s="385">
        <v>4159</v>
      </c>
      <c r="K81" s="385">
        <v>4347</v>
      </c>
      <c r="L81" s="385">
        <v>4456</v>
      </c>
    </row>
    <row r="82" spans="1:12" ht="16.5" customHeight="1" x14ac:dyDescent="0.45">
      <c r="A82" s="12" t="s">
        <v>149</v>
      </c>
      <c r="B82" s="12" t="s">
        <v>187</v>
      </c>
      <c r="C82" s="275" t="s">
        <v>391</v>
      </c>
      <c r="D82" s="275" t="s">
        <v>187</v>
      </c>
      <c r="E82" s="383">
        <v>1809</v>
      </c>
      <c r="F82" s="383">
        <v>1198</v>
      </c>
      <c r="G82" s="383">
        <v>2394</v>
      </c>
      <c r="H82" s="383">
        <v>2292</v>
      </c>
      <c r="I82" s="383">
        <v>2511</v>
      </c>
      <c r="J82" s="383">
        <v>2549</v>
      </c>
      <c r="K82" s="383">
        <v>2415</v>
      </c>
      <c r="L82" s="383">
        <v>2529</v>
      </c>
    </row>
    <row r="83" spans="1:12" ht="16.5" customHeight="1" x14ac:dyDescent="0.45">
      <c r="A83" s="12" t="s">
        <v>149</v>
      </c>
      <c r="B83" s="12" t="s">
        <v>188</v>
      </c>
      <c r="C83" s="275" t="s">
        <v>391</v>
      </c>
      <c r="D83" s="275" t="s">
        <v>188</v>
      </c>
      <c r="E83" s="383">
        <v>2621</v>
      </c>
      <c r="F83" s="383">
        <v>1231</v>
      </c>
      <c r="G83" s="383">
        <v>2783</v>
      </c>
      <c r="H83" s="383">
        <v>2781</v>
      </c>
      <c r="I83" s="383">
        <v>2962</v>
      </c>
      <c r="J83" s="383">
        <v>3180</v>
      </c>
      <c r="K83" s="383">
        <v>3486</v>
      </c>
      <c r="L83" s="383">
        <v>3763</v>
      </c>
    </row>
    <row r="84" spans="1:12" ht="16.5" customHeight="1" x14ac:dyDescent="0.45">
      <c r="A84" s="12" t="s">
        <v>149</v>
      </c>
      <c r="B84" s="12" t="s">
        <v>87</v>
      </c>
      <c r="C84" s="275" t="s">
        <v>391</v>
      </c>
      <c r="D84" s="275" t="s">
        <v>387</v>
      </c>
      <c r="E84" s="383">
        <v>0</v>
      </c>
      <c r="F84" s="383">
        <v>0</v>
      </c>
      <c r="G84" s="383">
        <v>0</v>
      </c>
      <c r="H84" s="383">
        <v>0</v>
      </c>
      <c r="I84" s="383">
        <v>0</v>
      </c>
      <c r="J84" s="383">
        <v>0</v>
      </c>
      <c r="K84" s="383">
        <v>0</v>
      </c>
      <c r="L84" s="383">
        <v>0</v>
      </c>
    </row>
    <row r="85" spans="1:12" s="506" customFormat="1" ht="16.5" customHeight="1" x14ac:dyDescent="0.45">
      <c r="A85" s="431" t="s">
        <v>149</v>
      </c>
      <c r="B85" s="431" t="s">
        <v>26</v>
      </c>
      <c r="C85" s="372" t="s">
        <v>391</v>
      </c>
      <c r="D85" s="372" t="s">
        <v>289</v>
      </c>
      <c r="E85" s="385">
        <v>4430</v>
      </c>
      <c r="F85" s="385">
        <v>2429</v>
      </c>
      <c r="G85" s="385">
        <v>5177</v>
      </c>
      <c r="H85" s="385">
        <v>5073</v>
      </c>
      <c r="I85" s="385">
        <v>5473</v>
      </c>
      <c r="J85" s="385">
        <v>5729</v>
      </c>
      <c r="K85" s="385">
        <v>5902</v>
      </c>
      <c r="L85" s="385">
        <v>6293</v>
      </c>
    </row>
    <row r="86" spans="1:12" ht="16.5" customHeight="1" x14ac:dyDescent="0.45">
      <c r="A86" s="12" t="s">
        <v>150</v>
      </c>
      <c r="B86" s="12" t="s">
        <v>187</v>
      </c>
      <c r="C86" s="275" t="s">
        <v>392</v>
      </c>
      <c r="D86" s="275" t="s">
        <v>187</v>
      </c>
      <c r="E86" s="383">
        <v>12877</v>
      </c>
      <c r="F86" s="383">
        <v>12852</v>
      </c>
      <c r="G86" s="383">
        <v>14441</v>
      </c>
      <c r="H86" s="383">
        <v>13168</v>
      </c>
      <c r="I86" s="383">
        <v>12675</v>
      </c>
      <c r="J86" s="383">
        <v>11206</v>
      </c>
      <c r="K86" s="383">
        <v>9695</v>
      </c>
      <c r="L86" s="383">
        <v>8758</v>
      </c>
    </row>
    <row r="87" spans="1:12" ht="16.5" customHeight="1" x14ac:dyDescent="0.45">
      <c r="A87" s="12" t="s">
        <v>150</v>
      </c>
      <c r="B87" s="12" t="s">
        <v>188</v>
      </c>
      <c r="C87" s="275" t="s">
        <v>392</v>
      </c>
      <c r="D87" s="275" t="s">
        <v>188</v>
      </c>
      <c r="E87" s="383">
        <v>19507</v>
      </c>
      <c r="F87" s="383">
        <v>18532</v>
      </c>
      <c r="G87" s="383">
        <v>20343</v>
      </c>
      <c r="H87" s="383">
        <v>17648</v>
      </c>
      <c r="I87" s="383">
        <v>16681</v>
      </c>
      <c r="J87" s="383">
        <v>14694</v>
      </c>
      <c r="K87" s="383">
        <v>12811</v>
      </c>
      <c r="L87" s="383">
        <v>11902</v>
      </c>
    </row>
    <row r="88" spans="1:12" ht="16.5" customHeight="1" x14ac:dyDescent="0.45">
      <c r="A88" s="12" t="s">
        <v>150</v>
      </c>
      <c r="B88" s="12" t="s">
        <v>87</v>
      </c>
      <c r="C88" s="275" t="s">
        <v>392</v>
      </c>
      <c r="D88" s="275" t="s">
        <v>387</v>
      </c>
      <c r="E88" s="383">
        <v>1</v>
      </c>
      <c r="F88" s="383">
        <v>1</v>
      </c>
      <c r="G88" s="383">
        <v>0</v>
      </c>
      <c r="H88" s="383">
        <v>1</v>
      </c>
      <c r="I88" s="383">
        <v>0</v>
      </c>
      <c r="J88" s="383">
        <v>2718</v>
      </c>
      <c r="K88" s="383">
        <v>0</v>
      </c>
      <c r="L88" s="383">
        <v>0</v>
      </c>
    </row>
    <row r="89" spans="1:12" s="506" customFormat="1" ht="16.5" customHeight="1" x14ac:dyDescent="0.45">
      <c r="A89" s="431" t="s">
        <v>150</v>
      </c>
      <c r="B89" s="431" t="s">
        <v>26</v>
      </c>
      <c r="C89" s="372" t="s">
        <v>392</v>
      </c>
      <c r="D89" s="372" t="s">
        <v>289</v>
      </c>
      <c r="E89" s="385">
        <v>32385</v>
      </c>
      <c r="F89" s="385">
        <v>31385</v>
      </c>
      <c r="G89" s="385">
        <v>34784</v>
      </c>
      <c r="H89" s="385">
        <v>30817</v>
      </c>
      <c r="I89" s="385">
        <v>29356</v>
      </c>
      <c r="J89" s="385">
        <v>28618</v>
      </c>
      <c r="K89" s="385">
        <v>22506</v>
      </c>
      <c r="L89" s="385">
        <v>20660</v>
      </c>
    </row>
    <row r="90" spans="1:12" ht="16.5" customHeight="1" x14ac:dyDescent="0.45">
      <c r="A90" s="12" t="s">
        <v>151</v>
      </c>
      <c r="B90" s="12" t="s">
        <v>187</v>
      </c>
      <c r="C90" s="275" t="s">
        <v>393</v>
      </c>
      <c r="D90" s="275" t="s">
        <v>187</v>
      </c>
      <c r="E90" s="383">
        <v>31924</v>
      </c>
      <c r="F90" s="383">
        <v>34822</v>
      </c>
      <c r="G90" s="383">
        <v>38992</v>
      </c>
      <c r="H90" s="383">
        <v>40172</v>
      </c>
      <c r="I90" s="383">
        <v>40961</v>
      </c>
      <c r="J90" s="383">
        <v>37605</v>
      </c>
      <c r="K90" s="383">
        <v>41009</v>
      </c>
      <c r="L90" s="383">
        <v>39916</v>
      </c>
    </row>
    <row r="91" spans="1:12" ht="16.5" customHeight="1" x14ac:dyDescent="0.45">
      <c r="A91" s="12" t="s">
        <v>151</v>
      </c>
      <c r="B91" s="12" t="s">
        <v>188</v>
      </c>
      <c r="C91" s="275" t="s">
        <v>393</v>
      </c>
      <c r="D91" s="275" t="s">
        <v>188</v>
      </c>
      <c r="E91" s="383">
        <v>55672</v>
      </c>
      <c r="F91" s="383">
        <v>58416</v>
      </c>
      <c r="G91" s="383">
        <v>61679</v>
      </c>
      <c r="H91" s="383">
        <v>60420</v>
      </c>
      <c r="I91" s="383">
        <v>59750</v>
      </c>
      <c r="J91" s="383">
        <v>54420</v>
      </c>
      <c r="K91" s="383">
        <v>57292</v>
      </c>
      <c r="L91" s="383">
        <v>53821</v>
      </c>
    </row>
    <row r="92" spans="1:12" ht="16.5" customHeight="1" x14ac:dyDescent="0.45">
      <c r="A92" s="12" t="s">
        <v>151</v>
      </c>
      <c r="B92" s="12" t="s">
        <v>87</v>
      </c>
      <c r="C92" s="275" t="s">
        <v>393</v>
      </c>
      <c r="D92" s="275" t="s">
        <v>387</v>
      </c>
      <c r="E92" s="383">
        <v>2</v>
      </c>
      <c r="F92" s="383">
        <v>0</v>
      </c>
      <c r="G92" s="383">
        <v>0</v>
      </c>
      <c r="H92" s="383">
        <v>0</v>
      </c>
      <c r="I92" s="383">
        <v>2</v>
      </c>
      <c r="J92" s="383">
        <v>2</v>
      </c>
      <c r="K92" s="383">
        <v>3</v>
      </c>
      <c r="L92" s="383">
        <v>2</v>
      </c>
    </row>
    <row r="93" spans="1:12" s="506" customFormat="1" ht="16.5" customHeight="1" x14ac:dyDescent="0.45">
      <c r="A93" s="431" t="s">
        <v>151</v>
      </c>
      <c r="B93" s="431" t="s">
        <v>26</v>
      </c>
      <c r="C93" s="372" t="s">
        <v>393</v>
      </c>
      <c r="D93" s="372" t="s">
        <v>289</v>
      </c>
      <c r="E93" s="385">
        <v>87597</v>
      </c>
      <c r="F93" s="385">
        <v>93238</v>
      </c>
      <c r="G93" s="385">
        <v>100672</v>
      </c>
      <c r="H93" s="385">
        <v>100592</v>
      </c>
      <c r="I93" s="385">
        <v>100713</v>
      </c>
      <c r="J93" s="385">
        <v>92027</v>
      </c>
      <c r="K93" s="385">
        <v>98304</v>
      </c>
      <c r="L93" s="385">
        <v>93739</v>
      </c>
    </row>
    <row r="94" spans="1:12" ht="16.5" customHeight="1" x14ac:dyDescent="0.45">
      <c r="A94" s="12" t="s">
        <v>152</v>
      </c>
      <c r="B94" s="12" t="s">
        <v>187</v>
      </c>
      <c r="C94" s="275" t="s">
        <v>394</v>
      </c>
      <c r="D94" s="275" t="s">
        <v>187</v>
      </c>
      <c r="E94" s="383">
        <v>46841</v>
      </c>
      <c r="F94" s="383">
        <v>50831</v>
      </c>
      <c r="G94" s="383">
        <v>53589</v>
      </c>
      <c r="H94" s="383">
        <v>58173</v>
      </c>
      <c r="I94" s="383">
        <v>62731</v>
      </c>
      <c r="J94" s="383">
        <v>61436</v>
      </c>
      <c r="K94" s="383">
        <v>69546</v>
      </c>
      <c r="L94" s="383">
        <v>67482</v>
      </c>
    </row>
    <row r="95" spans="1:12" ht="16.5" customHeight="1" x14ac:dyDescent="0.45">
      <c r="A95" s="12" t="s">
        <v>152</v>
      </c>
      <c r="B95" s="12" t="s">
        <v>188</v>
      </c>
      <c r="C95" s="275" t="s">
        <v>394</v>
      </c>
      <c r="D95" s="275" t="s">
        <v>188</v>
      </c>
      <c r="E95" s="383">
        <v>65332</v>
      </c>
      <c r="F95" s="383">
        <v>70338</v>
      </c>
      <c r="G95" s="383">
        <v>73171</v>
      </c>
      <c r="H95" s="383">
        <v>77936</v>
      </c>
      <c r="I95" s="383">
        <v>82566</v>
      </c>
      <c r="J95" s="383">
        <v>79635</v>
      </c>
      <c r="K95" s="383">
        <v>87789</v>
      </c>
      <c r="L95" s="383">
        <v>85932</v>
      </c>
    </row>
    <row r="96" spans="1:12" ht="16.5" customHeight="1" x14ac:dyDescent="0.45">
      <c r="A96" s="12" t="s">
        <v>152</v>
      </c>
      <c r="B96" s="12" t="s">
        <v>87</v>
      </c>
      <c r="C96" s="275" t="s">
        <v>394</v>
      </c>
      <c r="D96" s="275" t="s">
        <v>387</v>
      </c>
      <c r="E96" s="383">
        <v>4</v>
      </c>
      <c r="F96" s="383">
        <v>3</v>
      </c>
      <c r="G96" s="383">
        <v>2</v>
      </c>
      <c r="H96" s="383">
        <v>3</v>
      </c>
      <c r="I96" s="383">
        <v>3</v>
      </c>
      <c r="J96" s="383">
        <v>3</v>
      </c>
      <c r="K96" s="383">
        <v>5</v>
      </c>
      <c r="L96" s="383">
        <v>7</v>
      </c>
    </row>
    <row r="97" spans="1:15" s="506" customFormat="1" ht="16.5" customHeight="1" x14ac:dyDescent="0.45">
      <c r="A97" s="431" t="s">
        <v>152</v>
      </c>
      <c r="B97" s="431" t="s">
        <v>26</v>
      </c>
      <c r="C97" s="372" t="s">
        <v>394</v>
      </c>
      <c r="D97" s="372" t="s">
        <v>289</v>
      </c>
      <c r="E97" s="385">
        <v>112177</v>
      </c>
      <c r="F97" s="385">
        <v>121172</v>
      </c>
      <c r="G97" s="385">
        <v>126762</v>
      </c>
      <c r="H97" s="385">
        <v>136113</v>
      </c>
      <c r="I97" s="385">
        <v>145301</v>
      </c>
      <c r="J97" s="385">
        <v>141074</v>
      </c>
      <c r="K97" s="385">
        <v>157340</v>
      </c>
      <c r="L97" s="385">
        <v>153421</v>
      </c>
    </row>
    <row r="98" spans="1:15" ht="16.5" customHeight="1" x14ac:dyDescent="0.45">
      <c r="A98" s="12" t="s">
        <v>153</v>
      </c>
      <c r="B98" s="12" t="s">
        <v>187</v>
      </c>
      <c r="C98" s="275" t="s">
        <v>395</v>
      </c>
      <c r="D98" s="275" t="s">
        <v>187</v>
      </c>
      <c r="E98" s="384">
        <v>27400</v>
      </c>
      <c r="F98" s="384">
        <v>30848</v>
      </c>
      <c r="G98" s="384">
        <v>36725</v>
      </c>
      <c r="H98" s="384">
        <v>41459</v>
      </c>
      <c r="I98" s="384">
        <v>46244</v>
      </c>
      <c r="J98" s="384">
        <v>47981</v>
      </c>
      <c r="K98" s="384">
        <v>57645</v>
      </c>
      <c r="L98" s="384">
        <v>58721</v>
      </c>
    </row>
    <row r="99" spans="1:15" ht="16.5" customHeight="1" x14ac:dyDescent="0.45">
      <c r="A99" s="12" t="s">
        <v>153</v>
      </c>
      <c r="B99" s="12" t="s">
        <v>188</v>
      </c>
      <c r="C99" s="275" t="s">
        <v>395</v>
      </c>
      <c r="D99" s="275" t="s">
        <v>188</v>
      </c>
      <c r="E99" s="383">
        <v>40358</v>
      </c>
      <c r="F99" s="383">
        <v>44635</v>
      </c>
      <c r="G99" s="383">
        <v>51059</v>
      </c>
      <c r="H99" s="383">
        <v>56982</v>
      </c>
      <c r="I99" s="383">
        <v>62789</v>
      </c>
      <c r="J99" s="383">
        <v>64763</v>
      </c>
      <c r="K99" s="383">
        <v>75278</v>
      </c>
      <c r="L99" s="383">
        <v>74876</v>
      </c>
    </row>
    <row r="100" spans="1:15" ht="16.5" customHeight="1" x14ac:dyDescent="0.45">
      <c r="A100" s="12" t="s">
        <v>153</v>
      </c>
      <c r="B100" s="12" t="s">
        <v>87</v>
      </c>
      <c r="C100" s="275" t="s">
        <v>395</v>
      </c>
      <c r="D100" s="275" t="s">
        <v>387</v>
      </c>
      <c r="E100" s="383">
        <v>2</v>
      </c>
      <c r="F100" s="383">
        <v>5</v>
      </c>
      <c r="G100" s="383">
        <v>2</v>
      </c>
      <c r="H100" s="383">
        <v>1</v>
      </c>
      <c r="I100" s="383">
        <v>1</v>
      </c>
      <c r="J100" s="383">
        <v>1</v>
      </c>
      <c r="K100" s="383">
        <v>2</v>
      </c>
      <c r="L100" s="383">
        <v>4</v>
      </c>
      <c r="M100" s="44"/>
    </row>
    <row r="101" spans="1:15" s="506" customFormat="1" ht="16.5" customHeight="1" x14ac:dyDescent="0.45">
      <c r="A101" s="431" t="s">
        <v>153</v>
      </c>
      <c r="B101" s="431" t="s">
        <v>26</v>
      </c>
      <c r="C101" s="372" t="s">
        <v>395</v>
      </c>
      <c r="D101" s="372" t="s">
        <v>289</v>
      </c>
      <c r="E101" s="385">
        <v>67759</v>
      </c>
      <c r="F101" s="385">
        <v>75488</v>
      </c>
      <c r="G101" s="385">
        <v>87786</v>
      </c>
      <c r="H101" s="385">
        <v>98443</v>
      </c>
      <c r="I101" s="385">
        <v>109035</v>
      </c>
      <c r="J101" s="385">
        <v>112745</v>
      </c>
      <c r="K101" s="385">
        <v>132925</v>
      </c>
      <c r="L101" s="385">
        <v>133601</v>
      </c>
    </row>
    <row r="102" spans="1:15" ht="16.5" customHeight="1" x14ac:dyDescent="0.45">
      <c r="A102" s="12" t="s">
        <v>154</v>
      </c>
      <c r="B102" s="12" t="s">
        <v>187</v>
      </c>
      <c r="C102" s="275" t="s">
        <v>396</v>
      </c>
      <c r="D102" s="275" t="s">
        <v>187</v>
      </c>
      <c r="E102" s="383">
        <v>19066</v>
      </c>
      <c r="F102" s="386">
        <v>21156</v>
      </c>
      <c r="G102" s="383">
        <v>22076</v>
      </c>
      <c r="H102" s="383">
        <v>26059</v>
      </c>
      <c r="I102" s="383">
        <v>30367</v>
      </c>
      <c r="J102" s="383">
        <v>33679</v>
      </c>
      <c r="K102" s="383">
        <v>43124</v>
      </c>
      <c r="L102" s="383">
        <v>48341</v>
      </c>
    </row>
    <row r="103" spans="1:15" ht="16.5" customHeight="1" x14ac:dyDescent="0.45">
      <c r="A103" s="12" t="s">
        <v>154</v>
      </c>
      <c r="B103" s="12" t="s">
        <v>188</v>
      </c>
      <c r="C103" s="275" t="s">
        <v>396</v>
      </c>
      <c r="D103" s="275" t="s">
        <v>188</v>
      </c>
      <c r="E103" s="383">
        <v>29359</v>
      </c>
      <c r="F103" s="383">
        <v>31865</v>
      </c>
      <c r="G103" s="383">
        <v>33057</v>
      </c>
      <c r="H103" s="383">
        <v>37773</v>
      </c>
      <c r="I103" s="383">
        <v>42727</v>
      </c>
      <c r="J103" s="383">
        <v>46334</v>
      </c>
      <c r="K103" s="383">
        <v>57560</v>
      </c>
      <c r="L103" s="383">
        <v>61557</v>
      </c>
    </row>
    <row r="104" spans="1:15" ht="16.5" customHeight="1" x14ac:dyDescent="0.45">
      <c r="A104" s="12" t="s">
        <v>154</v>
      </c>
      <c r="B104" s="12" t="s">
        <v>87</v>
      </c>
      <c r="C104" s="275" t="s">
        <v>396</v>
      </c>
      <c r="D104" s="275" t="s">
        <v>387</v>
      </c>
      <c r="E104" s="383">
        <v>2</v>
      </c>
      <c r="F104" s="383">
        <v>2</v>
      </c>
      <c r="G104" s="383">
        <v>2</v>
      </c>
      <c r="H104" s="383">
        <v>2</v>
      </c>
      <c r="I104" s="383">
        <v>2</v>
      </c>
      <c r="J104" s="383">
        <v>2</v>
      </c>
      <c r="K104" s="383">
        <v>3</v>
      </c>
      <c r="L104" s="383">
        <v>2</v>
      </c>
    </row>
    <row r="105" spans="1:15" s="506" customFormat="1" ht="16.5" customHeight="1" x14ac:dyDescent="0.45">
      <c r="A105" s="431" t="s">
        <v>154</v>
      </c>
      <c r="B105" s="431" t="s">
        <v>26</v>
      </c>
      <c r="C105" s="372" t="s">
        <v>396</v>
      </c>
      <c r="D105" s="372" t="s">
        <v>289</v>
      </c>
      <c r="E105" s="385">
        <v>48428</v>
      </c>
      <c r="F105" s="385">
        <v>53024</v>
      </c>
      <c r="G105" s="385">
        <v>55134</v>
      </c>
      <c r="H105" s="385">
        <v>63834</v>
      </c>
      <c r="I105" s="385">
        <v>73096</v>
      </c>
      <c r="J105" s="385">
        <v>80015</v>
      </c>
      <c r="K105" s="385">
        <v>100686</v>
      </c>
      <c r="L105" s="385">
        <v>109900</v>
      </c>
    </row>
    <row r="106" spans="1:15" ht="16.5" customHeight="1" x14ac:dyDescent="0.45">
      <c r="A106" s="12" t="s">
        <v>155</v>
      </c>
      <c r="B106" s="12" t="s">
        <v>187</v>
      </c>
      <c r="C106" s="275" t="s">
        <v>397</v>
      </c>
      <c r="D106" s="275" t="s">
        <v>187</v>
      </c>
      <c r="E106" s="383">
        <v>6659</v>
      </c>
      <c r="F106" s="383">
        <v>6835</v>
      </c>
      <c r="G106" s="383">
        <v>3399</v>
      </c>
      <c r="H106" s="383">
        <v>3795</v>
      </c>
      <c r="I106" s="383">
        <v>4250</v>
      </c>
      <c r="J106" s="383">
        <v>4732</v>
      </c>
      <c r="K106" s="383">
        <v>5807</v>
      </c>
      <c r="L106" s="383">
        <v>6435</v>
      </c>
      <c r="O106" s="44"/>
    </row>
    <row r="107" spans="1:15" ht="16.5" customHeight="1" x14ac:dyDescent="0.45">
      <c r="A107" s="12" t="s">
        <v>155</v>
      </c>
      <c r="B107" s="12" t="s">
        <v>188</v>
      </c>
      <c r="C107" s="275" t="s">
        <v>397</v>
      </c>
      <c r="D107" s="275" t="s">
        <v>188</v>
      </c>
      <c r="E107" s="383">
        <v>6968</v>
      </c>
      <c r="F107" s="383">
        <v>7304</v>
      </c>
      <c r="G107" s="383">
        <v>4328</v>
      </c>
      <c r="H107" s="383">
        <v>4872</v>
      </c>
      <c r="I107" s="383">
        <v>5308</v>
      </c>
      <c r="J107" s="383">
        <v>5750</v>
      </c>
      <c r="K107" s="383">
        <v>6990</v>
      </c>
      <c r="L107" s="383">
        <v>10784</v>
      </c>
    </row>
    <row r="108" spans="1:15" ht="16.5" customHeight="1" x14ac:dyDescent="0.45">
      <c r="A108" s="12" t="s">
        <v>155</v>
      </c>
      <c r="B108" s="12" t="s">
        <v>87</v>
      </c>
      <c r="C108" s="275" t="s">
        <v>397</v>
      </c>
      <c r="D108" s="275" t="s">
        <v>387</v>
      </c>
      <c r="E108" s="383">
        <v>0</v>
      </c>
      <c r="F108" s="383">
        <v>0</v>
      </c>
      <c r="G108" s="383">
        <v>0</v>
      </c>
      <c r="H108" s="383">
        <v>1</v>
      </c>
      <c r="I108" s="383">
        <v>0</v>
      </c>
      <c r="J108" s="383">
        <v>0</v>
      </c>
      <c r="K108" s="383">
        <v>1</v>
      </c>
      <c r="L108" s="383">
        <v>0</v>
      </c>
    </row>
    <row r="109" spans="1:15" s="506" customFormat="1" ht="16.5" customHeight="1" x14ac:dyDescent="0.45">
      <c r="A109" s="431" t="s">
        <v>155</v>
      </c>
      <c r="B109" s="431" t="s">
        <v>26</v>
      </c>
      <c r="C109" s="372" t="s">
        <v>397</v>
      </c>
      <c r="D109" s="372" t="s">
        <v>289</v>
      </c>
      <c r="E109" s="385">
        <v>13627</v>
      </c>
      <c r="F109" s="385">
        <v>14139</v>
      </c>
      <c r="G109" s="385">
        <v>7728</v>
      </c>
      <c r="H109" s="385">
        <v>8667</v>
      </c>
      <c r="I109" s="385">
        <v>9558</v>
      </c>
      <c r="J109" s="385">
        <v>10482</v>
      </c>
      <c r="K109" s="385">
        <v>12797</v>
      </c>
      <c r="L109" s="385">
        <v>17220</v>
      </c>
    </row>
    <row r="110" spans="1:15" ht="16.5" customHeight="1" x14ac:dyDescent="0.45">
      <c r="A110" s="12" t="s">
        <v>156</v>
      </c>
      <c r="B110" s="12" t="s">
        <v>187</v>
      </c>
      <c r="C110" s="275" t="s">
        <v>398</v>
      </c>
      <c r="D110" s="275" t="s">
        <v>187</v>
      </c>
      <c r="E110" s="383">
        <v>0</v>
      </c>
      <c r="F110" s="383">
        <v>0</v>
      </c>
      <c r="G110" s="383">
        <v>5</v>
      </c>
      <c r="H110" s="383">
        <v>0</v>
      </c>
      <c r="I110" s="383">
        <v>0</v>
      </c>
      <c r="J110" s="383">
        <v>0</v>
      </c>
      <c r="K110" s="383">
        <v>0</v>
      </c>
      <c r="L110" s="383">
        <v>0</v>
      </c>
    </row>
    <row r="111" spans="1:15" ht="16.5" customHeight="1" x14ac:dyDescent="0.45">
      <c r="A111" s="12" t="s">
        <v>156</v>
      </c>
      <c r="B111" s="12" t="s">
        <v>188</v>
      </c>
      <c r="C111" s="275" t="s">
        <v>398</v>
      </c>
      <c r="D111" s="275" t="s">
        <v>188</v>
      </c>
      <c r="E111" s="383">
        <v>0</v>
      </c>
      <c r="F111" s="383">
        <v>0</v>
      </c>
      <c r="G111" s="383">
        <v>2</v>
      </c>
      <c r="H111" s="383">
        <v>0</v>
      </c>
      <c r="I111" s="383">
        <v>0</v>
      </c>
      <c r="J111" s="383">
        <v>0</v>
      </c>
      <c r="K111" s="383">
        <v>0</v>
      </c>
      <c r="L111" s="383">
        <v>0</v>
      </c>
    </row>
    <row r="112" spans="1:15" ht="16.5" customHeight="1" x14ac:dyDescent="0.45">
      <c r="A112" s="12" t="s">
        <v>156</v>
      </c>
      <c r="B112" s="12" t="s">
        <v>87</v>
      </c>
      <c r="C112" s="275" t="s">
        <v>398</v>
      </c>
      <c r="D112" s="275" t="s">
        <v>387</v>
      </c>
      <c r="E112" s="383">
        <v>3</v>
      </c>
      <c r="F112" s="383">
        <v>0</v>
      </c>
      <c r="G112" s="383">
        <v>3</v>
      </c>
      <c r="H112" s="383">
        <v>0</v>
      </c>
      <c r="I112" s="383">
        <v>0</v>
      </c>
      <c r="J112" s="383">
        <v>0</v>
      </c>
      <c r="K112" s="383">
        <v>0</v>
      </c>
      <c r="L112" s="383">
        <v>0</v>
      </c>
    </row>
    <row r="113" spans="1:17" s="506" customFormat="1" ht="16.5" customHeight="1" x14ac:dyDescent="0.45">
      <c r="A113" s="431" t="s">
        <v>156</v>
      </c>
      <c r="B113" s="431" t="s">
        <v>26</v>
      </c>
      <c r="C113" s="372" t="s">
        <v>398</v>
      </c>
      <c r="D113" s="372" t="s">
        <v>289</v>
      </c>
      <c r="E113" s="385">
        <v>3</v>
      </c>
      <c r="F113" s="385">
        <v>0</v>
      </c>
      <c r="G113" s="385">
        <v>10</v>
      </c>
      <c r="H113" s="385">
        <v>0</v>
      </c>
      <c r="I113" s="385">
        <v>0</v>
      </c>
      <c r="J113" s="385">
        <v>0</v>
      </c>
      <c r="K113" s="385">
        <v>0</v>
      </c>
      <c r="L113" s="385">
        <v>0</v>
      </c>
    </row>
    <row r="114" spans="1:17" ht="16.5" customHeight="1" x14ac:dyDescent="0.45">
      <c r="A114" s="12" t="s">
        <v>26</v>
      </c>
      <c r="B114" s="12" t="s">
        <v>187</v>
      </c>
      <c r="C114" s="275" t="s">
        <v>289</v>
      </c>
      <c r="D114" s="275" t="s">
        <v>187</v>
      </c>
      <c r="E114" s="383">
        <v>149400</v>
      </c>
      <c r="F114" s="383">
        <v>160589</v>
      </c>
      <c r="G114" s="383">
        <v>175665</v>
      </c>
      <c r="H114" s="383">
        <v>189531</v>
      </c>
      <c r="I114" s="383">
        <v>204290</v>
      </c>
      <c r="J114" s="383">
        <v>203860</v>
      </c>
      <c r="K114" s="383">
        <v>234615</v>
      </c>
      <c r="L114" s="383">
        <v>237766</v>
      </c>
    </row>
    <row r="115" spans="1:17" ht="16.5" customHeight="1" x14ac:dyDescent="0.45">
      <c r="A115" s="12" t="s">
        <v>26</v>
      </c>
      <c r="B115" s="12" t="s">
        <v>188</v>
      </c>
      <c r="C115" s="275" t="s">
        <v>289</v>
      </c>
      <c r="D115" s="275" t="s">
        <v>188</v>
      </c>
      <c r="E115" s="383">
        <v>224522</v>
      </c>
      <c r="F115" s="383">
        <v>235798</v>
      </c>
      <c r="G115" s="383">
        <v>254302</v>
      </c>
      <c r="H115" s="383">
        <v>267728</v>
      </c>
      <c r="I115" s="383">
        <v>282916</v>
      </c>
      <c r="J115" s="383">
        <v>279720</v>
      </c>
      <c r="K115" s="383">
        <v>315867</v>
      </c>
      <c r="L115" s="383">
        <v>318538</v>
      </c>
    </row>
    <row r="116" spans="1:17" s="45" customFormat="1" ht="16.5" customHeight="1" x14ac:dyDescent="0.45">
      <c r="A116" s="12" t="s">
        <v>26</v>
      </c>
      <c r="B116" s="12" t="s">
        <v>87</v>
      </c>
      <c r="C116" s="275" t="s">
        <v>289</v>
      </c>
      <c r="D116" s="275" t="s">
        <v>387</v>
      </c>
      <c r="E116" s="384">
        <v>14</v>
      </c>
      <c r="F116" s="384">
        <v>11</v>
      </c>
      <c r="G116" s="384">
        <v>9</v>
      </c>
      <c r="H116" s="384">
        <v>8</v>
      </c>
      <c r="I116" s="384">
        <v>9</v>
      </c>
      <c r="J116" s="384">
        <v>2726</v>
      </c>
      <c r="K116" s="384">
        <v>14</v>
      </c>
      <c r="L116" s="384">
        <v>16</v>
      </c>
    </row>
    <row r="117" spans="1:17" s="45" customFormat="1" ht="16.5" customHeight="1" x14ac:dyDescent="0.45">
      <c r="A117" s="431" t="s">
        <v>26</v>
      </c>
      <c r="B117" s="431" t="s">
        <v>26</v>
      </c>
      <c r="C117" s="275" t="s">
        <v>289</v>
      </c>
      <c r="D117" s="275" t="s">
        <v>289</v>
      </c>
      <c r="E117" s="385">
        <v>373935</v>
      </c>
      <c r="F117" s="385">
        <v>396398</v>
      </c>
      <c r="G117" s="385">
        <v>429976</v>
      </c>
      <c r="H117" s="385">
        <v>457268</v>
      </c>
      <c r="I117" s="385">
        <v>487214</v>
      </c>
      <c r="J117" s="385">
        <v>486306</v>
      </c>
      <c r="K117" s="385">
        <v>550497</v>
      </c>
      <c r="L117" s="385">
        <v>556320</v>
      </c>
    </row>
    <row r="118" spans="1:17" ht="16.5" customHeight="1" x14ac:dyDescent="0.45">
      <c r="A118" s="149"/>
      <c r="B118" s="8"/>
      <c r="C118" s="8"/>
      <c r="D118" s="8"/>
      <c r="E118" s="8"/>
      <c r="F118" s="8"/>
      <c r="G118" s="8"/>
      <c r="H118" s="8"/>
      <c r="I118" s="8"/>
      <c r="J118" s="8"/>
      <c r="K118" s="8"/>
      <c r="L118" s="8"/>
    </row>
    <row r="119" spans="1:17" ht="16.5" customHeight="1" x14ac:dyDescent="0.45">
      <c r="A119" s="6"/>
      <c r="B119" s="6"/>
      <c r="C119" s="6"/>
      <c r="D119" s="6"/>
      <c r="E119" s="6"/>
      <c r="F119" s="6"/>
      <c r="G119" s="6"/>
      <c r="H119" s="6"/>
      <c r="I119" s="6"/>
      <c r="J119" s="6"/>
      <c r="K119" s="6"/>
      <c r="L119" s="6"/>
    </row>
    <row r="120" spans="1:17" s="144" customFormat="1" ht="18" customHeight="1" x14ac:dyDescent="0.45">
      <c r="A120" s="213"/>
      <c r="B120" s="213"/>
      <c r="C120" s="213"/>
      <c r="D120" s="380"/>
      <c r="E120" s="632" t="s">
        <v>267</v>
      </c>
      <c r="F120" s="632"/>
      <c r="G120" s="632"/>
      <c r="H120" s="632"/>
      <c r="I120" s="632"/>
      <c r="J120" s="632"/>
      <c r="K120" s="632"/>
      <c r="L120" s="632"/>
    </row>
    <row r="121" spans="1:17" ht="30" customHeight="1" x14ac:dyDescent="0.45">
      <c r="A121" s="435" t="s">
        <v>538</v>
      </c>
      <c r="B121" s="436" t="s">
        <v>260</v>
      </c>
      <c r="C121" s="432"/>
      <c r="D121" s="432"/>
      <c r="E121" s="441"/>
      <c r="F121" s="441"/>
      <c r="G121" s="441"/>
      <c r="H121" s="441"/>
      <c r="I121" s="441"/>
      <c r="J121" s="441"/>
      <c r="K121" s="441"/>
      <c r="L121" s="441"/>
    </row>
    <row r="122" spans="1:17" ht="21.75" hidden="1" customHeight="1" x14ac:dyDescent="0.45">
      <c r="A122" s="145"/>
      <c r="B122" s="146"/>
      <c r="C122" s="146" t="s">
        <v>1039</v>
      </c>
      <c r="D122" s="146" t="s">
        <v>1040</v>
      </c>
      <c r="E122" s="275" t="s">
        <v>0</v>
      </c>
      <c r="F122" s="275" t="s">
        <v>1</v>
      </c>
      <c r="G122" s="275" t="s">
        <v>2</v>
      </c>
      <c r="H122" s="275" t="s">
        <v>3</v>
      </c>
      <c r="I122" s="275" t="s">
        <v>4</v>
      </c>
      <c r="J122" s="275" t="s">
        <v>307</v>
      </c>
      <c r="K122" s="275" t="s">
        <v>650</v>
      </c>
      <c r="L122" s="275" t="s">
        <v>651</v>
      </c>
    </row>
    <row r="123" spans="1:17" ht="16.5" customHeight="1" x14ac:dyDescent="0.45">
      <c r="A123" s="12" t="s">
        <v>145</v>
      </c>
      <c r="B123" s="12" t="s">
        <v>187</v>
      </c>
      <c r="C123" s="275" t="s">
        <v>385</v>
      </c>
      <c r="D123" s="275" t="s">
        <v>187</v>
      </c>
      <c r="E123" s="383">
        <v>21</v>
      </c>
      <c r="F123" s="383">
        <v>25</v>
      </c>
      <c r="G123" s="383">
        <v>27</v>
      </c>
      <c r="H123" s="383">
        <v>33</v>
      </c>
      <c r="I123" s="383">
        <v>39</v>
      </c>
      <c r="J123" s="383">
        <v>39</v>
      </c>
      <c r="K123" s="383">
        <v>29</v>
      </c>
      <c r="L123" s="383">
        <v>22</v>
      </c>
      <c r="M123" s="221"/>
      <c r="N123" s="221"/>
      <c r="O123" s="221"/>
    </row>
    <row r="124" spans="1:17" ht="16.5" customHeight="1" x14ac:dyDescent="0.45">
      <c r="A124" s="12" t="s">
        <v>145</v>
      </c>
      <c r="B124" s="12" t="s">
        <v>188</v>
      </c>
      <c r="C124" s="275" t="s">
        <v>385</v>
      </c>
      <c r="D124" s="275" t="s">
        <v>188</v>
      </c>
      <c r="E124" s="383">
        <v>34</v>
      </c>
      <c r="F124" s="383">
        <v>40</v>
      </c>
      <c r="G124" s="383">
        <v>44</v>
      </c>
      <c r="H124" s="383">
        <v>52</v>
      </c>
      <c r="I124" s="383">
        <v>55</v>
      </c>
      <c r="J124" s="383">
        <v>57</v>
      </c>
      <c r="K124" s="383">
        <v>40</v>
      </c>
      <c r="L124" s="383">
        <v>31</v>
      </c>
      <c r="M124" s="221"/>
      <c r="N124" s="221"/>
      <c r="O124" s="221"/>
    </row>
    <row r="125" spans="1:17" ht="16.5" customHeight="1" x14ac:dyDescent="0.45">
      <c r="A125" s="12" t="s">
        <v>145</v>
      </c>
      <c r="B125" s="12" t="s">
        <v>87</v>
      </c>
      <c r="C125" s="275" t="s">
        <v>385</v>
      </c>
      <c r="D125" s="275" t="s">
        <v>387</v>
      </c>
      <c r="E125" s="383">
        <v>0</v>
      </c>
      <c r="F125" s="383">
        <v>0</v>
      </c>
      <c r="G125" s="383">
        <v>0</v>
      </c>
      <c r="H125" s="383">
        <v>0</v>
      </c>
      <c r="I125" s="383">
        <v>0</v>
      </c>
      <c r="J125" s="383">
        <v>0</v>
      </c>
      <c r="K125" s="383">
        <v>0</v>
      </c>
      <c r="L125" s="383">
        <v>0</v>
      </c>
      <c r="M125" s="221"/>
      <c r="N125" s="221"/>
      <c r="O125" s="221"/>
    </row>
    <row r="126" spans="1:17" s="506" customFormat="1" ht="16.5" customHeight="1" x14ac:dyDescent="0.45">
      <c r="A126" s="431" t="s">
        <v>145</v>
      </c>
      <c r="B126" s="431" t="s">
        <v>26</v>
      </c>
      <c r="C126" s="372" t="s">
        <v>385</v>
      </c>
      <c r="D126" s="372" t="s">
        <v>289</v>
      </c>
      <c r="E126" s="385">
        <v>55</v>
      </c>
      <c r="F126" s="385">
        <v>65</v>
      </c>
      <c r="G126" s="385">
        <v>72</v>
      </c>
      <c r="H126" s="385">
        <v>85</v>
      </c>
      <c r="I126" s="385">
        <v>94</v>
      </c>
      <c r="J126" s="385">
        <v>97</v>
      </c>
      <c r="K126" s="385">
        <v>69</v>
      </c>
      <c r="L126" s="385">
        <v>53</v>
      </c>
      <c r="M126" s="507"/>
      <c r="N126" s="507"/>
      <c r="O126" s="507"/>
    </row>
    <row r="127" spans="1:17" ht="16.5" customHeight="1" x14ac:dyDescent="0.45">
      <c r="A127" s="12" t="s">
        <v>146</v>
      </c>
      <c r="B127" s="12" t="s">
        <v>187</v>
      </c>
      <c r="C127" s="275" t="s">
        <v>388</v>
      </c>
      <c r="D127" s="275" t="s">
        <v>187</v>
      </c>
      <c r="E127" s="383">
        <v>24</v>
      </c>
      <c r="F127" s="383">
        <v>29</v>
      </c>
      <c r="G127" s="383">
        <v>33</v>
      </c>
      <c r="H127" s="383">
        <v>39</v>
      </c>
      <c r="I127" s="383">
        <v>47</v>
      </c>
      <c r="J127" s="383">
        <v>56</v>
      </c>
      <c r="K127" s="383">
        <v>53</v>
      </c>
      <c r="L127" s="383">
        <v>65</v>
      </c>
      <c r="M127" s="221"/>
      <c r="N127" s="221"/>
      <c r="O127" s="221"/>
    </row>
    <row r="128" spans="1:17" ht="16.5" customHeight="1" x14ac:dyDescent="0.45">
      <c r="A128" s="12" t="s">
        <v>146</v>
      </c>
      <c r="B128" s="12" t="s">
        <v>188</v>
      </c>
      <c r="C128" s="275" t="s">
        <v>388</v>
      </c>
      <c r="D128" s="275" t="s">
        <v>188</v>
      </c>
      <c r="E128" s="383">
        <v>85</v>
      </c>
      <c r="F128" s="383">
        <v>104</v>
      </c>
      <c r="G128" s="383">
        <v>118</v>
      </c>
      <c r="H128" s="383">
        <v>138</v>
      </c>
      <c r="I128" s="383">
        <v>165</v>
      </c>
      <c r="J128" s="383">
        <v>195</v>
      </c>
      <c r="K128" s="383">
        <v>216</v>
      </c>
      <c r="L128" s="383">
        <v>256</v>
      </c>
      <c r="M128" s="221"/>
      <c r="N128" s="221"/>
      <c r="O128" s="221"/>
      <c r="Q128" s="173"/>
    </row>
    <row r="129" spans="1:17" ht="16.5" customHeight="1" x14ac:dyDescent="0.45">
      <c r="A129" s="12" t="s">
        <v>146</v>
      </c>
      <c r="B129" s="12" t="s">
        <v>87</v>
      </c>
      <c r="C129" s="275" t="s">
        <v>388</v>
      </c>
      <c r="D129" s="275" t="s">
        <v>387</v>
      </c>
      <c r="E129" s="383">
        <v>0</v>
      </c>
      <c r="F129" s="383">
        <v>0</v>
      </c>
      <c r="G129" s="383">
        <v>0</v>
      </c>
      <c r="H129" s="383">
        <v>0</v>
      </c>
      <c r="I129" s="383">
        <v>0</v>
      </c>
      <c r="J129" s="383">
        <v>0</v>
      </c>
      <c r="K129" s="383">
        <v>0</v>
      </c>
      <c r="L129" s="383">
        <v>0</v>
      </c>
      <c r="Q129" s="188"/>
    </row>
    <row r="130" spans="1:17" s="506" customFormat="1" ht="16.5" customHeight="1" x14ac:dyDescent="0.45">
      <c r="A130" s="431" t="s">
        <v>146</v>
      </c>
      <c r="B130" s="431" t="s">
        <v>26</v>
      </c>
      <c r="C130" s="372" t="s">
        <v>388</v>
      </c>
      <c r="D130" s="372" t="s">
        <v>289</v>
      </c>
      <c r="E130" s="385">
        <v>109</v>
      </c>
      <c r="F130" s="385">
        <v>133</v>
      </c>
      <c r="G130" s="385">
        <v>151</v>
      </c>
      <c r="H130" s="385">
        <v>177</v>
      </c>
      <c r="I130" s="385">
        <v>212</v>
      </c>
      <c r="J130" s="385">
        <v>252</v>
      </c>
      <c r="K130" s="385">
        <v>269</v>
      </c>
      <c r="L130" s="385">
        <v>321</v>
      </c>
      <c r="Q130" s="508"/>
    </row>
    <row r="131" spans="1:17" ht="16.5" customHeight="1" x14ac:dyDescent="0.45">
      <c r="A131" s="12" t="s">
        <v>147</v>
      </c>
      <c r="B131" s="12" t="s">
        <v>187</v>
      </c>
      <c r="C131" s="275" t="s">
        <v>389</v>
      </c>
      <c r="D131" s="275" t="s">
        <v>187</v>
      </c>
      <c r="E131" s="383">
        <v>69</v>
      </c>
      <c r="F131" s="383">
        <v>58</v>
      </c>
      <c r="G131" s="383">
        <v>61</v>
      </c>
      <c r="H131" s="383">
        <v>65</v>
      </c>
      <c r="I131" s="383">
        <v>72</v>
      </c>
      <c r="J131" s="383">
        <v>76</v>
      </c>
      <c r="K131" s="383">
        <v>82</v>
      </c>
      <c r="L131" s="383">
        <v>98</v>
      </c>
      <c r="Q131" s="193"/>
    </row>
    <row r="132" spans="1:17" ht="16.5" customHeight="1" x14ac:dyDescent="0.45">
      <c r="A132" s="12" t="s">
        <v>147</v>
      </c>
      <c r="B132" s="12" t="s">
        <v>188</v>
      </c>
      <c r="C132" s="275" t="s">
        <v>389</v>
      </c>
      <c r="D132" s="275" t="s">
        <v>188</v>
      </c>
      <c r="E132" s="383">
        <v>145</v>
      </c>
      <c r="F132" s="383">
        <v>132</v>
      </c>
      <c r="G132" s="383">
        <v>145</v>
      </c>
      <c r="H132" s="383">
        <v>167</v>
      </c>
      <c r="I132" s="383">
        <v>193</v>
      </c>
      <c r="J132" s="383">
        <v>237</v>
      </c>
      <c r="K132" s="383">
        <v>293</v>
      </c>
      <c r="L132" s="383">
        <v>382</v>
      </c>
      <c r="Q132" s="193"/>
    </row>
    <row r="133" spans="1:17" ht="16.5" customHeight="1" x14ac:dyDescent="0.45">
      <c r="A133" s="12" t="s">
        <v>147</v>
      </c>
      <c r="B133" s="12" t="s">
        <v>87</v>
      </c>
      <c r="C133" s="275" t="s">
        <v>389</v>
      </c>
      <c r="D133" s="275" t="s">
        <v>387</v>
      </c>
      <c r="E133" s="383">
        <v>0</v>
      </c>
      <c r="F133" s="383">
        <v>0</v>
      </c>
      <c r="G133" s="383">
        <v>0</v>
      </c>
      <c r="H133" s="383">
        <v>0</v>
      </c>
      <c r="I133" s="383">
        <v>0</v>
      </c>
      <c r="J133" s="383">
        <v>0</v>
      </c>
      <c r="K133" s="383">
        <v>0</v>
      </c>
      <c r="L133" s="383">
        <v>0</v>
      </c>
      <c r="Q133" s="193"/>
    </row>
    <row r="134" spans="1:17" s="506" customFormat="1" ht="16.5" customHeight="1" x14ac:dyDescent="0.45">
      <c r="A134" s="431" t="s">
        <v>147</v>
      </c>
      <c r="B134" s="431" t="s">
        <v>26</v>
      </c>
      <c r="C134" s="372" t="s">
        <v>389</v>
      </c>
      <c r="D134" s="372" t="s">
        <v>289</v>
      </c>
      <c r="E134" s="385">
        <v>214</v>
      </c>
      <c r="F134" s="385">
        <v>189</v>
      </c>
      <c r="G134" s="385">
        <v>207</v>
      </c>
      <c r="H134" s="385">
        <v>232</v>
      </c>
      <c r="I134" s="385">
        <v>266</v>
      </c>
      <c r="J134" s="385">
        <v>312</v>
      </c>
      <c r="K134" s="385">
        <v>375</v>
      </c>
      <c r="L134" s="385">
        <v>480</v>
      </c>
      <c r="Q134" s="509"/>
    </row>
    <row r="135" spans="1:17" ht="16.5" customHeight="1" x14ac:dyDescent="0.45">
      <c r="A135" s="12" t="s">
        <v>148</v>
      </c>
      <c r="B135" s="12" t="s">
        <v>187</v>
      </c>
      <c r="C135" s="275" t="s">
        <v>390</v>
      </c>
      <c r="D135" s="275" t="s">
        <v>187</v>
      </c>
      <c r="E135" s="383">
        <v>106</v>
      </c>
      <c r="F135" s="383">
        <v>75</v>
      </c>
      <c r="G135" s="383">
        <v>80</v>
      </c>
      <c r="H135" s="383">
        <v>80</v>
      </c>
      <c r="I135" s="383">
        <v>79</v>
      </c>
      <c r="J135" s="383">
        <v>79</v>
      </c>
      <c r="K135" s="383">
        <v>77</v>
      </c>
      <c r="L135" s="383">
        <v>77</v>
      </c>
      <c r="Q135" s="193"/>
    </row>
    <row r="136" spans="1:17" ht="16.5" customHeight="1" x14ac:dyDescent="0.45">
      <c r="A136" s="12" t="s">
        <v>148</v>
      </c>
      <c r="B136" s="12" t="s">
        <v>188</v>
      </c>
      <c r="C136" s="275" t="s">
        <v>390</v>
      </c>
      <c r="D136" s="275" t="s">
        <v>188</v>
      </c>
      <c r="E136" s="383">
        <v>225</v>
      </c>
      <c r="F136" s="383">
        <v>160</v>
      </c>
      <c r="G136" s="383">
        <v>154</v>
      </c>
      <c r="H136" s="383">
        <v>157</v>
      </c>
      <c r="I136" s="383">
        <v>162</v>
      </c>
      <c r="J136" s="383">
        <v>166</v>
      </c>
      <c r="K136" s="383">
        <v>172</v>
      </c>
      <c r="L136" s="383">
        <v>177</v>
      </c>
      <c r="Q136" s="193"/>
    </row>
    <row r="137" spans="1:17" ht="16.5" customHeight="1" x14ac:dyDescent="0.45">
      <c r="A137" s="12" t="s">
        <v>148</v>
      </c>
      <c r="B137" s="12" t="s">
        <v>87</v>
      </c>
      <c r="C137" s="275" t="s">
        <v>390</v>
      </c>
      <c r="D137" s="275" t="s">
        <v>387</v>
      </c>
      <c r="E137" s="383">
        <v>0</v>
      </c>
      <c r="F137" s="383">
        <v>0</v>
      </c>
      <c r="G137" s="383">
        <v>0</v>
      </c>
      <c r="H137" s="383">
        <v>0</v>
      </c>
      <c r="I137" s="383">
        <v>0</v>
      </c>
      <c r="J137" s="383">
        <v>0</v>
      </c>
      <c r="K137" s="383">
        <v>0</v>
      </c>
      <c r="L137" s="383">
        <v>0</v>
      </c>
    </row>
    <row r="138" spans="1:17" s="506" customFormat="1" ht="16.5" customHeight="1" x14ac:dyDescent="0.45">
      <c r="A138" s="431" t="s">
        <v>148</v>
      </c>
      <c r="B138" s="431" t="s">
        <v>26</v>
      </c>
      <c r="C138" s="372" t="s">
        <v>390</v>
      </c>
      <c r="D138" s="372" t="s">
        <v>289</v>
      </c>
      <c r="E138" s="385">
        <v>332</v>
      </c>
      <c r="F138" s="385">
        <v>235</v>
      </c>
      <c r="G138" s="385">
        <v>234</v>
      </c>
      <c r="H138" s="385">
        <v>237</v>
      </c>
      <c r="I138" s="385">
        <v>241</v>
      </c>
      <c r="J138" s="385">
        <v>246</v>
      </c>
      <c r="K138" s="385">
        <v>248</v>
      </c>
      <c r="L138" s="385">
        <v>254</v>
      </c>
    </row>
    <row r="139" spans="1:17" ht="16.5" customHeight="1" x14ac:dyDescent="0.45">
      <c r="A139" s="12" t="s">
        <v>149</v>
      </c>
      <c r="B139" s="12" t="s">
        <v>187</v>
      </c>
      <c r="C139" s="275" t="s">
        <v>391</v>
      </c>
      <c r="D139" s="275" t="s">
        <v>187</v>
      </c>
      <c r="E139" s="383">
        <v>167</v>
      </c>
      <c r="F139" s="383">
        <v>137</v>
      </c>
      <c r="G139" s="383">
        <v>152</v>
      </c>
      <c r="H139" s="383">
        <v>142</v>
      </c>
      <c r="I139" s="383">
        <v>148</v>
      </c>
      <c r="J139" s="383">
        <v>146</v>
      </c>
      <c r="K139" s="383">
        <v>145</v>
      </c>
      <c r="L139" s="383">
        <v>137</v>
      </c>
    </row>
    <row r="140" spans="1:17" ht="16.5" customHeight="1" x14ac:dyDescent="0.45">
      <c r="A140" s="12" t="s">
        <v>149</v>
      </c>
      <c r="B140" s="12" t="s">
        <v>188</v>
      </c>
      <c r="C140" s="275" t="s">
        <v>391</v>
      </c>
      <c r="D140" s="275" t="s">
        <v>188</v>
      </c>
      <c r="E140" s="383">
        <v>401</v>
      </c>
      <c r="F140" s="383">
        <v>327</v>
      </c>
      <c r="G140" s="383">
        <v>333</v>
      </c>
      <c r="H140" s="383">
        <v>304</v>
      </c>
      <c r="I140" s="383">
        <v>293</v>
      </c>
      <c r="J140" s="383">
        <v>285</v>
      </c>
      <c r="K140" s="383">
        <v>291</v>
      </c>
      <c r="L140" s="383">
        <v>226</v>
      </c>
    </row>
    <row r="141" spans="1:17" ht="16.5" customHeight="1" x14ac:dyDescent="0.45">
      <c r="A141" s="12" t="s">
        <v>149</v>
      </c>
      <c r="B141" s="12" t="s">
        <v>87</v>
      </c>
      <c r="C141" s="275" t="s">
        <v>391</v>
      </c>
      <c r="D141" s="275" t="s">
        <v>387</v>
      </c>
      <c r="E141" s="383">
        <v>0</v>
      </c>
      <c r="F141" s="383">
        <v>0</v>
      </c>
      <c r="G141" s="383">
        <v>0</v>
      </c>
      <c r="H141" s="383">
        <v>0</v>
      </c>
      <c r="I141" s="383">
        <v>0</v>
      </c>
      <c r="J141" s="383">
        <v>0</v>
      </c>
      <c r="K141" s="383">
        <v>0</v>
      </c>
      <c r="L141" s="383">
        <v>0</v>
      </c>
    </row>
    <row r="142" spans="1:17" s="506" customFormat="1" ht="16.5" customHeight="1" x14ac:dyDescent="0.45">
      <c r="A142" s="431" t="s">
        <v>149</v>
      </c>
      <c r="B142" s="431" t="s">
        <v>26</v>
      </c>
      <c r="C142" s="372" t="s">
        <v>391</v>
      </c>
      <c r="D142" s="372" t="s">
        <v>289</v>
      </c>
      <c r="E142" s="385">
        <v>568</v>
      </c>
      <c r="F142" s="385">
        <v>464</v>
      </c>
      <c r="G142" s="385">
        <v>485</v>
      </c>
      <c r="H142" s="385">
        <v>445</v>
      </c>
      <c r="I142" s="385">
        <v>440</v>
      </c>
      <c r="J142" s="385">
        <v>430</v>
      </c>
      <c r="K142" s="385">
        <v>436</v>
      </c>
      <c r="L142" s="385">
        <v>363</v>
      </c>
    </row>
    <row r="143" spans="1:17" ht="16.5" customHeight="1" x14ac:dyDescent="0.45">
      <c r="A143" s="12" t="s">
        <v>150</v>
      </c>
      <c r="B143" s="12" t="s">
        <v>187</v>
      </c>
      <c r="C143" s="275" t="s">
        <v>392</v>
      </c>
      <c r="D143" s="275" t="s">
        <v>187</v>
      </c>
      <c r="E143" s="383">
        <v>908</v>
      </c>
      <c r="F143" s="383">
        <v>919</v>
      </c>
      <c r="G143" s="383">
        <v>875</v>
      </c>
      <c r="H143" s="383">
        <v>790</v>
      </c>
      <c r="I143" s="383">
        <v>736</v>
      </c>
      <c r="J143" s="383">
        <v>667</v>
      </c>
      <c r="K143" s="383">
        <v>552</v>
      </c>
      <c r="L143" s="383">
        <v>501</v>
      </c>
    </row>
    <row r="144" spans="1:17" ht="16.5" customHeight="1" x14ac:dyDescent="0.45">
      <c r="A144" s="12" t="s">
        <v>150</v>
      </c>
      <c r="B144" s="12" t="s">
        <v>188</v>
      </c>
      <c r="C144" s="275" t="s">
        <v>392</v>
      </c>
      <c r="D144" s="275" t="s">
        <v>188</v>
      </c>
      <c r="E144" s="383">
        <v>1486</v>
      </c>
      <c r="F144" s="383">
        <v>1468</v>
      </c>
      <c r="G144" s="383">
        <v>1421</v>
      </c>
      <c r="H144" s="383">
        <v>1284</v>
      </c>
      <c r="I144" s="383">
        <v>1210</v>
      </c>
      <c r="J144" s="383">
        <v>1095</v>
      </c>
      <c r="K144" s="383">
        <v>957</v>
      </c>
      <c r="L144" s="383">
        <v>729</v>
      </c>
    </row>
    <row r="145" spans="1:13" ht="16.5" customHeight="1" x14ac:dyDescent="0.45">
      <c r="A145" s="12" t="s">
        <v>150</v>
      </c>
      <c r="B145" s="12" t="s">
        <v>87</v>
      </c>
      <c r="C145" s="275" t="s">
        <v>392</v>
      </c>
      <c r="D145" s="275" t="s">
        <v>387</v>
      </c>
      <c r="E145" s="383">
        <v>0</v>
      </c>
      <c r="F145" s="383">
        <v>0</v>
      </c>
      <c r="G145" s="383">
        <v>0</v>
      </c>
      <c r="H145" s="383">
        <v>0</v>
      </c>
      <c r="I145" s="383">
        <v>0</v>
      </c>
      <c r="J145" s="383">
        <v>142</v>
      </c>
      <c r="K145" s="383">
        <v>0</v>
      </c>
      <c r="L145" s="383">
        <v>0</v>
      </c>
    </row>
    <row r="146" spans="1:13" s="506" customFormat="1" ht="16.5" customHeight="1" x14ac:dyDescent="0.45">
      <c r="A146" s="431" t="s">
        <v>150</v>
      </c>
      <c r="B146" s="431" t="s">
        <v>26</v>
      </c>
      <c r="C146" s="372" t="s">
        <v>392</v>
      </c>
      <c r="D146" s="372" t="s">
        <v>289</v>
      </c>
      <c r="E146" s="385">
        <v>2394</v>
      </c>
      <c r="F146" s="385">
        <v>2388</v>
      </c>
      <c r="G146" s="385">
        <v>2296</v>
      </c>
      <c r="H146" s="385">
        <v>2074</v>
      </c>
      <c r="I146" s="385">
        <v>1946</v>
      </c>
      <c r="J146" s="385">
        <v>1903</v>
      </c>
      <c r="K146" s="385">
        <v>1509</v>
      </c>
      <c r="L146" s="385">
        <v>1231</v>
      </c>
    </row>
    <row r="147" spans="1:13" ht="16.5" customHeight="1" x14ac:dyDescent="0.45">
      <c r="A147" s="12" t="s">
        <v>151</v>
      </c>
      <c r="B147" s="12" t="s">
        <v>187</v>
      </c>
      <c r="C147" s="275" t="s">
        <v>393</v>
      </c>
      <c r="D147" s="275" t="s">
        <v>187</v>
      </c>
      <c r="E147" s="383">
        <v>2025</v>
      </c>
      <c r="F147" s="383">
        <v>2291</v>
      </c>
      <c r="G147" s="383">
        <v>2485</v>
      </c>
      <c r="H147" s="383">
        <v>2553</v>
      </c>
      <c r="I147" s="383">
        <v>2583</v>
      </c>
      <c r="J147" s="383">
        <v>2484</v>
      </c>
      <c r="K147" s="383">
        <v>2284</v>
      </c>
      <c r="L147" s="383">
        <v>2406</v>
      </c>
    </row>
    <row r="148" spans="1:13" ht="16.5" customHeight="1" x14ac:dyDescent="0.45">
      <c r="A148" s="12" t="s">
        <v>151</v>
      </c>
      <c r="B148" s="12" t="s">
        <v>188</v>
      </c>
      <c r="C148" s="275" t="s">
        <v>393</v>
      </c>
      <c r="D148" s="275" t="s">
        <v>188</v>
      </c>
      <c r="E148" s="383">
        <v>3960</v>
      </c>
      <c r="F148" s="383">
        <v>4243</v>
      </c>
      <c r="G148" s="383">
        <v>4417</v>
      </c>
      <c r="H148" s="383">
        <v>4244</v>
      </c>
      <c r="I148" s="383">
        <v>4155</v>
      </c>
      <c r="J148" s="383">
        <v>3899</v>
      </c>
      <c r="K148" s="383">
        <v>3593</v>
      </c>
      <c r="L148" s="383">
        <v>3463</v>
      </c>
    </row>
    <row r="149" spans="1:13" ht="16.5" customHeight="1" x14ac:dyDescent="0.45">
      <c r="A149" s="12" t="s">
        <v>151</v>
      </c>
      <c r="B149" s="12" t="s">
        <v>87</v>
      </c>
      <c r="C149" s="275" t="s">
        <v>393</v>
      </c>
      <c r="D149" s="275" t="s">
        <v>387</v>
      </c>
      <c r="E149" s="383">
        <v>0</v>
      </c>
      <c r="F149" s="383">
        <v>0</v>
      </c>
      <c r="G149" s="383">
        <v>0</v>
      </c>
      <c r="H149" s="383">
        <v>0</v>
      </c>
      <c r="I149" s="383">
        <v>0</v>
      </c>
      <c r="J149" s="383">
        <v>0</v>
      </c>
      <c r="K149" s="383">
        <v>0</v>
      </c>
      <c r="L149" s="383">
        <v>0</v>
      </c>
    </row>
    <row r="150" spans="1:13" s="506" customFormat="1" ht="16.5" customHeight="1" x14ac:dyDescent="0.45">
      <c r="A150" s="431" t="s">
        <v>151</v>
      </c>
      <c r="B150" s="431" t="s">
        <v>26</v>
      </c>
      <c r="C150" s="372" t="s">
        <v>393</v>
      </c>
      <c r="D150" s="372" t="s">
        <v>289</v>
      </c>
      <c r="E150" s="385">
        <v>5985</v>
      </c>
      <c r="F150" s="385">
        <v>6534</v>
      </c>
      <c r="G150" s="385">
        <v>6903</v>
      </c>
      <c r="H150" s="385">
        <v>6796</v>
      </c>
      <c r="I150" s="385">
        <v>6739</v>
      </c>
      <c r="J150" s="385">
        <v>6383</v>
      </c>
      <c r="K150" s="385">
        <v>5877</v>
      </c>
      <c r="L150" s="385">
        <v>5869</v>
      </c>
    </row>
    <row r="151" spans="1:13" ht="16.5" customHeight="1" x14ac:dyDescent="0.45">
      <c r="A151" s="12" t="s">
        <v>152</v>
      </c>
      <c r="B151" s="12" t="s">
        <v>187</v>
      </c>
      <c r="C151" s="275" t="s">
        <v>394</v>
      </c>
      <c r="D151" s="275" t="s">
        <v>187</v>
      </c>
      <c r="E151" s="383">
        <v>2902</v>
      </c>
      <c r="F151" s="383">
        <v>3262</v>
      </c>
      <c r="G151" s="383">
        <v>3399</v>
      </c>
      <c r="H151" s="383">
        <v>3694</v>
      </c>
      <c r="I151" s="383">
        <v>3921</v>
      </c>
      <c r="J151" s="383">
        <v>4051</v>
      </c>
      <c r="K151" s="383">
        <v>3706</v>
      </c>
      <c r="L151" s="383">
        <v>4028</v>
      </c>
    </row>
    <row r="152" spans="1:13" ht="16.5" customHeight="1" x14ac:dyDescent="0.45">
      <c r="A152" s="12" t="s">
        <v>152</v>
      </c>
      <c r="B152" s="12" t="s">
        <v>188</v>
      </c>
      <c r="C152" s="275" t="s">
        <v>394</v>
      </c>
      <c r="D152" s="275" t="s">
        <v>188</v>
      </c>
      <c r="E152" s="383">
        <v>4834</v>
      </c>
      <c r="F152" s="383">
        <v>5301</v>
      </c>
      <c r="G152" s="383">
        <v>5553</v>
      </c>
      <c r="H152" s="383">
        <v>5772</v>
      </c>
      <c r="I152" s="383">
        <v>6036</v>
      </c>
      <c r="J152" s="383">
        <v>6021</v>
      </c>
      <c r="K152" s="383">
        <v>5625</v>
      </c>
      <c r="L152" s="383">
        <v>5639</v>
      </c>
    </row>
    <row r="153" spans="1:13" ht="16.5" customHeight="1" x14ac:dyDescent="0.45">
      <c r="A153" s="12" t="s">
        <v>152</v>
      </c>
      <c r="B153" s="12" t="s">
        <v>87</v>
      </c>
      <c r="C153" s="275" t="s">
        <v>394</v>
      </c>
      <c r="D153" s="275" t="s">
        <v>387</v>
      </c>
      <c r="E153" s="383">
        <v>0</v>
      </c>
      <c r="F153" s="383">
        <v>0</v>
      </c>
      <c r="G153" s="383">
        <v>0</v>
      </c>
      <c r="H153" s="383">
        <v>0</v>
      </c>
      <c r="I153" s="383">
        <v>0</v>
      </c>
      <c r="J153" s="383">
        <v>0</v>
      </c>
      <c r="K153" s="383">
        <v>0</v>
      </c>
      <c r="L153" s="383">
        <v>1</v>
      </c>
    </row>
    <row r="154" spans="1:13" s="506" customFormat="1" ht="16.5" customHeight="1" x14ac:dyDescent="0.45">
      <c r="A154" s="431" t="s">
        <v>152</v>
      </c>
      <c r="B154" s="431" t="s">
        <v>26</v>
      </c>
      <c r="C154" s="372" t="s">
        <v>394</v>
      </c>
      <c r="D154" s="372" t="s">
        <v>289</v>
      </c>
      <c r="E154" s="385">
        <v>7735</v>
      </c>
      <c r="F154" s="385">
        <v>8563</v>
      </c>
      <c r="G154" s="385">
        <v>8952</v>
      </c>
      <c r="H154" s="385">
        <v>9466</v>
      </c>
      <c r="I154" s="385">
        <v>9957</v>
      </c>
      <c r="J154" s="385">
        <v>10072</v>
      </c>
      <c r="K154" s="385">
        <v>9331</v>
      </c>
      <c r="L154" s="385">
        <v>9668</v>
      </c>
    </row>
    <row r="155" spans="1:13" ht="16.5" customHeight="1" x14ac:dyDescent="0.45">
      <c r="A155" s="12" t="s">
        <v>153</v>
      </c>
      <c r="B155" s="12" t="s">
        <v>187</v>
      </c>
      <c r="C155" s="275" t="s">
        <v>395</v>
      </c>
      <c r="D155" s="275" t="s">
        <v>187</v>
      </c>
      <c r="E155" s="383">
        <v>1908</v>
      </c>
      <c r="F155" s="383">
        <v>2145</v>
      </c>
      <c r="G155" s="383">
        <v>2559</v>
      </c>
      <c r="H155" s="383">
        <v>2828</v>
      </c>
      <c r="I155" s="383">
        <v>3092</v>
      </c>
      <c r="J155" s="383">
        <v>3342</v>
      </c>
      <c r="K155" s="383">
        <v>3214</v>
      </c>
      <c r="L155" s="383">
        <v>3537</v>
      </c>
    </row>
    <row r="156" spans="1:13" ht="16.5" customHeight="1" x14ac:dyDescent="0.45">
      <c r="A156" s="12" t="s">
        <v>153</v>
      </c>
      <c r="B156" s="12" t="s">
        <v>188</v>
      </c>
      <c r="C156" s="275" t="s">
        <v>395</v>
      </c>
      <c r="D156" s="275" t="s">
        <v>188</v>
      </c>
      <c r="E156" s="383">
        <v>3181</v>
      </c>
      <c r="F156" s="383">
        <v>3527</v>
      </c>
      <c r="G156" s="383">
        <v>4120</v>
      </c>
      <c r="H156" s="383">
        <v>4511</v>
      </c>
      <c r="I156" s="383">
        <v>4881</v>
      </c>
      <c r="J156" s="383">
        <v>5130</v>
      </c>
      <c r="K156" s="383">
        <v>5106</v>
      </c>
      <c r="L156" s="383">
        <v>5190</v>
      </c>
    </row>
    <row r="157" spans="1:13" ht="16.5" customHeight="1" x14ac:dyDescent="0.45">
      <c r="A157" s="12" t="s">
        <v>153</v>
      </c>
      <c r="B157" s="12" t="s">
        <v>87</v>
      </c>
      <c r="C157" s="275" t="s">
        <v>395</v>
      </c>
      <c r="D157" s="275" t="s">
        <v>387</v>
      </c>
      <c r="E157" s="384">
        <v>0</v>
      </c>
      <c r="F157" s="384">
        <v>0</v>
      </c>
      <c r="G157" s="384">
        <v>0</v>
      </c>
      <c r="H157" s="384">
        <v>0</v>
      </c>
      <c r="I157" s="384">
        <v>0</v>
      </c>
      <c r="J157" s="384">
        <v>0</v>
      </c>
      <c r="K157" s="384">
        <v>0</v>
      </c>
      <c r="L157" s="384">
        <v>0</v>
      </c>
      <c r="M157" s="44"/>
    </row>
    <row r="158" spans="1:13" s="506" customFormat="1" ht="16.5" customHeight="1" x14ac:dyDescent="0.45">
      <c r="A158" s="431" t="s">
        <v>153</v>
      </c>
      <c r="B158" s="431" t="s">
        <v>26</v>
      </c>
      <c r="C158" s="372" t="s">
        <v>395</v>
      </c>
      <c r="D158" s="372" t="s">
        <v>289</v>
      </c>
      <c r="E158" s="385">
        <v>5090</v>
      </c>
      <c r="F158" s="385">
        <v>5672</v>
      </c>
      <c r="G158" s="385">
        <v>6679</v>
      </c>
      <c r="H158" s="385">
        <v>7339</v>
      </c>
      <c r="I158" s="385">
        <v>7973</v>
      </c>
      <c r="J158" s="385">
        <v>8472</v>
      </c>
      <c r="K158" s="385">
        <v>8320</v>
      </c>
      <c r="L158" s="385">
        <v>8727</v>
      </c>
    </row>
    <row r="159" spans="1:13" ht="16.5" customHeight="1" x14ac:dyDescent="0.45">
      <c r="A159" s="12" t="s">
        <v>154</v>
      </c>
      <c r="B159" s="12" t="s">
        <v>187</v>
      </c>
      <c r="C159" s="275" t="s">
        <v>396</v>
      </c>
      <c r="D159" s="275" t="s">
        <v>187</v>
      </c>
      <c r="E159" s="383">
        <v>1656</v>
      </c>
      <c r="F159" s="383">
        <v>1850</v>
      </c>
      <c r="G159" s="383">
        <v>2089</v>
      </c>
      <c r="H159" s="383">
        <v>2337</v>
      </c>
      <c r="I159" s="383">
        <v>2655</v>
      </c>
      <c r="J159" s="383">
        <v>2971</v>
      </c>
      <c r="K159" s="383">
        <v>2970</v>
      </c>
      <c r="L159" s="383">
        <v>3549</v>
      </c>
    </row>
    <row r="160" spans="1:13" ht="16.5" customHeight="1" x14ac:dyDescent="0.45">
      <c r="A160" s="12" t="s">
        <v>154</v>
      </c>
      <c r="B160" s="12" t="s">
        <v>188</v>
      </c>
      <c r="C160" s="275" t="s">
        <v>396</v>
      </c>
      <c r="D160" s="275" t="s">
        <v>188</v>
      </c>
      <c r="E160" s="383">
        <v>2726</v>
      </c>
      <c r="F160" s="383">
        <v>2980</v>
      </c>
      <c r="G160" s="383">
        <v>3331</v>
      </c>
      <c r="H160" s="383">
        <v>3706</v>
      </c>
      <c r="I160" s="383">
        <v>4125</v>
      </c>
      <c r="J160" s="383">
        <v>4473</v>
      </c>
      <c r="K160" s="383">
        <v>4677</v>
      </c>
      <c r="L160" s="383">
        <v>5175</v>
      </c>
    </row>
    <row r="161" spans="1:15" ht="16.5" customHeight="1" x14ac:dyDescent="0.45">
      <c r="A161" s="12" t="s">
        <v>154</v>
      </c>
      <c r="B161" s="12" t="s">
        <v>87</v>
      </c>
      <c r="C161" s="275" t="s">
        <v>396</v>
      </c>
      <c r="D161" s="275" t="s">
        <v>387</v>
      </c>
      <c r="E161" s="383">
        <v>0</v>
      </c>
      <c r="F161" s="383">
        <v>0</v>
      </c>
      <c r="G161" s="383">
        <v>0</v>
      </c>
      <c r="H161" s="383">
        <v>0</v>
      </c>
      <c r="I161" s="383">
        <v>0</v>
      </c>
      <c r="J161" s="383">
        <v>0</v>
      </c>
      <c r="K161" s="383">
        <v>0</v>
      </c>
      <c r="L161" s="383">
        <v>0</v>
      </c>
    </row>
    <row r="162" spans="1:15" s="506" customFormat="1" ht="16.5" customHeight="1" x14ac:dyDescent="0.45">
      <c r="A162" s="431" t="s">
        <v>154</v>
      </c>
      <c r="B162" s="431" t="s">
        <v>26</v>
      </c>
      <c r="C162" s="372" t="s">
        <v>396</v>
      </c>
      <c r="D162" s="372" t="s">
        <v>289</v>
      </c>
      <c r="E162" s="385">
        <v>4382</v>
      </c>
      <c r="F162" s="385">
        <v>4830</v>
      </c>
      <c r="G162" s="385">
        <v>5420</v>
      </c>
      <c r="H162" s="385">
        <v>6043</v>
      </c>
      <c r="I162" s="385">
        <v>6780</v>
      </c>
      <c r="J162" s="385">
        <v>7444</v>
      </c>
      <c r="K162" s="385">
        <v>7647</v>
      </c>
      <c r="L162" s="385">
        <v>8725</v>
      </c>
    </row>
    <row r="163" spans="1:15" ht="16.5" customHeight="1" x14ac:dyDescent="0.45">
      <c r="A163" s="12" t="s">
        <v>155</v>
      </c>
      <c r="B163" s="12" t="s">
        <v>187</v>
      </c>
      <c r="C163" s="275" t="s">
        <v>397</v>
      </c>
      <c r="D163" s="275" t="s">
        <v>187</v>
      </c>
      <c r="E163" s="383">
        <v>795</v>
      </c>
      <c r="F163" s="383">
        <v>847</v>
      </c>
      <c r="G163" s="383">
        <v>852</v>
      </c>
      <c r="H163" s="383">
        <v>848</v>
      </c>
      <c r="I163" s="383">
        <v>906</v>
      </c>
      <c r="J163" s="383">
        <v>948</v>
      </c>
      <c r="K163" s="383">
        <v>979</v>
      </c>
      <c r="L163" s="383">
        <v>1105</v>
      </c>
      <c r="O163" s="44"/>
    </row>
    <row r="164" spans="1:15" ht="16.5" customHeight="1" x14ac:dyDescent="0.45">
      <c r="A164" s="12" t="s">
        <v>155</v>
      </c>
      <c r="B164" s="12" t="s">
        <v>188</v>
      </c>
      <c r="C164" s="275" t="s">
        <v>397</v>
      </c>
      <c r="D164" s="275" t="s">
        <v>188</v>
      </c>
      <c r="E164" s="383">
        <v>781</v>
      </c>
      <c r="F164" s="383">
        <v>832</v>
      </c>
      <c r="G164" s="383">
        <v>864</v>
      </c>
      <c r="H164" s="383">
        <v>920</v>
      </c>
      <c r="I164" s="383">
        <v>970</v>
      </c>
      <c r="J164" s="383">
        <v>1008</v>
      </c>
      <c r="K164" s="383">
        <v>1041</v>
      </c>
      <c r="L164" s="383">
        <v>1088</v>
      </c>
    </row>
    <row r="165" spans="1:15" ht="16.5" customHeight="1" x14ac:dyDescent="0.45">
      <c r="A165" s="12" t="s">
        <v>155</v>
      </c>
      <c r="B165" s="12" t="s">
        <v>87</v>
      </c>
      <c r="C165" s="275" t="s">
        <v>397</v>
      </c>
      <c r="D165" s="275" t="s">
        <v>387</v>
      </c>
      <c r="E165" s="383">
        <v>0</v>
      </c>
      <c r="F165" s="383">
        <v>0</v>
      </c>
      <c r="G165" s="383">
        <v>0</v>
      </c>
      <c r="H165" s="383">
        <v>0</v>
      </c>
      <c r="I165" s="383">
        <v>0</v>
      </c>
      <c r="J165" s="383">
        <v>0</v>
      </c>
      <c r="K165" s="383">
        <v>0</v>
      </c>
      <c r="L165" s="383">
        <v>0</v>
      </c>
    </row>
    <row r="166" spans="1:15" s="506" customFormat="1" ht="16.5" customHeight="1" x14ac:dyDescent="0.45">
      <c r="A166" s="431" t="s">
        <v>155</v>
      </c>
      <c r="B166" s="431" t="s">
        <v>26</v>
      </c>
      <c r="C166" s="372" t="s">
        <v>397</v>
      </c>
      <c r="D166" s="372" t="s">
        <v>289</v>
      </c>
      <c r="E166" s="385">
        <v>1576</v>
      </c>
      <c r="F166" s="385">
        <v>1679</v>
      </c>
      <c r="G166" s="385">
        <v>1716</v>
      </c>
      <c r="H166" s="385">
        <v>1768</v>
      </c>
      <c r="I166" s="385">
        <v>1876</v>
      </c>
      <c r="J166" s="385">
        <v>1956</v>
      </c>
      <c r="K166" s="385">
        <v>2020</v>
      </c>
      <c r="L166" s="385">
        <v>2193</v>
      </c>
    </row>
    <row r="167" spans="1:15" ht="16.5" customHeight="1" x14ac:dyDescent="0.45">
      <c r="A167" s="12" t="s">
        <v>156</v>
      </c>
      <c r="B167" s="12" t="s">
        <v>187</v>
      </c>
      <c r="C167" s="275" t="s">
        <v>398</v>
      </c>
      <c r="D167" s="275" t="s">
        <v>187</v>
      </c>
      <c r="E167" s="383">
        <v>0</v>
      </c>
      <c r="F167" s="383">
        <v>0</v>
      </c>
      <c r="G167" s="383">
        <v>3</v>
      </c>
      <c r="H167" s="383">
        <v>0</v>
      </c>
      <c r="I167" s="383">
        <v>0</v>
      </c>
      <c r="J167" s="383">
        <v>0</v>
      </c>
      <c r="K167" s="383">
        <v>0</v>
      </c>
      <c r="L167" s="383">
        <v>0</v>
      </c>
    </row>
    <row r="168" spans="1:15" ht="16.5" customHeight="1" x14ac:dyDescent="0.45">
      <c r="A168" s="12" t="s">
        <v>156</v>
      </c>
      <c r="B168" s="12" t="s">
        <v>188</v>
      </c>
      <c r="C168" s="275" t="s">
        <v>398</v>
      </c>
      <c r="D168" s="275" t="s">
        <v>188</v>
      </c>
      <c r="E168" s="383">
        <v>0</v>
      </c>
      <c r="F168" s="383">
        <v>0</v>
      </c>
      <c r="G168" s="383">
        <v>3</v>
      </c>
      <c r="H168" s="383">
        <v>0</v>
      </c>
      <c r="I168" s="383">
        <v>0</v>
      </c>
      <c r="J168" s="383">
        <v>0</v>
      </c>
      <c r="K168" s="383">
        <v>0</v>
      </c>
      <c r="L168" s="383">
        <v>0</v>
      </c>
    </row>
    <row r="169" spans="1:15" ht="16.5" customHeight="1" x14ac:dyDescent="0.45">
      <c r="A169" s="12" t="s">
        <v>156</v>
      </c>
      <c r="B169" s="12" t="s">
        <v>87</v>
      </c>
      <c r="C169" s="275" t="s">
        <v>398</v>
      </c>
      <c r="D169" s="275" t="s">
        <v>387</v>
      </c>
      <c r="E169" s="383">
        <v>0</v>
      </c>
      <c r="F169" s="383">
        <v>0</v>
      </c>
      <c r="G169" s="383">
        <v>0</v>
      </c>
      <c r="H169" s="383">
        <v>0</v>
      </c>
      <c r="I169" s="383">
        <v>0</v>
      </c>
      <c r="J169" s="383">
        <v>0</v>
      </c>
      <c r="K169" s="383">
        <v>0</v>
      </c>
      <c r="L169" s="383">
        <v>0</v>
      </c>
    </row>
    <row r="170" spans="1:15" s="506" customFormat="1" ht="16.5" customHeight="1" x14ac:dyDescent="0.45">
      <c r="A170" s="431" t="s">
        <v>156</v>
      </c>
      <c r="B170" s="431" t="s">
        <v>26</v>
      </c>
      <c r="C170" s="372" t="s">
        <v>398</v>
      </c>
      <c r="D170" s="372" t="s">
        <v>289</v>
      </c>
      <c r="E170" s="385">
        <v>0</v>
      </c>
      <c r="F170" s="385">
        <v>0</v>
      </c>
      <c r="G170" s="385">
        <v>6</v>
      </c>
      <c r="H170" s="385">
        <v>0</v>
      </c>
      <c r="I170" s="385">
        <v>0</v>
      </c>
      <c r="J170" s="385">
        <v>0</v>
      </c>
      <c r="K170" s="385">
        <v>0</v>
      </c>
      <c r="L170" s="385">
        <v>0</v>
      </c>
    </row>
    <row r="171" spans="1:15" ht="16.5" customHeight="1" x14ac:dyDescent="0.45">
      <c r="A171" s="12" t="s">
        <v>26</v>
      </c>
      <c r="B171" s="12" t="s">
        <v>187</v>
      </c>
      <c r="C171" s="275" t="s">
        <v>289</v>
      </c>
      <c r="D171" s="275" t="s">
        <v>187</v>
      </c>
      <c r="E171" s="383">
        <v>10581</v>
      </c>
      <c r="F171" s="383">
        <v>11637</v>
      </c>
      <c r="G171" s="383">
        <v>12617</v>
      </c>
      <c r="H171" s="383">
        <v>13410</v>
      </c>
      <c r="I171" s="383">
        <v>14277</v>
      </c>
      <c r="J171" s="383">
        <v>14859</v>
      </c>
      <c r="K171" s="383">
        <v>14091</v>
      </c>
      <c r="L171" s="383">
        <v>15526</v>
      </c>
    </row>
    <row r="172" spans="1:15" ht="16.5" customHeight="1" x14ac:dyDescent="0.45">
      <c r="A172" s="12" t="s">
        <v>26</v>
      </c>
      <c r="B172" s="12" t="s">
        <v>188</v>
      </c>
      <c r="C172" s="275" t="s">
        <v>289</v>
      </c>
      <c r="D172" s="275" t="s">
        <v>188</v>
      </c>
      <c r="E172" s="383">
        <v>17859</v>
      </c>
      <c r="F172" s="383">
        <v>19115</v>
      </c>
      <c r="G172" s="383">
        <v>20504</v>
      </c>
      <c r="H172" s="383">
        <v>21253</v>
      </c>
      <c r="I172" s="383">
        <v>22246</v>
      </c>
      <c r="J172" s="383">
        <v>22564</v>
      </c>
      <c r="K172" s="383">
        <v>22010</v>
      </c>
      <c r="L172" s="383">
        <v>22358</v>
      </c>
    </row>
    <row r="173" spans="1:15" s="45" customFormat="1" ht="16.5" customHeight="1" x14ac:dyDescent="0.45">
      <c r="A173" s="12" t="s">
        <v>26</v>
      </c>
      <c r="B173" s="12" t="s">
        <v>87</v>
      </c>
      <c r="C173" s="275" t="s">
        <v>289</v>
      </c>
      <c r="D173" s="275" t="s">
        <v>387</v>
      </c>
      <c r="E173" s="383">
        <v>1</v>
      </c>
      <c r="F173" s="383">
        <v>1</v>
      </c>
      <c r="G173" s="383">
        <v>0</v>
      </c>
      <c r="H173" s="383">
        <v>0</v>
      </c>
      <c r="I173" s="383">
        <v>0</v>
      </c>
      <c r="J173" s="383">
        <v>143</v>
      </c>
      <c r="K173" s="383">
        <v>1</v>
      </c>
      <c r="L173" s="383">
        <v>1</v>
      </c>
    </row>
    <row r="174" spans="1:15" s="45" customFormat="1" ht="16.5" customHeight="1" x14ac:dyDescent="0.45">
      <c r="A174" s="431" t="s">
        <v>26</v>
      </c>
      <c r="B174" s="431" t="s">
        <v>26</v>
      </c>
      <c r="C174" s="275" t="s">
        <v>289</v>
      </c>
      <c r="D174" s="275" t="s">
        <v>289</v>
      </c>
      <c r="E174" s="385">
        <v>28440</v>
      </c>
      <c r="F174" s="385">
        <v>30752</v>
      </c>
      <c r="G174" s="385">
        <v>33121</v>
      </c>
      <c r="H174" s="385">
        <v>34663</v>
      </c>
      <c r="I174" s="385">
        <v>36523</v>
      </c>
      <c r="J174" s="385">
        <v>37566</v>
      </c>
      <c r="K174" s="385">
        <v>36102</v>
      </c>
      <c r="L174" s="385">
        <v>37885</v>
      </c>
    </row>
    <row r="175" spans="1:15" ht="13.05" customHeight="1" x14ac:dyDescent="0.45">
      <c r="A175" s="6"/>
      <c r="B175" s="6"/>
      <c r="C175" s="6"/>
      <c r="D175" s="6"/>
      <c r="E175" s="6"/>
      <c r="F175" s="6"/>
      <c r="G175" s="6"/>
      <c r="H175" s="6"/>
      <c r="I175" s="6"/>
      <c r="J175" s="6"/>
      <c r="K175" s="6"/>
      <c r="L175" s="6"/>
    </row>
    <row r="176" spans="1:15" s="29" customFormat="1" ht="17.55" customHeight="1" x14ac:dyDescent="0.35">
      <c r="A176" s="346" t="s">
        <v>1101</v>
      </c>
      <c r="B176" s="5"/>
      <c r="C176" s="5"/>
      <c r="D176" s="5"/>
      <c r="E176" s="5"/>
      <c r="F176" s="5"/>
      <c r="G176" s="5"/>
      <c r="H176" s="5"/>
      <c r="I176" s="5"/>
      <c r="J176" s="5"/>
    </row>
    <row r="177" spans="1:4" ht="16.5" customHeight="1" x14ac:dyDescent="0.35">
      <c r="A177" s="630"/>
      <c r="B177" s="630"/>
      <c r="C177" s="359"/>
      <c r="D177" s="359"/>
    </row>
  </sheetData>
  <mergeCells count="6">
    <mergeCell ref="A177:B177"/>
    <mergeCell ref="A1:L1"/>
    <mergeCell ref="A2:L2"/>
    <mergeCell ref="E6:L6"/>
    <mergeCell ref="E63:L63"/>
    <mergeCell ref="E120:L120"/>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fitToPage="1"/>
  </sheetPr>
  <dimension ref="A1:L50"/>
  <sheetViews>
    <sheetView showGridLines="0" zoomScaleNormal="100" workbookViewId="0">
      <selection sqref="A1:K1"/>
    </sheetView>
  </sheetViews>
  <sheetFormatPr defaultColWidth="9.1328125" defaultRowHeight="12.75" x14ac:dyDescent="0.35"/>
  <cols>
    <col min="1" max="1" width="54.6640625" style="5" customWidth="1"/>
    <col min="2" max="2" width="25.33203125" style="5" hidden="1" customWidth="1"/>
    <col min="3" max="3" width="23.59765625" style="5" hidden="1" customWidth="1"/>
    <col min="4" max="11" width="14.59765625" style="5" customWidth="1"/>
    <col min="12" max="16384" width="9.1328125" style="5"/>
  </cols>
  <sheetData>
    <row r="1" spans="1:12" s="4" customFormat="1" ht="20.85" customHeight="1" x14ac:dyDescent="0.45">
      <c r="A1" s="602" t="s">
        <v>254</v>
      </c>
      <c r="B1" s="602"/>
      <c r="C1" s="602"/>
      <c r="D1" s="602"/>
      <c r="E1" s="602"/>
      <c r="F1" s="602"/>
      <c r="G1" s="602"/>
      <c r="H1" s="602"/>
      <c r="I1" s="602"/>
      <c r="J1" s="602"/>
      <c r="K1" s="602"/>
      <c r="L1"/>
    </row>
    <row r="2" spans="1:12" customFormat="1" ht="20.85" customHeight="1" x14ac:dyDescent="0.45">
      <c r="A2" s="633" t="s">
        <v>1099</v>
      </c>
      <c r="B2" s="633"/>
      <c r="C2" s="633"/>
      <c r="D2" s="633"/>
      <c r="E2" s="633"/>
      <c r="F2" s="633"/>
      <c r="G2" s="633"/>
      <c r="H2" s="633"/>
      <c r="I2" s="633"/>
      <c r="J2" s="633"/>
      <c r="K2" s="633"/>
      <c r="L2" s="514"/>
    </row>
    <row r="3" spans="1:12" customFormat="1" ht="16.149999999999999" customHeight="1" x14ac:dyDescent="0.45">
      <c r="A3" s="513"/>
      <c r="B3" s="513"/>
      <c r="C3" s="513"/>
      <c r="D3" s="513"/>
      <c r="E3" s="513"/>
      <c r="F3" s="513"/>
      <c r="G3" s="513"/>
      <c r="H3" s="536"/>
      <c r="I3" s="536"/>
      <c r="J3" s="513"/>
      <c r="K3" s="513"/>
      <c r="L3" s="514"/>
    </row>
    <row r="4" spans="1:12" s="33" customFormat="1" ht="18.75" customHeight="1" x14ac:dyDescent="0.35">
      <c r="A4" s="314"/>
      <c r="B4" s="314"/>
      <c r="C4" s="314"/>
      <c r="D4" s="637" t="s">
        <v>79</v>
      </c>
      <c r="E4" s="637"/>
      <c r="F4" s="637"/>
      <c r="G4" s="637"/>
      <c r="H4" s="637"/>
      <c r="I4" s="637"/>
      <c r="J4" s="637"/>
      <c r="K4" s="637"/>
    </row>
    <row r="5" spans="1:12" s="48" customFormat="1" ht="30.75" customHeight="1" x14ac:dyDescent="0.45">
      <c r="A5" s="299"/>
      <c r="B5" s="299"/>
      <c r="C5" s="258"/>
      <c r="D5" s="301" t="s">
        <v>0</v>
      </c>
      <c r="E5" s="301" t="s">
        <v>1</v>
      </c>
      <c r="F5" s="301" t="s">
        <v>2</v>
      </c>
      <c r="G5" s="301" t="s">
        <v>3</v>
      </c>
      <c r="H5" s="301" t="s">
        <v>4</v>
      </c>
      <c r="I5" s="301" t="s">
        <v>307</v>
      </c>
      <c r="J5" s="301" t="s">
        <v>650</v>
      </c>
      <c r="K5" s="301" t="s">
        <v>651</v>
      </c>
      <c r="L5"/>
    </row>
    <row r="6" spans="1:12" s="33" customFormat="1" ht="15" hidden="1" customHeight="1" x14ac:dyDescent="0.45">
      <c r="A6" s="49"/>
      <c r="B6" s="49" t="s">
        <v>477</v>
      </c>
      <c r="C6" s="49" t="s">
        <v>560</v>
      </c>
      <c r="D6" s="68" t="s">
        <v>907</v>
      </c>
      <c r="E6" s="68" t="s">
        <v>908</v>
      </c>
      <c r="F6" s="68" t="s">
        <v>909</v>
      </c>
      <c r="G6" s="68" t="s">
        <v>910</v>
      </c>
      <c r="H6" s="68" t="s">
        <v>911</v>
      </c>
      <c r="I6" s="68" t="s">
        <v>912</v>
      </c>
      <c r="J6" s="68" t="s">
        <v>913</v>
      </c>
      <c r="K6" s="68" t="s">
        <v>914</v>
      </c>
    </row>
    <row r="7" spans="1:12" s="33" customFormat="1" ht="30" customHeight="1" x14ac:dyDescent="0.45">
      <c r="A7" s="52" t="s">
        <v>230</v>
      </c>
      <c r="B7" t="s">
        <v>1082</v>
      </c>
      <c r="C7" t="s">
        <v>230</v>
      </c>
      <c r="D7" s="518">
        <v>7866</v>
      </c>
      <c r="E7" s="518">
        <v>8445</v>
      </c>
      <c r="F7" s="518">
        <v>9052</v>
      </c>
      <c r="G7" s="518">
        <v>9253</v>
      </c>
      <c r="H7" s="518">
        <v>9225</v>
      </c>
      <c r="I7" s="518">
        <v>8506</v>
      </c>
      <c r="J7" s="518">
        <v>8622</v>
      </c>
      <c r="K7" s="518">
        <v>8784</v>
      </c>
    </row>
    <row r="8" spans="1:12" s="33" customFormat="1" ht="16.5" customHeight="1" x14ac:dyDescent="0.45">
      <c r="A8" s="52" t="s">
        <v>231</v>
      </c>
      <c r="B8" t="s">
        <v>1082</v>
      </c>
      <c r="C8" t="s">
        <v>231</v>
      </c>
      <c r="D8" s="518">
        <v>8009</v>
      </c>
      <c r="E8" s="518">
        <v>8681</v>
      </c>
      <c r="F8" s="518">
        <v>9367</v>
      </c>
      <c r="G8" s="518">
        <v>9547</v>
      </c>
      <c r="H8" s="518">
        <v>9879</v>
      </c>
      <c r="I8" s="518">
        <v>9002</v>
      </c>
      <c r="J8" s="518">
        <v>9117</v>
      </c>
      <c r="K8" s="518">
        <v>9167</v>
      </c>
    </row>
    <row r="9" spans="1:12" s="33" customFormat="1" ht="28.5" customHeight="1" x14ac:dyDescent="0.45">
      <c r="A9" s="156" t="s">
        <v>1096</v>
      </c>
      <c r="B9" t="s">
        <v>1082</v>
      </c>
      <c r="C9" t="s">
        <v>1041</v>
      </c>
      <c r="D9" s="162">
        <v>7060</v>
      </c>
      <c r="E9" s="162">
        <v>7690</v>
      </c>
      <c r="F9" s="162">
        <v>8319</v>
      </c>
      <c r="G9" s="162">
        <v>8404</v>
      </c>
      <c r="H9" s="162">
        <v>8666</v>
      </c>
      <c r="I9" s="162">
        <v>7910</v>
      </c>
      <c r="J9" s="162">
        <v>8057</v>
      </c>
      <c r="K9" s="162">
        <v>7957</v>
      </c>
    </row>
    <row r="10" spans="1:12" s="33" customFormat="1" ht="16.5" customHeight="1" x14ac:dyDescent="0.45">
      <c r="A10" s="53" t="s">
        <v>232</v>
      </c>
      <c r="B10" t="s">
        <v>1082</v>
      </c>
      <c r="C10" t="s">
        <v>1042</v>
      </c>
      <c r="D10" s="162">
        <v>193</v>
      </c>
      <c r="E10" s="162">
        <v>227</v>
      </c>
      <c r="F10" s="162">
        <v>243</v>
      </c>
      <c r="G10" s="162">
        <v>230</v>
      </c>
      <c r="H10" s="162">
        <v>217</v>
      </c>
      <c r="I10" s="162">
        <v>186</v>
      </c>
      <c r="J10" s="162">
        <v>161</v>
      </c>
      <c r="K10" s="162">
        <v>195</v>
      </c>
    </row>
    <row r="11" spans="1:12" s="33" customFormat="1" ht="16.5" customHeight="1" x14ac:dyDescent="0.45">
      <c r="A11" s="53" t="s">
        <v>233</v>
      </c>
      <c r="B11" t="s">
        <v>1082</v>
      </c>
      <c r="C11" t="s">
        <v>1043</v>
      </c>
      <c r="D11" s="162">
        <v>246</v>
      </c>
      <c r="E11" s="162">
        <v>237</v>
      </c>
      <c r="F11" s="162">
        <v>215</v>
      </c>
      <c r="G11" s="162">
        <v>219</v>
      </c>
      <c r="H11" s="162">
        <v>197</v>
      </c>
      <c r="I11" s="162">
        <v>225</v>
      </c>
      <c r="J11" s="162">
        <v>325</v>
      </c>
      <c r="K11" s="162">
        <v>463</v>
      </c>
    </row>
    <row r="12" spans="1:12" s="33" customFormat="1" ht="30" customHeight="1" x14ac:dyDescent="0.45">
      <c r="A12" s="38" t="s">
        <v>234</v>
      </c>
      <c r="B12" t="s">
        <v>1082</v>
      </c>
      <c r="C12" t="s">
        <v>234</v>
      </c>
      <c r="D12" s="518">
        <v>13</v>
      </c>
      <c r="E12" s="518">
        <v>19</v>
      </c>
      <c r="F12" s="518">
        <v>16</v>
      </c>
      <c r="G12" s="518">
        <v>15</v>
      </c>
      <c r="H12" s="518">
        <v>19</v>
      </c>
      <c r="I12" s="518">
        <v>18</v>
      </c>
      <c r="J12" s="518">
        <v>13</v>
      </c>
      <c r="K12" s="518">
        <v>4</v>
      </c>
    </row>
    <row r="13" spans="1:12" s="33" customFormat="1" ht="30" customHeight="1" x14ac:dyDescent="0.45">
      <c r="A13" s="153" t="s">
        <v>20</v>
      </c>
      <c r="B13" s="153"/>
      <c r="C13"/>
      <c r="D13" s="542"/>
      <c r="E13" s="542"/>
      <c r="F13" s="542"/>
      <c r="G13" s="542"/>
      <c r="H13" s="542"/>
      <c r="I13" s="542"/>
      <c r="J13" s="542"/>
      <c r="K13" s="542"/>
    </row>
    <row r="14" spans="1:12" s="33" customFormat="1" ht="30" customHeight="1" x14ac:dyDescent="0.45">
      <c r="A14" s="142" t="s">
        <v>552</v>
      </c>
      <c r="B14" s="142"/>
      <c r="C14" s="153"/>
      <c r="D14" s="542"/>
      <c r="E14" s="542"/>
      <c r="F14" s="542"/>
      <c r="G14" s="542"/>
      <c r="H14" s="542"/>
      <c r="I14" s="542"/>
      <c r="J14" s="542"/>
      <c r="K14" s="542"/>
    </row>
    <row r="15" spans="1:12" s="33" customFormat="1" ht="12" hidden="1" customHeight="1" x14ac:dyDescent="0.45">
      <c r="A15" s="142"/>
      <c r="B15" s="142" t="s">
        <v>477</v>
      </c>
      <c r="C15" s="153" t="s">
        <v>560</v>
      </c>
      <c r="D15" s="542" t="s">
        <v>907</v>
      </c>
      <c r="E15" s="542" t="s">
        <v>908</v>
      </c>
      <c r="F15" s="542" t="s">
        <v>909</v>
      </c>
      <c r="G15" s="542" t="s">
        <v>910</v>
      </c>
      <c r="H15" s="542" t="s">
        <v>911</v>
      </c>
      <c r="I15" s="542" t="s">
        <v>912</v>
      </c>
      <c r="J15" s="542" t="s">
        <v>913</v>
      </c>
      <c r="K15" s="542" t="s">
        <v>914</v>
      </c>
    </row>
    <row r="16" spans="1:12" s="33" customFormat="1" ht="16.5" customHeight="1" x14ac:dyDescent="0.45">
      <c r="A16" s="155" t="s">
        <v>230</v>
      </c>
      <c r="B16" t="s">
        <v>552</v>
      </c>
      <c r="C16" t="s">
        <v>230</v>
      </c>
      <c r="D16" s="518">
        <v>114</v>
      </c>
      <c r="E16" s="518">
        <v>136</v>
      </c>
      <c r="F16" s="518">
        <v>149</v>
      </c>
      <c r="G16" s="518">
        <v>142</v>
      </c>
      <c r="H16" s="518">
        <v>141</v>
      </c>
      <c r="I16" s="518">
        <v>120</v>
      </c>
      <c r="J16" s="518">
        <v>115</v>
      </c>
      <c r="K16" s="518">
        <v>137</v>
      </c>
    </row>
    <row r="17" spans="1:11" s="33" customFormat="1" ht="16.5" customHeight="1" x14ac:dyDescent="0.45">
      <c r="A17" s="155" t="s">
        <v>231</v>
      </c>
      <c r="B17" t="s">
        <v>552</v>
      </c>
      <c r="C17" t="s">
        <v>231</v>
      </c>
      <c r="D17" s="518">
        <v>121</v>
      </c>
      <c r="E17" s="518">
        <v>139</v>
      </c>
      <c r="F17" s="518">
        <v>169</v>
      </c>
      <c r="G17" s="518">
        <v>149</v>
      </c>
      <c r="H17" s="518">
        <v>146</v>
      </c>
      <c r="I17" s="518">
        <v>139</v>
      </c>
      <c r="J17" s="518">
        <v>131</v>
      </c>
      <c r="K17" s="518">
        <v>153</v>
      </c>
    </row>
    <row r="18" spans="1:11" s="157" customFormat="1" ht="30" customHeight="1" x14ac:dyDescent="0.45">
      <c r="A18" s="156" t="s">
        <v>1096</v>
      </c>
      <c r="B18" t="s">
        <v>552</v>
      </c>
      <c r="C18" t="s">
        <v>1041</v>
      </c>
      <c r="D18" s="162">
        <v>97</v>
      </c>
      <c r="E18" s="162">
        <v>130</v>
      </c>
      <c r="F18" s="162">
        <v>158</v>
      </c>
      <c r="G18" s="162">
        <v>146</v>
      </c>
      <c r="H18" s="162">
        <v>141</v>
      </c>
      <c r="I18" s="162">
        <v>130</v>
      </c>
      <c r="J18" s="162">
        <v>122</v>
      </c>
      <c r="K18" s="162">
        <v>144</v>
      </c>
    </row>
    <row r="19" spans="1:11" s="33" customFormat="1" ht="16.5" customHeight="1" x14ac:dyDescent="0.45">
      <c r="A19" s="53" t="s">
        <v>232</v>
      </c>
      <c r="B19" t="s">
        <v>552</v>
      </c>
      <c r="C19" t="s">
        <v>1042</v>
      </c>
      <c r="D19" s="162" t="s">
        <v>916</v>
      </c>
      <c r="E19" s="162" t="s">
        <v>916</v>
      </c>
      <c r="F19" s="162" t="s">
        <v>916</v>
      </c>
      <c r="G19" s="162" t="s">
        <v>916</v>
      </c>
      <c r="H19" s="162" t="s">
        <v>916</v>
      </c>
      <c r="I19" s="162">
        <v>0</v>
      </c>
      <c r="J19" s="162" t="s">
        <v>916</v>
      </c>
      <c r="K19" s="162">
        <v>0</v>
      </c>
    </row>
    <row r="20" spans="1:11" s="33" customFormat="1" ht="16.5" customHeight="1" x14ac:dyDescent="0.45">
      <c r="A20" s="53" t="s">
        <v>233</v>
      </c>
      <c r="B20" t="s">
        <v>552</v>
      </c>
      <c r="C20" t="s">
        <v>1043</v>
      </c>
      <c r="D20" s="162" t="s">
        <v>916</v>
      </c>
      <c r="E20" s="162" t="s">
        <v>916</v>
      </c>
      <c r="F20" s="162" t="s">
        <v>916</v>
      </c>
      <c r="G20" s="162" t="s">
        <v>916</v>
      </c>
      <c r="H20" s="162">
        <v>0</v>
      </c>
      <c r="I20" s="162" t="s">
        <v>916</v>
      </c>
      <c r="J20" s="162" t="s">
        <v>916</v>
      </c>
      <c r="K20" s="162" t="s">
        <v>916</v>
      </c>
    </row>
    <row r="21" spans="1:11" s="33" customFormat="1" ht="30" customHeight="1" x14ac:dyDescent="0.45">
      <c r="A21" s="158" t="s">
        <v>234</v>
      </c>
      <c r="B21" t="s">
        <v>552</v>
      </c>
      <c r="C21" t="s">
        <v>234</v>
      </c>
      <c r="D21" s="518" t="s">
        <v>916</v>
      </c>
      <c r="E21" s="518" t="s">
        <v>916</v>
      </c>
      <c r="F21" s="518" t="s">
        <v>916</v>
      </c>
      <c r="G21" s="518" t="s">
        <v>916</v>
      </c>
      <c r="H21" s="518" t="s">
        <v>916</v>
      </c>
      <c r="I21" s="518" t="s">
        <v>916</v>
      </c>
      <c r="J21" s="518" t="s">
        <v>916</v>
      </c>
      <c r="K21" s="518" t="s">
        <v>916</v>
      </c>
    </row>
    <row r="22" spans="1:11" s="33" customFormat="1" ht="30" customHeight="1" x14ac:dyDescent="0.45">
      <c r="A22" s="142" t="s">
        <v>553</v>
      </c>
      <c r="B22" s="142"/>
      <c r="C22"/>
      <c r="D22" s="542"/>
      <c r="E22" s="542"/>
      <c r="F22" s="542"/>
      <c r="G22" s="542"/>
      <c r="H22" s="542"/>
      <c r="I22" s="542"/>
      <c r="J22" s="542"/>
      <c r="K22" s="542"/>
    </row>
    <row r="23" spans="1:11" s="33" customFormat="1" ht="21" hidden="1" customHeight="1" x14ac:dyDescent="0.45">
      <c r="A23" s="142"/>
      <c r="B23" s="142" t="s">
        <v>477</v>
      </c>
      <c r="C23" t="s">
        <v>560</v>
      </c>
      <c r="D23" s="542" t="s">
        <v>907</v>
      </c>
      <c r="E23" s="542" t="s">
        <v>908</v>
      </c>
      <c r="F23" s="542" t="s">
        <v>909</v>
      </c>
      <c r="G23" s="542" t="s">
        <v>910</v>
      </c>
      <c r="H23" s="542" t="s">
        <v>911</v>
      </c>
      <c r="I23" s="542" t="s">
        <v>912</v>
      </c>
      <c r="J23" s="542" t="s">
        <v>913</v>
      </c>
      <c r="K23" s="542" t="s">
        <v>914</v>
      </c>
    </row>
    <row r="24" spans="1:11" s="33" customFormat="1" ht="16.5" customHeight="1" x14ac:dyDescent="0.45">
      <c r="A24" s="155" t="s">
        <v>230</v>
      </c>
      <c r="B24" t="s">
        <v>553</v>
      </c>
      <c r="C24" t="s">
        <v>230</v>
      </c>
      <c r="D24" s="518">
        <v>3254</v>
      </c>
      <c r="E24" s="518">
        <v>3427</v>
      </c>
      <c r="F24" s="518">
        <v>3631</v>
      </c>
      <c r="G24" s="518">
        <v>3509</v>
      </c>
      <c r="H24" s="518">
        <v>3429</v>
      </c>
      <c r="I24" s="518">
        <v>3143</v>
      </c>
      <c r="J24" s="518">
        <v>2936</v>
      </c>
      <c r="K24" s="518">
        <v>3449</v>
      </c>
    </row>
    <row r="25" spans="1:11" s="33" customFormat="1" ht="16.5" customHeight="1" x14ac:dyDescent="0.45">
      <c r="A25" s="155" t="s">
        <v>231</v>
      </c>
      <c r="B25" t="s">
        <v>553</v>
      </c>
      <c r="C25" t="s">
        <v>231</v>
      </c>
      <c r="D25" s="518">
        <v>3116</v>
      </c>
      <c r="E25" s="518">
        <v>3376</v>
      </c>
      <c r="F25" s="518">
        <v>3510</v>
      </c>
      <c r="G25" s="518">
        <v>3440</v>
      </c>
      <c r="H25" s="518">
        <v>3674</v>
      </c>
      <c r="I25" s="518">
        <v>3272</v>
      </c>
      <c r="J25" s="518">
        <v>2996</v>
      </c>
      <c r="K25" s="518">
        <v>3669</v>
      </c>
    </row>
    <row r="26" spans="1:11" s="157" customFormat="1" ht="30" customHeight="1" x14ac:dyDescent="0.45">
      <c r="A26" s="156" t="s">
        <v>1096</v>
      </c>
      <c r="B26" t="s">
        <v>553</v>
      </c>
      <c r="C26" t="s">
        <v>1041</v>
      </c>
      <c r="D26" s="162">
        <v>2869</v>
      </c>
      <c r="E26" s="162">
        <v>3086</v>
      </c>
      <c r="F26" s="162">
        <v>3205</v>
      </c>
      <c r="G26" s="162">
        <v>3069</v>
      </c>
      <c r="H26" s="162">
        <v>3190</v>
      </c>
      <c r="I26" s="162">
        <v>2889</v>
      </c>
      <c r="J26" s="162">
        <v>2693</v>
      </c>
      <c r="K26" s="162">
        <v>3314</v>
      </c>
    </row>
    <row r="27" spans="1:11" s="33" customFormat="1" ht="16.5" customHeight="1" x14ac:dyDescent="0.45">
      <c r="A27" s="53" t="s">
        <v>232</v>
      </c>
      <c r="B27" t="s">
        <v>553</v>
      </c>
      <c r="C27" t="s">
        <v>1042</v>
      </c>
      <c r="D27" s="162" t="s">
        <v>916</v>
      </c>
      <c r="E27" s="162" t="s">
        <v>916</v>
      </c>
      <c r="F27" s="162" t="s">
        <v>916</v>
      </c>
      <c r="G27" s="162" t="s">
        <v>916</v>
      </c>
      <c r="H27" s="162" t="s">
        <v>916</v>
      </c>
      <c r="I27" s="162" t="s">
        <v>916</v>
      </c>
      <c r="J27" s="162" t="s">
        <v>916</v>
      </c>
      <c r="K27" s="162" t="s">
        <v>916</v>
      </c>
    </row>
    <row r="28" spans="1:11" s="33" customFormat="1" ht="16.5" customHeight="1" x14ac:dyDescent="0.45">
      <c r="A28" s="53" t="s">
        <v>233</v>
      </c>
      <c r="B28" t="s">
        <v>553</v>
      </c>
      <c r="C28" t="s">
        <v>1043</v>
      </c>
      <c r="D28" s="162" t="s">
        <v>916</v>
      </c>
      <c r="E28" s="162" t="s">
        <v>916</v>
      </c>
      <c r="F28" s="162" t="s">
        <v>916</v>
      </c>
      <c r="G28" s="162" t="s">
        <v>916</v>
      </c>
      <c r="H28" s="162" t="s">
        <v>916</v>
      </c>
      <c r="I28" s="162" t="s">
        <v>916</v>
      </c>
      <c r="J28" s="162" t="s">
        <v>916</v>
      </c>
      <c r="K28" s="162" t="s">
        <v>916</v>
      </c>
    </row>
    <row r="29" spans="1:11" s="33" customFormat="1" ht="30" customHeight="1" x14ac:dyDescent="0.45">
      <c r="A29" s="158" t="s">
        <v>234</v>
      </c>
      <c r="B29" t="s">
        <v>553</v>
      </c>
      <c r="C29" t="s">
        <v>234</v>
      </c>
      <c r="D29" s="518" t="s">
        <v>916</v>
      </c>
      <c r="E29" s="518" t="s">
        <v>916</v>
      </c>
      <c r="F29" s="518" t="s">
        <v>916</v>
      </c>
      <c r="G29" s="518" t="s">
        <v>916</v>
      </c>
      <c r="H29" s="518" t="s">
        <v>916</v>
      </c>
      <c r="I29" s="518" t="s">
        <v>916</v>
      </c>
      <c r="J29" s="518" t="s">
        <v>916</v>
      </c>
      <c r="K29" s="518" t="s">
        <v>916</v>
      </c>
    </row>
    <row r="30" spans="1:11" s="33" customFormat="1" ht="30" customHeight="1" x14ac:dyDescent="0.45">
      <c r="A30" s="142" t="s">
        <v>562</v>
      </c>
      <c r="B30" s="142"/>
      <c r="C30"/>
      <c r="D30" s="542"/>
      <c r="E30" s="542"/>
      <c r="F30" s="542"/>
      <c r="G30" s="542"/>
      <c r="H30" s="542"/>
      <c r="I30" s="542"/>
      <c r="J30" s="542"/>
      <c r="K30" s="542"/>
    </row>
    <row r="31" spans="1:11" s="33" customFormat="1" ht="12.75" hidden="1" customHeight="1" x14ac:dyDescent="0.45">
      <c r="A31" s="142"/>
      <c r="B31" s="142" t="s">
        <v>477</v>
      </c>
      <c r="C31" t="s">
        <v>560</v>
      </c>
      <c r="D31" s="542" t="s">
        <v>907</v>
      </c>
      <c r="E31" s="542" t="s">
        <v>908</v>
      </c>
      <c r="F31" s="542" t="s">
        <v>909</v>
      </c>
      <c r="G31" s="542" t="s">
        <v>910</v>
      </c>
      <c r="H31" s="542" t="s">
        <v>911</v>
      </c>
      <c r="I31" s="542" t="s">
        <v>912</v>
      </c>
      <c r="J31" s="542" t="s">
        <v>913</v>
      </c>
      <c r="K31" s="542" t="s">
        <v>914</v>
      </c>
    </row>
    <row r="32" spans="1:11" s="33" customFormat="1" ht="16.5" customHeight="1" x14ac:dyDescent="0.45">
      <c r="A32" s="155" t="s">
        <v>230</v>
      </c>
      <c r="B32" t="s">
        <v>562</v>
      </c>
      <c r="C32" t="s">
        <v>230</v>
      </c>
      <c r="D32" s="518">
        <v>1033</v>
      </c>
      <c r="E32" s="518">
        <v>1122</v>
      </c>
      <c r="F32" s="518">
        <v>1151</v>
      </c>
      <c r="G32" s="518">
        <v>1151</v>
      </c>
      <c r="H32" s="518">
        <v>1235</v>
      </c>
      <c r="I32" s="518">
        <v>1137</v>
      </c>
      <c r="J32" s="518">
        <v>1338</v>
      </c>
      <c r="K32" s="518">
        <v>1091</v>
      </c>
    </row>
    <row r="33" spans="1:11" s="33" customFormat="1" ht="16.5" customHeight="1" x14ac:dyDescent="0.45">
      <c r="A33" s="155" t="s">
        <v>231</v>
      </c>
      <c r="B33" t="s">
        <v>562</v>
      </c>
      <c r="C33" t="s">
        <v>231</v>
      </c>
      <c r="D33" s="518">
        <v>1125</v>
      </c>
      <c r="E33" s="518">
        <v>1153</v>
      </c>
      <c r="F33" s="518">
        <v>1291</v>
      </c>
      <c r="G33" s="518">
        <v>1345</v>
      </c>
      <c r="H33" s="518">
        <v>1363</v>
      </c>
      <c r="I33" s="518">
        <v>1214</v>
      </c>
      <c r="J33" s="518">
        <v>1468</v>
      </c>
      <c r="K33" s="518">
        <v>1054</v>
      </c>
    </row>
    <row r="34" spans="1:11" s="157" customFormat="1" ht="30" customHeight="1" x14ac:dyDescent="0.45">
      <c r="A34" s="156" t="s">
        <v>1096</v>
      </c>
      <c r="B34" t="s">
        <v>562</v>
      </c>
      <c r="C34" t="s">
        <v>1041</v>
      </c>
      <c r="D34" s="162">
        <v>835</v>
      </c>
      <c r="E34" s="162">
        <v>903</v>
      </c>
      <c r="F34" s="162">
        <v>1062</v>
      </c>
      <c r="G34" s="162">
        <v>1123</v>
      </c>
      <c r="H34" s="162">
        <v>1158</v>
      </c>
      <c r="I34" s="162">
        <v>1057</v>
      </c>
      <c r="J34" s="162">
        <v>1180</v>
      </c>
      <c r="K34" s="162">
        <v>606</v>
      </c>
    </row>
    <row r="35" spans="1:11" s="33" customFormat="1" ht="16.5" customHeight="1" x14ac:dyDescent="0.45">
      <c r="A35" s="53" t="s">
        <v>232</v>
      </c>
      <c r="B35" t="s">
        <v>562</v>
      </c>
      <c r="C35" t="s">
        <v>1042</v>
      </c>
      <c r="D35" s="162" t="s">
        <v>916</v>
      </c>
      <c r="E35" s="162" t="s">
        <v>916</v>
      </c>
      <c r="F35" s="162" t="s">
        <v>916</v>
      </c>
      <c r="G35" s="162" t="s">
        <v>916</v>
      </c>
      <c r="H35" s="162" t="s">
        <v>916</v>
      </c>
      <c r="I35" s="162" t="s">
        <v>916</v>
      </c>
      <c r="J35" s="162" t="s">
        <v>916</v>
      </c>
      <c r="K35" s="162">
        <v>0</v>
      </c>
    </row>
    <row r="36" spans="1:11" s="33" customFormat="1" ht="16.5" customHeight="1" x14ac:dyDescent="0.45">
      <c r="A36" s="53" t="s">
        <v>233</v>
      </c>
      <c r="B36" t="s">
        <v>562</v>
      </c>
      <c r="C36" t="s">
        <v>1043</v>
      </c>
      <c r="D36" s="162" t="s">
        <v>916</v>
      </c>
      <c r="E36" s="162" t="s">
        <v>916</v>
      </c>
      <c r="F36" s="162" t="s">
        <v>916</v>
      </c>
      <c r="G36" s="162" t="s">
        <v>916</v>
      </c>
      <c r="H36" s="162" t="s">
        <v>916</v>
      </c>
      <c r="I36" s="162" t="s">
        <v>916</v>
      </c>
      <c r="J36" s="162" t="s">
        <v>916</v>
      </c>
      <c r="K36" s="162" t="s">
        <v>916</v>
      </c>
    </row>
    <row r="37" spans="1:11" s="33" customFormat="1" ht="30" customHeight="1" x14ac:dyDescent="0.45">
      <c r="A37" s="158" t="s">
        <v>234</v>
      </c>
      <c r="B37" t="s">
        <v>562</v>
      </c>
      <c r="C37" t="s">
        <v>234</v>
      </c>
      <c r="D37" s="518">
        <v>0</v>
      </c>
      <c r="E37" s="518">
        <v>0</v>
      </c>
      <c r="F37" s="518">
        <v>0</v>
      </c>
      <c r="G37" s="518">
        <v>0</v>
      </c>
      <c r="H37" s="518">
        <v>0</v>
      </c>
      <c r="I37" s="518">
        <v>0</v>
      </c>
      <c r="J37" s="518">
        <v>0</v>
      </c>
      <c r="K37" s="518">
        <v>0</v>
      </c>
    </row>
    <row r="38" spans="1:11" s="33" customFormat="1" ht="30" customHeight="1" x14ac:dyDescent="0.45">
      <c r="A38" s="142" t="s">
        <v>555</v>
      </c>
      <c r="B38" s="142"/>
      <c r="C38"/>
      <c r="D38" s="542"/>
      <c r="E38" s="542"/>
      <c r="F38" s="542"/>
      <c r="G38" s="542"/>
      <c r="H38" s="542"/>
      <c r="I38" s="542"/>
      <c r="J38" s="542"/>
      <c r="K38" s="542"/>
    </row>
    <row r="39" spans="1:11" s="33" customFormat="1" ht="14.25" hidden="1" customHeight="1" x14ac:dyDescent="0.45">
      <c r="A39" s="142"/>
      <c r="B39" s="142" t="s">
        <v>477</v>
      </c>
      <c r="C39" t="s">
        <v>560</v>
      </c>
      <c r="D39" s="542" t="s">
        <v>907</v>
      </c>
      <c r="E39" s="542" t="s">
        <v>908</v>
      </c>
      <c r="F39" s="542" t="s">
        <v>909</v>
      </c>
      <c r="G39" s="542" t="s">
        <v>910</v>
      </c>
      <c r="H39" s="542" t="s">
        <v>911</v>
      </c>
      <c r="I39" s="542" t="s">
        <v>912</v>
      </c>
      <c r="J39" s="542" t="s">
        <v>913</v>
      </c>
      <c r="K39" s="542" t="s">
        <v>914</v>
      </c>
    </row>
    <row r="40" spans="1:11" s="33" customFormat="1" ht="16.5" customHeight="1" x14ac:dyDescent="0.45">
      <c r="A40" s="155" t="s">
        <v>230</v>
      </c>
      <c r="B40" t="s">
        <v>555</v>
      </c>
      <c r="C40" t="s">
        <v>230</v>
      </c>
      <c r="D40" s="518">
        <v>3466</v>
      </c>
      <c r="E40" s="518">
        <v>3760</v>
      </c>
      <c r="F40" s="518">
        <v>4120</v>
      </c>
      <c r="G40" s="518">
        <v>4452</v>
      </c>
      <c r="H40" s="518">
        <v>4420</v>
      </c>
      <c r="I40" s="518">
        <v>4107</v>
      </c>
      <c r="J40" s="518">
        <v>4232</v>
      </c>
      <c r="K40" s="518">
        <v>4107</v>
      </c>
    </row>
    <row r="41" spans="1:11" s="33" customFormat="1" ht="16.5" customHeight="1" x14ac:dyDescent="0.45">
      <c r="A41" s="155" t="s">
        <v>231</v>
      </c>
      <c r="B41" t="s">
        <v>555</v>
      </c>
      <c r="C41" t="s">
        <v>231</v>
      </c>
      <c r="D41" s="518">
        <v>3648</v>
      </c>
      <c r="E41" s="518">
        <v>4014</v>
      </c>
      <c r="F41" s="518">
        <v>4396</v>
      </c>
      <c r="G41" s="518">
        <v>4613</v>
      </c>
      <c r="H41" s="518">
        <v>4695</v>
      </c>
      <c r="I41" s="518">
        <v>4376</v>
      </c>
      <c r="J41" s="518">
        <v>4522</v>
      </c>
      <c r="K41" s="518">
        <v>4291</v>
      </c>
    </row>
    <row r="42" spans="1:11" s="157" customFormat="1" ht="30" customHeight="1" x14ac:dyDescent="0.45">
      <c r="A42" s="156" t="s">
        <v>1096</v>
      </c>
      <c r="B42" t="s">
        <v>555</v>
      </c>
      <c r="C42" t="s">
        <v>1041</v>
      </c>
      <c r="D42" s="162">
        <v>3259</v>
      </c>
      <c r="E42" s="162">
        <v>3572</v>
      </c>
      <c r="F42" s="162">
        <v>3894</v>
      </c>
      <c r="G42" s="162">
        <v>4066</v>
      </c>
      <c r="H42" s="162">
        <v>4177</v>
      </c>
      <c r="I42" s="162">
        <v>3834</v>
      </c>
      <c r="J42" s="162">
        <v>4062</v>
      </c>
      <c r="K42" s="162">
        <v>3893</v>
      </c>
    </row>
    <row r="43" spans="1:11" s="33" customFormat="1" ht="16.5" customHeight="1" x14ac:dyDescent="0.45">
      <c r="A43" s="53" t="s">
        <v>232</v>
      </c>
      <c r="B43" t="s">
        <v>555</v>
      </c>
      <c r="C43" t="s">
        <v>1042</v>
      </c>
      <c r="D43" s="162">
        <v>116</v>
      </c>
      <c r="E43" s="162">
        <v>140</v>
      </c>
      <c r="F43" s="162">
        <v>151</v>
      </c>
      <c r="G43" s="162">
        <v>135</v>
      </c>
      <c r="H43" s="162">
        <v>114</v>
      </c>
      <c r="I43" s="162">
        <v>119</v>
      </c>
      <c r="J43" s="162">
        <v>52</v>
      </c>
      <c r="K43" s="162" t="s">
        <v>916</v>
      </c>
    </row>
    <row r="44" spans="1:11" s="33" customFormat="1" ht="16.5" customHeight="1" x14ac:dyDescent="0.45">
      <c r="A44" s="53" t="s">
        <v>233</v>
      </c>
      <c r="B44" t="s">
        <v>555</v>
      </c>
      <c r="C44" t="s">
        <v>1043</v>
      </c>
      <c r="D44" s="162">
        <v>59</v>
      </c>
      <c r="E44" s="162">
        <v>72</v>
      </c>
      <c r="F44" s="162">
        <v>80</v>
      </c>
      <c r="G44" s="162">
        <v>78</v>
      </c>
      <c r="H44" s="162">
        <v>56</v>
      </c>
      <c r="I44" s="162">
        <v>70</v>
      </c>
      <c r="J44" s="162">
        <v>85</v>
      </c>
      <c r="K44" s="162">
        <v>79</v>
      </c>
    </row>
    <row r="45" spans="1:11" s="33" customFormat="1" ht="30" customHeight="1" x14ac:dyDescent="0.45">
      <c r="A45" s="158" t="s">
        <v>234</v>
      </c>
      <c r="B45" t="s">
        <v>555</v>
      </c>
      <c r="C45" t="s">
        <v>234</v>
      </c>
      <c r="D45" s="518">
        <v>7</v>
      </c>
      <c r="E45" s="518">
        <v>11</v>
      </c>
      <c r="F45" s="518">
        <v>8</v>
      </c>
      <c r="G45" s="518">
        <v>8</v>
      </c>
      <c r="H45" s="518">
        <v>12</v>
      </c>
      <c r="I45" s="518">
        <v>12</v>
      </c>
      <c r="J45" s="518" t="s">
        <v>916</v>
      </c>
      <c r="K45" s="518">
        <v>2</v>
      </c>
    </row>
    <row r="46" spans="1:11" s="33" customFormat="1" ht="14.25" customHeight="1" x14ac:dyDescent="0.45">
      <c r="A46" s="54"/>
      <c r="B46" s="54"/>
      <c r="C46"/>
      <c r="D46" s="54"/>
      <c r="E46" s="54"/>
      <c r="F46" s="54"/>
      <c r="G46" s="54"/>
      <c r="H46" s="54"/>
      <c r="I46" s="54"/>
      <c r="J46" s="54"/>
      <c r="K46" s="54"/>
    </row>
    <row r="47" spans="1:11" ht="14.25" x14ac:dyDescent="0.45">
      <c r="C47"/>
    </row>
    <row r="48" spans="1:11" s="29" customFormat="1" ht="17.55" customHeight="1" x14ac:dyDescent="0.35">
      <c r="A48" s="346" t="s">
        <v>1101</v>
      </c>
      <c r="B48" s="5"/>
      <c r="C48" s="5"/>
      <c r="D48" s="5"/>
      <c r="E48" s="5"/>
      <c r="F48" s="5"/>
      <c r="G48" s="5"/>
      <c r="H48" s="5"/>
      <c r="I48" s="5"/>
      <c r="J48" s="5"/>
    </row>
    <row r="49" spans="1:3" x14ac:dyDescent="0.35">
      <c r="A49" s="189"/>
      <c r="B49" s="189"/>
    </row>
    <row r="50" spans="1:3" x14ac:dyDescent="0.35">
      <c r="C50" s="189"/>
    </row>
  </sheetData>
  <mergeCells count="3">
    <mergeCell ref="A1:K1"/>
    <mergeCell ref="D4:K4"/>
    <mergeCell ref="A2:K2"/>
  </mergeCells>
  <phoneticPr fontId="64" type="noConversion"/>
  <conditionalFormatting sqref="D7:K12">
    <cfRule type="expression" dxfId="10" priority="10">
      <formula>D7=-1</formula>
    </cfRule>
  </conditionalFormatting>
  <conditionalFormatting sqref="D7:K12">
    <cfRule type="expression" dxfId="9" priority="9">
      <formula>D7=-1</formula>
    </cfRule>
  </conditionalFormatting>
  <conditionalFormatting sqref="D16:K21">
    <cfRule type="expression" dxfId="8" priority="8">
      <formula>D16=-1</formula>
    </cfRule>
  </conditionalFormatting>
  <conditionalFormatting sqref="D16:K21">
    <cfRule type="expression" dxfId="7" priority="7">
      <formula>D16=-1</formula>
    </cfRule>
  </conditionalFormatting>
  <conditionalFormatting sqref="D24:K29">
    <cfRule type="expression" dxfId="6" priority="6">
      <formula>D24=-1</formula>
    </cfRule>
  </conditionalFormatting>
  <conditionalFormatting sqref="D24:K29">
    <cfRule type="expression" dxfId="5" priority="5">
      <formula>D24=-1</formula>
    </cfRule>
  </conditionalFormatting>
  <conditionalFormatting sqref="D32:K37">
    <cfRule type="expression" dxfId="4" priority="4">
      <formula>D32=-1</formula>
    </cfRule>
  </conditionalFormatting>
  <conditionalFormatting sqref="D32:K37">
    <cfRule type="expression" dxfId="3" priority="3">
      <formula>D32=-1</formula>
    </cfRule>
  </conditionalFormatting>
  <conditionalFormatting sqref="D40:K45">
    <cfRule type="expression" dxfId="2" priority="2">
      <formula>D40=-1</formula>
    </cfRule>
  </conditionalFormatting>
  <conditionalFormatting sqref="D40:K45">
    <cfRule type="expression" dxfId="1" priority="1">
      <formula>D40=-1</formula>
    </cfRule>
  </conditionalFormatting>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XFC115"/>
  <sheetViews>
    <sheetView showGridLines="0" zoomScaleNormal="100" zoomScaleSheetLayoutView="75" workbookViewId="0"/>
  </sheetViews>
  <sheetFormatPr defaultColWidth="9.1328125" defaultRowHeight="13.9" x14ac:dyDescent="0.45"/>
  <cols>
    <col min="1" max="1" width="71.6640625" style="6" customWidth="1"/>
    <col min="2" max="2" width="18.6640625" style="141" customWidth="1"/>
    <col min="3" max="3" width="9.1328125" style="140"/>
    <col min="4" max="4" width="9.1328125" style="126"/>
    <col min="5" max="16382" width="9.1328125" style="6"/>
    <col min="16383" max="16383" width="24.59765625" style="6" hidden="1" customWidth="1"/>
    <col min="16384" max="16384" width="32.265625" style="6" hidden="1" customWidth="1"/>
  </cols>
  <sheetData>
    <row r="1" spans="1:16" ht="30.75" customHeight="1" x14ac:dyDescent="0.65">
      <c r="A1" s="123" t="s">
        <v>190</v>
      </c>
      <c r="B1" s="124"/>
      <c r="C1" s="125"/>
    </row>
    <row r="2" spans="1:16" s="129" customFormat="1" ht="15" customHeight="1" x14ac:dyDescent="0.65">
      <c r="A2" s="125"/>
      <c r="B2" s="127"/>
      <c r="C2" s="128"/>
    </row>
    <row r="3" spans="1:16" s="129" customFormat="1" ht="15" customHeight="1" x14ac:dyDescent="0.45">
      <c r="A3" s="253" t="s">
        <v>191</v>
      </c>
      <c r="B3" s="130" t="s">
        <v>191</v>
      </c>
      <c r="C3" s="131"/>
      <c r="D3" s="132"/>
    </row>
    <row r="4" spans="1:16" s="129" customFormat="1" ht="7.5" customHeight="1" x14ac:dyDescent="0.45">
      <c r="A4" s="253"/>
      <c r="B4" s="130"/>
      <c r="C4" s="133"/>
      <c r="D4" s="132"/>
    </row>
    <row r="5" spans="1:16" s="132" customFormat="1" ht="15" customHeight="1" x14ac:dyDescent="0.45">
      <c r="A5" s="254" t="s">
        <v>612</v>
      </c>
      <c r="B5" s="198" t="s">
        <v>612</v>
      </c>
      <c r="C5" s="199"/>
    </row>
    <row r="6" spans="1:16" s="132" customFormat="1" ht="6.75" customHeight="1" x14ac:dyDescent="0.45">
      <c r="A6" s="254"/>
      <c r="B6" s="198"/>
      <c r="C6" s="199"/>
    </row>
    <row r="7" spans="1:16" s="135" customFormat="1" ht="15" customHeight="1" x14ac:dyDescent="0.45">
      <c r="A7" s="255" t="s">
        <v>192</v>
      </c>
      <c r="B7" s="130" t="s">
        <v>193</v>
      </c>
      <c r="C7" s="134"/>
    </row>
    <row r="8" spans="1:16" s="135" customFormat="1" ht="3.75" customHeight="1" x14ac:dyDescent="0.45">
      <c r="A8" s="255"/>
      <c r="B8" s="130"/>
      <c r="C8" s="134"/>
    </row>
    <row r="9" spans="1:16" s="8" customFormat="1" ht="15" customHeight="1" x14ac:dyDescent="0.45">
      <c r="A9" s="255" t="s">
        <v>194</v>
      </c>
      <c r="B9" s="130" t="s">
        <v>195</v>
      </c>
      <c r="C9" s="136"/>
      <c r="J9" s="137"/>
      <c r="K9" s="137"/>
      <c r="L9" s="137"/>
      <c r="M9" s="137"/>
      <c r="N9" s="137"/>
      <c r="O9" s="137"/>
      <c r="P9" s="137"/>
    </row>
    <row r="10" spans="1:16" s="135" customFormat="1" ht="6" customHeight="1" x14ac:dyDescent="0.45">
      <c r="A10" s="255"/>
      <c r="B10" s="130"/>
      <c r="C10" s="138"/>
    </row>
    <row r="11" spans="1:16" s="135" customFormat="1" ht="15" customHeight="1" x14ac:dyDescent="0.45">
      <c r="A11" s="255" t="s">
        <v>196</v>
      </c>
      <c r="B11" s="130" t="s">
        <v>197</v>
      </c>
      <c r="C11" s="134"/>
    </row>
    <row r="12" spans="1:16" s="135" customFormat="1" ht="7.5" customHeight="1" x14ac:dyDescent="0.45">
      <c r="A12" s="255"/>
      <c r="B12" s="130"/>
      <c r="C12" s="138"/>
    </row>
    <row r="13" spans="1:16" s="135" customFormat="1" ht="15" customHeight="1" x14ac:dyDescent="0.45">
      <c r="A13" s="255" t="s">
        <v>247</v>
      </c>
      <c r="B13" s="130" t="s">
        <v>198</v>
      </c>
      <c r="C13" s="134"/>
    </row>
    <row r="14" spans="1:16" s="135" customFormat="1" ht="5.25" customHeight="1" x14ac:dyDescent="0.45">
      <c r="A14" s="255"/>
      <c r="B14" s="130"/>
      <c r="C14" s="138"/>
    </row>
    <row r="15" spans="1:16" s="135" customFormat="1" ht="15" customHeight="1" x14ac:dyDescent="0.45">
      <c r="A15" s="255" t="s">
        <v>246</v>
      </c>
      <c r="B15" s="130" t="s">
        <v>199</v>
      </c>
      <c r="C15" s="138"/>
    </row>
    <row r="16" spans="1:16" s="135" customFormat="1" ht="6" customHeight="1" x14ac:dyDescent="0.45">
      <c r="A16" s="255"/>
      <c r="B16" s="130"/>
      <c r="C16" s="138"/>
    </row>
    <row r="17" spans="1:16" s="129" customFormat="1" ht="15" customHeight="1" x14ac:dyDescent="0.45">
      <c r="A17" s="255" t="s">
        <v>272</v>
      </c>
      <c r="B17" s="130" t="s">
        <v>200</v>
      </c>
      <c r="C17" s="133"/>
      <c r="D17" s="132"/>
    </row>
    <row r="18" spans="1:16" s="129" customFormat="1" ht="5.55" customHeight="1" x14ac:dyDescent="0.45">
      <c r="A18" s="255"/>
      <c r="B18" s="130"/>
      <c r="C18" s="133"/>
      <c r="D18" s="132"/>
    </row>
    <row r="19" spans="1:16" s="129" customFormat="1" ht="17.25" customHeight="1" x14ac:dyDescent="0.45">
      <c r="A19" s="255" t="s">
        <v>248</v>
      </c>
      <c r="B19" s="130" t="s">
        <v>273</v>
      </c>
      <c r="C19" s="133"/>
      <c r="D19" s="132"/>
    </row>
    <row r="20" spans="1:16" s="129" customFormat="1" ht="4.5" customHeight="1" x14ac:dyDescent="0.45">
      <c r="A20" s="255"/>
      <c r="B20" s="130"/>
      <c r="C20" s="133"/>
      <c r="D20" s="132"/>
    </row>
    <row r="21" spans="1:16" s="129" customFormat="1" ht="15" customHeight="1" x14ac:dyDescent="0.45">
      <c r="A21" s="255" t="s">
        <v>201</v>
      </c>
      <c r="B21" s="130" t="s">
        <v>202</v>
      </c>
      <c r="C21" s="131"/>
      <c r="D21" s="132"/>
    </row>
    <row r="22" spans="1:16" s="129" customFormat="1" ht="7.5" customHeight="1" x14ac:dyDescent="0.45">
      <c r="A22" s="255"/>
      <c r="B22" s="130"/>
      <c r="C22" s="131"/>
      <c r="D22" s="132"/>
    </row>
    <row r="23" spans="1:16" ht="15" customHeight="1" x14ac:dyDescent="0.45">
      <c r="A23" s="255" t="s">
        <v>204</v>
      </c>
      <c r="B23" s="174" t="s">
        <v>203</v>
      </c>
      <c r="C23" s="139"/>
      <c r="D23" s="6"/>
      <c r="J23" s="140"/>
      <c r="K23" s="140"/>
      <c r="L23" s="140"/>
      <c r="M23" s="140"/>
      <c r="N23" s="140"/>
      <c r="O23" s="140"/>
      <c r="P23" s="140"/>
    </row>
    <row r="24" spans="1:16" ht="7.5" customHeight="1" x14ac:dyDescent="0.45">
      <c r="A24" s="255"/>
      <c r="B24" s="174"/>
      <c r="C24" s="139"/>
      <c r="D24" s="6"/>
      <c r="J24" s="140"/>
      <c r="K24" s="140"/>
      <c r="L24" s="140"/>
      <c r="M24" s="140"/>
      <c r="N24" s="140"/>
      <c r="O24" s="140"/>
      <c r="P24" s="140"/>
    </row>
    <row r="25" spans="1:16" ht="15" customHeight="1" x14ac:dyDescent="0.45">
      <c r="A25" s="255" t="s">
        <v>258</v>
      </c>
      <c r="B25" s="174" t="s">
        <v>250</v>
      </c>
      <c r="C25" s="139"/>
      <c r="D25" s="6"/>
      <c r="J25" s="140"/>
      <c r="K25" s="140"/>
      <c r="L25" s="140"/>
      <c r="M25" s="140"/>
      <c r="N25" s="140"/>
      <c r="O25" s="140"/>
      <c r="P25" s="140"/>
    </row>
    <row r="26" spans="1:16" s="129" customFormat="1" ht="7.5" customHeight="1" x14ac:dyDescent="0.45">
      <c r="A26" s="255"/>
      <c r="B26" s="174"/>
      <c r="C26" s="131"/>
      <c r="D26" s="132"/>
    </row>
    <row r="27" spans="1:16" s="129" customFormat="1" ht="15" customHeight="1" x14ac:dyDescent="0.45">
      <c r="A27" s="255" t="s">
        <v>205</v>
      </c>
      <c r="B27" s="174" t="s">
        <v>251</v>
      </c>
      <c r="C27" s="131"/>
      <c r="D27" s="132"/>
    </row>
    <row r="28" spans="1:16" s="129" customFormat="1" ht="7.5" customHeight="1" x14ac:dyDescent="0.45">
      <c r="A28" s="255"/>
      <c r="B28" s="174"/>
      <c r="C28" s="131"/>
      <c r="D28" s="132"/>
    </row>
    <row r="29" spans="1:16" ht="15" customHeight="1" x14ac:dyDescent="0.45">
      <c r="A29" s="255" t="s">
        <v>268</v>
      </c>
      <c r="B29" s="174" t="s">
        <v>252</v>
      </c>
      <c r="C29" s="139"/>
      <c r="D29" s="6"/>
      <c r="J29" s="140"/>
      <c r="K29" s="140"/>
      <c r="L29" s="140"/>
      <c r="M29" s="140"/>
      <c r="N29" s="140"/>
      <c r="O29" s="140"/>
      <c r="P29" s="140"/>
    </row>
    <row r="30" spans="1:16" s="129" customFormat="1" ht="7.5" customHeight="1" x14ac:dyDescent="0.45">
      <c r="A30" s="255"/>
      <c r="B30" s="174"/>
      <c r="C30" s="131"/>
      <c r="D30" s="132"/>
    </row>
    <row r="31" spans="1:16" ht="15" customHeight="1" x14ac:dyDescent="0.45">
      <c r="A31" s="255" t="s">
        <v>269</v>
      </c>
      <c r="B31" s="174" t="s">
        <v>270</v>
      </c>
      <c r="C31" s="139"/>
      <c r="D31" s="6"/>
      <c r="J31" s="140"/>
      <c r="K31" s="140"/>
      <c r="L31" s="140"/>
      <c r="M31" s="140"/>
      <c r="N31" s="140"/>
      <c r="O31" s="140"/>
      <c r="P31" s="140"/>
    </row>
    <row r="32" spans="1:16" s="129" customFormat="1" ht="7.5" customHeight="1" x14ac:dyDescent="0.45">
      <c r="A32" s="255"/>
      <c r="B32" s="174"/>
      <c r="C32" s="131"/>
      <c r="D32" s="132"/>
    </row>
    <row r="33" spans="1:17" s="129" customFormat="1" ht="15" customHeight="1" x14ac:dyDescent="0.45">
      <c r="A33" s="255" t="s">
        <v>207</v>
      </c>
      <c r="B33" s="174" t="s">
        <v>118</v>
      </c>
      <c r="C33" s="131"/>
      <c r="D33" s="132"/>
    </row>
    <row r="34" spans="1:17" s="129" customFormat="1" ht="7.5" customHeight="1" x14ac:dyDescent="0.45">
      <c r="A34" s="255"/>
      <c r="B34" s="174"/>
      <c r="C34" s="131"/>
      <c r="D34" s="132"/>
    </row>
    <row r="35" spans="1:17" ht="15" customHeight="1" x14ac:dyDescent="0.45">
      <c r="A35" s="255" t="s">
        <v>209</v>
      </c>
      <c r="B35" s="174" t="s">
        <v>206</v>
      </c>
      <c r="C35" s="139"/>
      <c r="D35" s="6"/>
      <c r="J35" s="140"/>
      <c r="K35" s="140"/>
      <c r="L35" s="140"/>
      <c r="M35" s="140"/>
      <c r="N35" s="140"/>
      <c r="O35" s="140"/>
      <c r="P35" s="140"/>
    </row>
    <row r="36" spans="1:17" ht="7.5" customHeight="1" x14ac:dyDescent="0.45">
      <c r="A36" s="255"/>
      <c r="B36" s="174"/>
      <c r="C36" s="139"/>
      <c r="D36" s="6"/>
      <c r="J36" s="140"/>
      <c r="K36" s="140"/>
      <c r="L36" s="140"/>
      <c r="M36" s="140"/>
      <c r="N36" s="140"/>
      <c r="O36" s="140"/>
      <c r="P36" s="140"/>
    </row>
    <row r="37" spans="1:17" ht="15" customHeight="1" x14ac:dyDescent="0.45">
      <c r="A37" s="255" t="s">
        <v>211</v>
      </c>
      <c r="B37" s="174" t="s">
        <v>208</v>
      </c>
      <c r="C37" s="139"/>
      <c r="D37" s="6"/>
      <c r="J37" s="140"/>
      <c r="K37" s="140"/>
      <c r="L37" s="140"/>
      <c r="M37" s="140"/>
      <c r="N37" s="140"/>
      <c r="O37" s="140"/>
      <c r="P37" s="140"/>
    </row>
    <row r="38" spans="1:17" ht="4.3499999999999996" customHeight="1" x14ac:dyDescent="0.45">
      <c r="A38" s="255"/>
      <c r="B38" s="174"/>
      <c r="C38" s="139"/>
      <c r="D38" s="6"/>
      <c r="J38" s="140"/>
      <c r="K38" s="140"/>
      <c r="L38" s="140"/>
      <c r="M38" s="140"/>
      <c r="N38" s="140"/>
      <c r="O38" s="140"/>
      <c r="P38" s="140"/>
    </row>
    <row r="39" spans="1:17" ht="15" customHeight="1" x14ac:dyDescent="0.45">
      <c r="A39" s="255" t="s">
        <v>213</v>
      </c>
      <c r="B39" s="174" t="s">
        <v>210</v>
      </c>
      <c r="C39" s="139"/>
      <c r="D39" s="6"/>
      <c r="J39" s="140"/>
      <c r="K39" s="140"/>
      <c r="L39" s="140"/>
      <c r="M39" s="140"/>
      <c r="N39" s="140"/>
      <c r="O39" s="140"/>
      <c r="P39" s="140"/>
    </row>
    <row r="40" spans="1:17" ht="5.65" customHeight="1" x14ac:dyDescent="0.45">
      <c r="A40" s="255"/>
      <c r="B40" s="130"/>
      <c r="C40" s="139"/>
      <c r="D40" s="6"/>
      <c r="J40" s="140"/>
      <c r="K40" s="140"/>
      <c r="L40" s="140"/>
      <c r="M40" s="140"/>
      <c r="N40" s="140"/>
      <c r="O40" s="140"/>
      <c r="P40" s="140"/>
    </row>
    <row r="41" spans="1:17" ht="15" customHeight="1" x14ac:dyDescent="0.45">
      <c r="A41" s="255" t="s">
        <v>420</v>
      </c>
      <c r="B41" s="130" t="s">
        <v>212</v>
      </c>
      <c r="C41" s="139"/>
      <c r="D41" s="6"/>
      <c r="J41" s="140"/>
      <c r="K41" s="140"/>
      <c r="L41" s="140"/>
      <c r="M41" s="140"/>
      <c r="N41" s="140"/>
      <c r="O41" s="140"/>
      <c r="P41" s="140"/>
    </row>
    <row r="42" spans="1:17" ht="7.5" customHeight="1" x14ac:dyDescent="0.45">
      <c r="A42" s="253"/>
      <c r="B42" s="130"/>
      <c r="C42" s="139"/>
      <c r="D42" s="6"/>
      <c r="J42" s="140"/>
      <c r="K42" s="140"/>
      <c r="L42" s="140"/>
      <c r="M42" s="140"/>
      <c r="N42" s="140"/>
      <c r="O42" s="140"/>
      <c r="P42" s="140"/>
    </row>
    <row r="43" spans="1:17" s="129" customFormat="1" ht="15" customHeight="1" x14ac:dyDescent="0.45">
      <c r="A43" s="256" t="s">
        <v>214</v>
      </c>
      <c r="B43" s="555" t="s">
        <v>214</v>
      </c>
    </row>
    <row r="44" spans="1:17" s="129" customFormat="1" ht="7.5" customHeight="1" x14ac:dyDescent="0.45">
      <c r="A44" s="256"/>
      <c r="B44" s="141"/>
    </row>
    <row r="45" spans="1:17" s="129" customFormat="1" x14ac:dyDescent="0.45">
      <c r="A45" s="253" t="s">
        <v>215</v>
      </c>
      <c r="B45" s="130" t="s">
        <v>215</v>
      </c>
    </row>
    <row r="46" spans="1:17" x14ac:dyDescent="0.45">
      <c r="K46" s="140"/>
      <c r="L46" s="140"/>
      <c r="M46" s="140"/>
      <c r="N46" s="140"/>
      <c r="O46" s="140"/>
      <c r="P46" s="140"/>
      <c r="Q46" s="140"/>
    </row>
    <row r="47" spans="1:17" x14ac:dyDescent="0.45">
      <c r="K47" s="140"/>
      <c r="L47" s="140"/>
      <c r="M47" s="140"/>
      <c r="N47" s="140"/>
      <c r="O47" s="140"/>
      <c r="P47" s="140"/>
      <c r="Q47" s="140"/>
    </row>
    <row r="48" spans="1:17" x14ac:dyDescent="0.45">
      <c r="K48" s="140"/>
      <c r="L48" s="140"/>
      <c r="M48" s="140"/>
      <c r="N48" s="140"/>
      <c r="O48" s="140"/>
      <c r="P48" s="140"/>
      <c r="Q48" s="140"/>
    </row>
    <row r="49" spans="11:17" x14ac:dyDescent="0.45">
      <c r="K49" s="140"/>
      <c r="L49" s="140"/>
      <c r="M49" s="140"/>
      <c r="N49" s="140"/>
      <c r="O49" s="140"/>
      <c r="P49" s="140"/>
      <c r="Q49" s="140"/>
    </row>
    <row r="50" spans="11:17" x14ac:dyDescent="0.45">
      <c r="K50" s="140"/>
      <c r="L50" s="140"/>
      <c r="M50" s="140"/>
      <c r="N50" s="140"/>
      <c r="O50" s="140"/>
      <c r="P50" s="140"/>
      <c r="Q50" s="140"/>
    </row>
    <row r="51" spans="11:17" x14ac:dyDescent="0.45">
      <c r="K51" s="140"/>
      <c r="L51" s="140"/>
      <c r="M51" s="140"/>
      <c r="N51" s="140"/>
      <c r="O51" s="140"/>
      <c r="P51" s="140"/>
      <c r="Q51" s="140"/>
    </row>
    <row r="52" spans="11:17" x14ac:dyDescent="0.45">
      <c r="K52" s="140"/>
      <c r="L52" s="140"/>
      <c r="M52" s="140"/>
      <c r="N52" s="140"/>
      <c r="O52" s="140"/>
      <c r="P52" s="140"/>
      <c r="Q52" s="140"/>
    </row>
    <row r="53" spans="11:17" x14ac:dyDescent="0.45">
      <c r="K53" s="140"/>
      <c r="L53" s="140"/>
      <c r="M53" s="140"/>
      <c r="N53" s="140"/>
      <c r="O53" s="140"/>
      <c r="P53" s="140"/>
      <c r="Q53" s="140"/>
    </row>
    <row r="54" spans="11:17" x14ac:dyDescent="0.45">
      <c r="K54" s="140"/>
      <c r="L54" s="140"/>
      <c r="M54" s="140"/>
      <c r="N54" s="140"/>
      <c r="O54" s="140"/>
      <c r="P54" s="140"/>
      <c r="Q54" s="140"/>
    </row>
    <row r="55" spans="11:17" x14ac:dyDescent="0.45">
      <c r="K55" s="140"/>
      <c r="L55" s="140"/>
      <c r="M55" s="140"/>
      <c r="N55" s="140"/>
      <c r="O55" s="140"/>
      <c r="P55" s="140"/>
      <c r="Q55" s="140"/>
    </row>
    <row r="56" spans="11:17" x14ac:dyDescent="0.45">
      <c r="K56" s="140"/>
      <c r="L56" s="140"/>
      <c r="M56" s="140"/>
      <c r="N56" s="140"/>
      <c r="O56" s="140"/>
      <c r="P56" s="140"/>
      <c r="Q56" s="140"/>
    </row>
    <row r="57" spans="11:17" x14ac:dyDescent="0.45">
      <c r="K57" s="140"/>
      <c r="L57" s="140"/>
      <c r="M57" s="140"/>
      <c r="N57" s="140"/>
      <c r="O57" s="140"/>
      <c r="P57" s="140"/>
      <c r="Q57" s="140"/>
    </row>
    <row r="58" spans="11:17" x14ac:dyDescent="0.45">
      <c r="K58" s="140"/>
      <c r="L58" s="140"/>
      <c r="M58" s="140"/>
      <c r="N58" s="140"/>
      <c r="O58" s="140"/>
      <c r="P58" s="140"/>
      <c r="Q58" s="140"/>
    </row>
    <row r="59" spans="11:17" x14ac:dyDescent="0.45">
      <c r="K59" s="140"/>
      <c r="L59" s="140"/>
      <c r="M59" s="140"/>
      <c r="N59" s="140"/>
      <c r="O59" s="140"/>
      <c r="P59" s="140"/>
      <c r="Q59" s="140"/>
    </row>
    <row r="60" spans="11:17" x14ac:dyDescent="0.45">
      <c r="K60" s="140"/>
      <c r="L60" s="140"/>
      <c r="M60" s="140"/>
      <c r="N60" s="140"/>
      <c r="O60" s="140"/>
      <c r="P60" s="140"/>
      <c r="Q60" s="140"/>
    </row>
    <row r="61" spans="11:17" x14ac:dyDescent="0.45">
      <c r="K61" s="140"/>
      <c r="L61" s="140"/>
      <c r="M61" s="140"/>
      <c r="N61" s="140"/>
      <c r="O61" s="140"/>
      <c r="P61" s="140"/>
      <c r="Q61" s="140"/>
    </row>
    <row r="62" spans="11:17" x14ac:dyDescent="0.45">
      <c r="K62" s="140"/>
      <c r="L62" s="140"/>
      <c r="M62" s="140"/>
      <c r="N62" s="140"/>
      <c r="O62" s="140"/>
      <c r="P62" s="140"/>
      <c r="Q62" s="140"/>
    </row>
    <row r="63" spans="11:17" x14ac:dyDescent="0.45">
      <c r="K63" s="140"/>
      <c r="L63" s="140"/>
      <c r="M63" s="140"/>
      <c r="N63" s="140"/>
      <c r="O63" s="140"/>
      <c r="P63" s="140"/>
      <c r="Q63" s="140"/>
    </row>
    <row r="64" spans="11:17" x14ac:dyDescent="0.45">
      <c r="K64" s="140"/>
      <c r="L64" s="140"/>
      <c r="M64" s="140"/>
      <c r="N64" s="140"/>
      <c r="O64" s="140"/>
      <c r="P64" s="140"/>
      <c r="Q64" s="140"/>
    </row>
    <row r="65" spans="11:17" x14ac:dyDescent="0.45">
      <c r="K65" s="140"/>
      <c r="L65" s="140"/>
      <c r="M65" s="140"/>
      <c r="N65" s="140"/>
      <c r="O65" s="140"/>
      <c r="P65" s="140"/>
      <c r="Q65" s="140"/>
    </row>
    <row r="66" spans="11:17" x14ac:dyDescent="0.45">
      <c r="K66" s="140"/>
      <c r="L66" s="140"/>
      <c r="M66" s="140"/>
      <c r="N66" s="140"/>
      <c r="O66" s="140"/>
      <c r="P66" s="140"/>
      <c r="Q66" s="140"/>
    </row>
    <row r="67" spans="11:17" x14ac:dyDescent="0.45">
      <c r="K67" s="140"/>
      <c r="L67" s="140"/>
      <c r="M67" s="140"/>
      <c r="N67" s="140"/>
      <c r="O67" s="140"/>
      <c r="P67" s="140"/>
      <c r="Q67" s="140"/>
    </row>
    <row r="68" spans="11:17" x14ac:dyDescent="0.45">
      <c r="K68" s="140"/>
      <c r="L68" s="140"/>
      <c r="M68" s="140"/>
      <c r="N68" s="140"/>
      <c r="O68" s="140"/>
      <c r="P68" s="140"/>
      <c r="Q68" s="140"/>
    </row>
    <row r="69" spans="11:17" x14ac:dyDescent="0.45">
      <c r="K69" s="140"/>
      <c r="L69" s="140"/>
      <c r="M69" s="140"/>
      <c r="N69" s="140"/>
      <c r="O69" s="140"/>
      <c r="P69" s="140"/>
      <c r="Q69" s="140"/>
    </row>
    <row r="70" spans="11:17" x14ac:dyDescent="0.45">
      <c r="K70" s="140"/>
      <c r="L70" s="140"/>
      <c r="M70" s="140"/>
      <c r="N70" s="140"/>
      <c r="O70" s="140"/>
      <c r="P70" s="140"/>
      <c r="Q70" s="140"/>
    </row>
    <row r="71" spans="11:17" x14ac:dyDescent="0.45">
      <c r="K71" s="140"/>
      <c r="L71" s="140"/>
      <c r="M71" s="140"/>
      <c r="N71" s="140"/>
      <c r="O71" s="140"/>
      <c r="P71" s="140"/>
      <c r="Q71" s="140"/>
    </row>
    <row r="72" spans="11:17" x14ac:dyDescent="0.45">
      <c r="K72" s="140"/>
      <c r="L72" s="140"/>
      <c r="M72" s="140"/>
      <c r="N72" s="140"/>
      <c r="O72" s="140"/>
      <c r="P72" s="140"/>
      <c r="Q72" s="140"/>
    </row>
    <row r="73" spans="11:17" x14ac:dyDescent="0.45">
      <c r="K73" s="140"/>
      <c r="L73" s="140"/>
      <c r="M73" s="140"/>
      <c r="N73" s="140"/>
      <c r="O73" s="140"/>
      <c r="P73" s="140"/>
      <c r="Q73" s="140"/>
    </row>
    <row r="74" spans="11:17" x14ac:dyDescent="0.45">
      <c r="K74" s="140"/>
      <c r="L74" s="140"/>
      <c r="M74" s="140"/>
      <c r="N74" s="140"/>
      <c r="O74" s="140"/>
      <c r="P74" s="140"/>
      <c r="Q74" s="140"/>
    </row>
    <row r="75" spans="11:17" x14ac:dyDescent="0.45">
      <c r="K75" s="140"/>
      <c r="L75" s="140"/>
      <c r="M75" s="140"/>
      <c r="N75" s="140"/>
      <c r="O75" s="140"/>
      <c r="P75" s="140"/>
      <c r="Q75" s="140"/>
    </row>
    <row r="76" spans="11:17" x14ac:dyDescent="0.45">
      <c r="K76" s="140"/>
      <c r="L76" s="140"/>
      <c r="M76" s="140"/>
      <c r="N76" s="140"/>
      <c r="O76" s="140"/>
      <c r="P76" s="140"/>
      <c r="Q76" s="140"/>
    </row>
    <row r="77" spans="11:17" x14ac:dyDescent="0.45">
      <c r="K77" s="140"/>
      <c r="L77" s="140"/>
      <c r="M77" s="140"/>
      <c r="N77" s="140"/>
      <c r="O77" s="140"/>
      <c r="P77" s="140"/>
      <c r="Q77" s="140"/>
    </row>
    <row r="78" spans="11:17" x14ac:dyDescent="0.45">
      <c r="K78" s="140"/>
      <c r="L78" s="140"/>
      <c r="M78" s="140"/>
      <c r="N78" s="140"/>
      <c r="O78" s="140"/>
      <c r="P78" s="140"/>
      <c r="Q78" s="140"/>
    </row>
    <row r="79" spans="11:17" x14ac:dyDescent="0.45">
      <c r="K79" s="140"/>
      <c r="L79" s="140"/>
      <c r="M79" s="140"/>
      <c r="N79" s="140"/>
      <c r="O79" s="140"/>
      <c r="P79" s="140"/>
      <c r="Q79" s="140"/>
    </row>
    <row r="80" spans="11:17" x14ac:dyDescent="0.45">
      <c r="K80" s="140"/>
      <c r="L80" s="140"/>
      <c r="M80" s="140"/>
      <c r="N80" s="140"/>
      <c r="O80" s="140"/>
      <c r="P80" s="140"/>
      <c r="Q80" s="140"/>
    </row>
    <row r="81" spans="11:17" x14ac:dyDescent="0.45">
      <c r="K81" s="140"/>
      <c r="L81" s="140"/>
      <c r="M81" s="140"/>
      <c r="N81" s="140"/>
      <c r="O81" s="140"/>
      <c r="P81" s="140"/>
      <c r="Q81" s="140"/>
    </row>
    <row r="82" spans="11:17" x14ac:dyDescent="0.45">
      <c r="K82" s="140"/>
      <c r="L82" s="140"/>
      <c r="M82" s="140"/>
      <c r="N82" s="140"/>
      <c r="O82" s="140"/>
      <c r="P82" s="140"/>
      <c r="Q82" s="140"/>
    </row>
    <row r="83" spans="11:17" x14ac:dyDescent="0.45">
      <c r="K83" s="140"/>
      <c r="L83" s="140"/>
      <c r="M83" s="140"/>
      <c r="N83" s="140"/>
      <c r="O83" s="140"/>
      <c r="P83" s="140"/>
      <c r="Q83" s="140"/>
    </row>
    <row r="84" spans="11:17" x14ac:dyDescent="0.45">
      <c r="K84" s="140"/>
      <c r="L84" s="140"/>
      <c r="M84" s="140"/>
      <c r="N84" s="140"/>
      <c r="O84" s="140"/>
      <c r="P84" s="140"/>
      <c r="Q84" s="140"/>
    </row>
    <row r="85" spans="11:17" x14ac:dyDescent="0.45">
      <c r="K85" s="140"/>
      <c r="L85" s="140"/>
      <c r="M85" s="140"/>
      <c r="N85" s="140"/>
      <c r="O85" s="140"/>
      <c r="P85" s="140"/>
      <c r="Q85" s="140"/>
    </row>
    <row r="86" spans="11:17" x14ac:dyDescent="0.45">
      <c r="K86" s="140"/>
      <c r="L86" s="140"/>
      <c r="M86" s="140"/>
      <c r="N86" s="140"/>
      <c r="O86" s="140"/>
      <c r="P86" s="140"/>
      <c r="Q86" s="140"/>
    </row>
    <row r="87" spans="11:17" x14ac:dyDescent="0.45">
      <c r="K87" s="140"/>
      <c r="L87" s="140"/>
      <c r="M87" s="140"/>
      <c r="N87" s="140"/>
      <c r="O87" s="140"/>
      <c r="P87" s="140"/>
      <c r="Q87" s="140"/>
    </row>
    <row r="88" spans="11:17" x14ac:dyDescent="0.45">
      <c r="K88" s="140"/>
      <c r="L88" s="140"/>
      <c r="M88" s="140"/>
      <c r="N88" s="140"/>
      <c r="O88" s="140"/>
      <c r="P88" s="140"/>
      <c r="Q88" s="140"/>
    </row>
    <row r="89" spans="11:17" x14ac:dyDescent="0.45">
      <c r="K89" s="140"/>
      <c r="L89" s="140"/>
      <c r="M89" s="140"/>
      <c r="N89" s="140"/>
      <c r="O89" s="140"/>
      <c r="P89" s="140"/>
      <c r="Q89" s="140"/>
    </row>
    <row r="90" spans="11:17" x14ac:dyDescent="0.45">
      <c r="K90" s="140"/>
      <c r="L90" s="140"/>
      <c r="M90" s="140"/>
      <c r="N90" s="140"/>
      <c r="O90" s="140"/>
      <c r="P90" s="140"/>
      <c r="Q90" s="140"/>
    </row>
    <row r="91" spans="11:17" x14ac:dyDescent="0.45">
      <c r="K91" s="140"/>
      <c r="L91" s="140"/>
      <c r="M91" s="140"/>
      <c r="N91" s="140"/>
      <c r="O91" s="140"/>
      <c r="P91" s="140"/>
      <c r="Q91" s="140"/>
    </row>
    <row r="92" spans="11:17" x14ac:dyDescent="0.45">
      <c r="K92" s="140"/>
      <c r="L92" s="140"/>
      <c r="M92" s="140"/>
      <c r="N92" s="140"/>
      <c r="O92" s="140"/>
      <c r="P92" s="140"/>
      <c r="Q92" s="140"/>
    </row>
    <row r="93" spans="11:17" x14ac:dyDescent="0.45">
      <c r="K93" s="140"/>
      <c r="L93" s="140"/>
      <c r="M93" s="140"/>
      <c r="N93" s="140"/>
      <c r="O93" s="140"/>
      <c r="P93" s="140"/>
      <c r="Q93" s="140"/>
    </row>
    <row r="94" spans="11:17" x14ac:dyDescent="0.45">
      <c r="K94" s="140"/>
      <c r="L94" s="140"/>
      <c r="M94" s="140"/>
      <c r="N94" s="140"/>
      <c r="O94" s="140"/>
      <c r="P94" s="140"/>
      <c r="Q94" s="140"/>
    </row>
    <row r="95" spans="11:17" x14ac:dyDescent="0.45">
      <c r="K95" s="140"/>
      <c r="L95" s="140"/>
      <c r="M95" s="140"/>
      <c r="N95" s="140"/>
      <c r="O95" s="140"/>
      <c r="P95" s="140"/>
      <c r="Q95" s="140"/>
    </row>
    <row r="96" spans="11:17" x14ac:dyDescent="0.45">
      <c r="K96" s="140"/>
      <c r="L96" s="140"/>
      <c r="M96" s="140"/>
      <c r="N96" s="140"/>
      <c r="O96" s="140"/>
      <c r="P96" s="140"/>
      <c r="Q96" s="140"/>
    </row>
    <row r="97" spans="11:17" x14ac:dyDescent="0.45">
      <c r="K97" s="140"/>
      <c r="L97" s="140"/>
      <c r="M97" s="140"/>
      <c r="N97" s="140"/>
      <c r="O97" s="140"/>
      <c r="P97" s="140"/>
      <c r="Q97" s="140"/>
    </row>
    <row r="98" spans="11:17" x14ac:dyDescent="0.45">
      <c r="K98" s="140"/>
      <c r="L98" s="140"/>
      <c r="M98" s="140"/>
      <c r="N98" s="140"/>
      <c r="O98" s="140"/>
      <c r="P98" s="140"/>
      <c r="Q98" s="140"/>
    </row>
    <row r="99" spans="11:17" x14ac:dyDescent="0.45">
      <c r="K99" s="140"/>
      <c r="L99" s="140"/>
      <c r="M99" s="140"/>
      <c r="N99" s="140"/>
      <c r="O99" s="140"/>
      <c r="P99" s="140"/>
      <c r="Q99" s="140"/>
    </row>
    <row r="100" spans="11:17" x14ac:dyDescent="0.45">
      <c r="K100" s="140"/>
      <c r="L100" s="140"/>
      <c r="M100" s="140"/>
      <c r="N100" s="140"/>
      <c r="O100" s="140"/>
      <c r="P100" s="140"/>
      <c r="Q100" s="140"/>
    </row>
    <row r="101" spans="11:17" x14ac:dyDescent="0.45">
      <c r="K101" s="140"/>
      <c r="L101" s="140"/>
      <c r="M101" s="140"/>
      <c r="N101" s="140"/>
      <c r="O101" s="140"/>
      <c r="P101" s="140"/>
      <c r="Q101" s="140"/>
    </row>
    <row r="102" spans="11:17" x14ac:dyDescent="0.45">
      <c r="K102" s="140"/>
      <c r="L102" s="140"/>
      <c r="M102" s="140"/>
      <c r="N102" s="140"/>
      <c r="O102" s="140"/>
      <c r="P102" s="140"/>
      <c r="Q102" s="140"/>
    </row>
    <row r="103" spans="11:17" x14ac:dyDescent="0.45">
      <c r="K103" s="140"/>
      <c r="L103" s="140"/>
      <c r="M103" s="140"/>
      <c r="N103" s="140"/>
      <c r="O103" s="140"/>
      <c r="P103" s="140"/>
      <c r="Q103" s="140"/>
    </row>
    <row r="104" spans="11:17" x14ac:dyDescent="0.45">
      <c r="K104" s="140"/>
      <c r="L104" s="140"/>
      <c r="M104" s="140"/>
      <c r="N104" s="140"/>
      <c r="O104" s="140"/>
      <c r="P104" s="140"/>
      <c r="Q104" s="140"/>
    </row>
    <row r="105" spans="11:17" x14ac:dyDescent="0.45">
      <c r="K105" s="140"/>
      <c r="L105" s="140"/>
      <c r="M105" s="140"/>
      <c r="N105" s="140"/>
      <c r="O105" s="140"/>
      <c r="P105" s="140"/>
      <c r="Q105" s="140"/>
    </row>
    <row r="106" spans="11:17" x14ac:dyDescent="0.45">
      <c r="K106" s="140"/>
      <c r="L106" s="140"/>
      <c r="M106" s="140"/>
      <c r="N106" s="140"/>
      <c r="O106" s="140"/>
      <c r="P106" s="140"/>
      <c r="Q106" s="140"/>
    </row>
    <row r="107" spans="11:17" x14ac:dyDescent="0.45">
      <c r="K107" s="140"/>
      <c r="L107" s="140"/>
      <c r="M107" s="140"/>
      <c r="N107" s="140"/>
      <c r="O107" s="140"/>
      <c r="P107" s="140"/>
      <c r="Q107" s="140"/>
    </row>
    <row r="108" spans="11:17" x14ac:dyDescent="0.45">
      <c r="K108" s="140"/>
      <c r="L108" s="140"/>
      <c r="M108" s="140"/>
      <c r="N108" s="140"/>
      <c r="O108" s="140"/>
      <c r="P108" s="140"/>
      <c r="Q108" s="140"/>
    </row>
    <row r="109" spans="11:17" x14ac:dyDescent="0.45">
      <c r="K109" s="140"/>
      <c r="L109" s="140"/>
      <c r="M109" s="140"/>
      <c r="N109" s="140"/>
      <c r="O109" s="140"/>
      <c r="P109" s="140"/>
      <c r="Q109" s="140"/>
    </row>
    <row r="110" spans="11:17" x14ac:dyDescent="0.45">
      <c r="K110" s="140"/>
      <c r="L110" s="140"/>
      <c r="M110" s="140"/>
      <c r="N110" s="140"/>
      <c r="O110" s="140"/>
      <c r="P110" s="140"/>
      <c r="Q110" s="140"/>
    </row>
    <row r="111" spans="11:17" x14ac:dyDescent="0.45">
      <c r="K111" s="140"/>
      <c r="L111" s="140"/>
      <c r="M111" s="140"/>
      <c r="N111" s="140"/>
      <c r="O111" s="140"/>
      <c r="P111" s="140"/>
      <c r="Q111" s="140"/>
    </row>
    <row r="112" spans="11:17" x14ac:dyDescent="0.45">
      <c r="K112" s="140"/>
      <c r="L112" s="140"/>
      <c r="M112" s="140"/>
      <c r="N112" s="140"/>
      <c r="O112" s="140"/>
      <c r="P112" s="140"/>
      <c r="Q112" s="140"/>
    </row>
    <row r="113" spans="11:17" x14ac:dyDescent="0.45">
      <c r="K113" s="140"/>
      <c r="L113" s="140"/>
      <c r="M113" s="140"/>
      <c r="N113" s="140"/>
      <c r="O113" s="140"/>
      <c r="P113" s="140"/>
      <c r="Q113" s="140"/>
    </row>
    <row r="114" spans="11:17" x14ac:dyDescent="0.45">
      <c r="K114" s="140"/>
      <c r="L114" s="140"/>
      <c r="M114" s="140"/>
      <c r="N114" s="140"/>
      <c r="O114" s="140"/>
      <c r="P114" s="140"/>
      <c r="Q114" s="140"/>
    </row>
    <row r="115" spans="11:17" x14ac:dyDescent="0.45">
      <c r="K115" s="140"/>
      <c r="L115" s="140"/>
      <c r="M115" s="140"/>
      <c r="N115" s="140"/>
      <c r="O115" s="140"/>
      <c r="P115" s="140"/>
      <c r="Q115" s="140"/>
    </row>
  </sheetData>
  <hyperlinks>
    <hyperlink ref="B3" location="'Important Notice'!A1" display="Important notice" xr:uid="{00000000-0004-0000-0200-000000000000}"/>
    <hyperlink ref="B7" location="'Table 1'!A1" display="Table 1" xr:uid="{00000000-0004-0000-0200-000001000000}"/>
    <hyperlink ref="B11" location="'Table 2'!A1" display="Table 2" xr:uid="{00000000-0004-0000-0200-000002000000}"/>
    <hyperlink ref="B21" location="'Table 6'!A1" display="Table 6" xr:uid="{00000000-0004-0000-0200-000003000000}"/>
    <hyperlink ref="B27" location="'Table 7b'!A1" display="Table 7b" xr:uid="{00000000-0004-0000-0200-000004000000}"/>
    <hyperlink ref="B33" location="'Table 8'!A1" display="Table 8" xr:uid="{00000000-0004-0000-0200-000005000000}"/>
    <hyperlink ref="B9" location="'Table 1a'!A1" display="Table 1a" xr:uid="{00000000-0004-0000-0200-000006000000}"/>
    <hyperlink ref="B23" location="'Table 7'!A1" display="Table 7" xr:uid="{00000000-0004-0000-0200-000007000000}"/>
    <hyperlink ref="B25" location="'Table 7a'!A1" display="Table 7a" xr:uid="{00000000-0004-0000-0200-000008000000}"/>
    <hyperlink ref="B29" location="'Table 7c'!A1" display="Table 7c" xr:uid="{00000000-0004-0000-0200-000009000000}"/>
    <hyperlink ref="B35" location="'Table 8a'!A1" display="Table 8a" xr:uid="{00000000-0004-0000-0200-00000A000000}"/>
    <hyperlink ref="B37" location="'Table 9'!A1" display="Table 9" xr:uid="{00000000-0004-0000-0200-00000B000000}"/>
    <hyperlink ref="B39" location="'Table 9a'!A1" display="Table 9a" xr:uid="{00000000-0004-0000-0200-00000C000000}"/>
    <hyperlink ref="B13" location="'Table 3'!A1" display="Table 3" xr:uid="{00000000-0004-0000-0200-00000D000000}"/>
    <hyperlink ref="B15" location="'Table 4'!A1" display="Table 4" xr:uid="{00000000-0004-0000-0200-00000E000000}"/>
    <hyperlink ref="B45" location="'Explanatory notes'!A1" display="Explanatory notes" xr:uid="{00000000-0004-0000-0200-00000F000000}"/>
    <hyperlink ref="B43" location="Revisions!A1" display="Revisions" xr:uid="{00000000-0004-0000-0200-000010000000}"/>
    <hyperlink ref="B17" location="'Table 5'!A1" display="Table 5" xr:uid="{00000000-0004-0000-0200-000011000000}"/>
    <hyperlink ref="B41" location="'Table 10'!A1" display="Table 10" xr:uid="{00000000-0004-0000-0200-000012000000}"/>
    <hyperlink ref="B31" location="'Table 7d'!A1" display="Table 7d" xr:uid="{00000000-0004-0000-0200-000013000000}"/>
    <hyperlink ref="B19" location="'Table 5a'!A1" display="Table 5a" xr:uid="{00000000-0004-0000-0200-000014000000}"/>
    <hyperlink ref="B5" location="Contents!A1" display="Charts" xr:uid="{00000000-0004-0000-0200-000015000000}"/>
  </hyperlinks>
  <pageMargins left="0.7" right="0.7" top="0.75" bottom="0.75" header="0.3" footer="0.3"/>
  <pageSetup paperSize="9" fitToHeight="0" orientation="portrait" r:id="rId1"/>
  <headerFooter>
    <oddFooter>&amp;RPage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1:U86"/>
  <sheetViews>
    <sheetView showGridLines="0" zoomScaleNormal="100" workbookViewId="0">
      <selection sqref="A1:J1"/>
    </sheetView>
  </sheetViews>
  <sheetFormatPr defaultColWidth="9.1328125" defaultRowHeight="12.75" x14ac:dyDescent="0.35"/>
  <cols>
    <col min="1" max="1" width="49.1328125" style="159" customWidth="1"/>
    <col min="2" max="2" width="14.33203125" style="159" hidden="1" customWidth="1"/>
    <col min="3" max="10" width="14.59765625" style="5" customWidth="1"/>
    <col min="11" max="16384" width="9.1328125" style="5"/>
  </cols>
  <sheetData>
    <row r="1" spans="1:21" s="4" customFormat="1" ht="20.85" customHeight="1" x14ac:dyDescent="0.45">
      <c r="A1" s="602" t="s">
        <v>253</v>
      </c>
      <c r="B1" s="602"/>
      <c r="C1" s="602"/>
      <c r="D1" s="602"/>
      <c r="E1" s="602"/>
      <c r="F1" s="602"/>
      <c r="G1" s="602"/>
      <c r="H1" s="602"/>
      <c r="I1" s="602"/>
      <c r="J1" s="602"/>
      <c r="K1"/>
      <c r="L1"/>
    </row>
    <row r="2" spans="1:21" s="33" customFormat="1" ht="18.75" customHeight="1" x14ac:dyDescent="0.35">
      <c r="A2" s="192"/>
      <c r="B2" s="192"/>
      <c r="C2" s="192"/>
      <c r="D2" s="192"/>
      <c r="E2" s="192"/>
      <c r="F2" s="192"/>
      <c r="G2" s="192"/>
      <c r="H2" s="192"/>
      <c r="I2" s="192"/>
      <c r="J2" s="192"/>
    </row>
    <row r="3" spans="1:21" s="33" customFormat="1" ht="15.3" customHeight="1" x14ac:dyDescent="0.45">
      <c r="A3" s="192"/>
      <c r="B3" s="192"/>
      <c r="C3" s="192"/>
      <c r="D3" s="618" t="s">
        <v>464</v>
      </c>
      <c r="E3" s="619"/>
      <c r="F3" s="620"/>
      <c r="G3" s="192"/>
      <c r="H3" s="192"/>
      <c r="I3" s="192"/>
      <c r="J3" s="192"/>
      <c r="K3" s="192"/>
    </row>
    <row r="4" spans="1:21" ht="15.3" customHeight="1" x14ac:dyDescent="0.35">
      <c r="A4" s="200"/>
      <c r="B4" s="200"/>
      <c r="C4" s="197"/>
      <c r="D4" s="614" t="s">
        <v>1099</v>
      </c>
      <c r="E4" s="615"/>
      <c r="F4" s="616"/>
      <c r="G4" s="74"/>
      <c r="H4" s="74"/>
      <c r="I4" s="74"/>
      <c r="J4" s="74"/>
      <c r="K4" s="74"/>
    </row>
    <row r="5" spans="1:21" ht="20.25" customHeight="1" x14ac:dyDescent="0.45">
      <c r="A5" s="200"/>
      <c r="B5" s="200"/>
      <c r="C5" s="369"/>
      <c r="D5" s="369"/>
      <c r="E5" s="369"/>
      <c r="F5" s="369"/>
      <c r="G5" s="369"/>
      <c r="H5" s="369"/>
      <c r="I5" s="369"/>
      <c r="J5" s="369"/>
    </row>
    <row r="6" spans="1:21" ht="18" customHeight="1" x14ac:dyDescent="0.45">
      <c r="A6"/>
      <c r="B6"/>
      <c r="C6" s="638"/>
      <c r="D6" s="638"/>
      <c r="E6" s="638"/>
      <c r="F6" s="638"/>
      <c r="G6" s="638"/>
      <c r="H6" s="638"/>
      <c r="I6" s="638"/>
      <c r="J6" s="638"/>
    </row>
    <row r="7" spans="1:21" s="48" customFormat="1" ht="30.75" customHeight="1" x14ac:dyDescent="0.45">
      <c r="A7" s="299"/>
      <c r="B7" s="299" t="str">
        <f>D4</f>
        <v>Entities with more than four/six members ^</v>
      </c>
      <c r="C7" s="301" t="s">
        <v>0</v>
      </c>
      <c r="D7" s="301" t="s">
        <v>1</v>
      </c>
      <c r="E7" s="301" t="s">
        <v>2</v>
      </c>
      <c r="F7" s="301" t="s">
        <v>3</v>
      </c>
      <c r="G7" s="301" t="s">
        <v>4</v>
      </c>
      <c r="H7" s="301" t="s">
        <v>307</v>
      </c>
      <c r="I7" s="301" t="s">
        <v>650</v>
      </c>
      <c r="J7" s="301" t="s">
        <v>651</v>
      </c>
      <c r="K7"/>
      <c r="L7"/>
    </row>
    <row r="8" spans="1:21" s="33" customFormat="1" ht="13.9" x14ac:dyDescent="0.45">
      <c r="A8" s="160" t="s">
        <v>235</v>
      </c>
      <c r="B8" s="160"/>
      <c r="C8" s="161"/>
      <c r="D8" s="161"/>
      <c r="E8" s="161"/>
      <c r="F8" s="161"/>
      <c r="G8" s="161"/>
      <c r="H8" s="161"/>
      <c r="I8" s="161"/>
      <c r="J8" s="161"/>
    </row>
    <row r="9" spans="1:21" s="28" customFormat="1" ht="24.4" customHeight="1" x14ac:dyDescent="0.45">
      <c r="A9" s="20" t="s">
        <v>536</v>
      </c>
      <c r="B9" s="211" t="s">
        <v>379</v>
      </c>
      <c r="C9" s="154">
        <f>IFERROR(SUMIFS(Table_RSE9A_Data!F:F,Table_RSE9A_Data!$C:$C,'Table 9a'!$B$9,Table_RSE9A_Data!$B:$B,'Table 9a'!$B$7),"*")</f>
        <v>15219</v>
      </c>
      <c r="D9" s="154">
        <f>IFERROR(SUMIFS(Table_RSE9A_Data!G:G,Table_RSE9A_Data!$C:$C,'Table 9a'!$B$9,Table_RSE9A_Data!$B:$B,'Table 9a'!$B$7),"*")</f>
        <v>14746</v>
      </c>
      <c r="E9" s="154">
        <f>IFERROR(SUMIFS(Table_RSE9A_Data!H:H,Table_RSE9A_Data!$C:$C,'Table 9a'!$B$9,Table_RSE9A_Data!$B:$B,'Table 9a'!$B$7),"*")</f>
        <v>14936</v>
      </c>
      <c r="F9" s="154">
        <f>IFERROR(SUMIFS(Table_RSE9A_Data!I:I,Table_RSE9A_Data!$C:$C,'Table 9a'!$B$9,Table_RSE9A_Data!$B:$B,'Table 9a'!$B$7),"*")</f>
        <v>14841</v>
      </c>
      <c r="G9" s="154">
        <f>IFERROR(SUMIFS(Table_RSE9A_Data!J:J,Table_RSE9A_Data!$C:$C,'Table 9a'!$B$9,Table_RSE9A_Data!$B:$B,'Table 9a'!$B$7),"*")</f>
        <v>14922</v>
      </c>
      <c r="H9" s="154">
        <f>IFERROR(SUMIFS(Table_RSE9A_Data!K:K,Table_RSE9A_Data!$C:$C,'Table 9a'!$B$9,Table_RSE9A_Data!$B:$B,'Table 9a'!$B$7),"*")</f>
        <v>10076</v>
      </c>
      <c r="I9" s="154">
        <f>IFERROR(SUMIFS(Table_RSE9A_Data!L:L,Table_RSE9A_Data!$C:$C,'Table 9a'!$B$9,Table_RSE9A_Data!$B:$B,'Table 9a'!$B$7),"*")</f>
        <v>9641</v>
      </c>
      <c r="J9" s="186">
        <f>IFERROR(SUMIFS(Table_RSE9A_Data!M:M,Table_RSE9A_Data!$C:$C,'Table 9a'!$B$9,Table_RSE9A_Data!$B:$B,'Table 9a'!$B$7),"*")</f>
        <v>9566</v>
      </c>
    </row>
    <row r="10" spans="1:21" s="28" customFormat="1" ht="16.5" customHeight="1" x14ac:dyDescent="0.45">
      <c r="A10" s="20" t="s">
        <v>646</v>
      </c>
      <c r="B10" s="211" t="s">
        <v>355</v>
      </c>
      <c r="C10" s="154">
        <f>IFERROR(SUMIFS(Table_RSE9A_Data!F:F,Table_RSE9A_Data!$C:$C,'Table 9a'!$B$10,Table_RSE9A_Data!$B:$B,'Table 9a'!$B$7),"*")</f>
        <v>2049</v>
      </c>
      <c r="D10" s="154">
        <f>IFERROR(SUMIFS(Table_RSE9A_Data!G:G,Table_RSE9A_Data!$C:$C,'Table 9a'!$B$10,Table_RSE9A_Data!$B:$B,'Table 9a'!$B$7),"*")</f>
        <v>2040</v>
      </c>
      <c r="E10" s="154">
        <f>IFERROR(SUMIFS(Table_RSE9A_Data!H:H,Table_RSE9A_Data!$C:$C,'Table 9a'!$B$10,Table_RSE9A_Data!$B:$B,'Table 9a'!$B$7),"*")</f>
        <v>1953</v>
      </c>
      <c r="F10" s="154">
        <f>IFERROR(SUMIFS(Table_RSE9A_Data!I:I,Table_RSE9A_Data!$C:$C,'Table 9a'!$B$10,Table_RSE9A_Data!$B:$B,'Table 9a'!$B$7),"*")</f>
        <v>2140</v>
      </c>
      <c r="G10" s="154">
        <f>IFERROR(SUMIFS(Table_RSE9A_Data!J:J,Table_RSE9A_Data!$C:$C,'Table 9a'!$B$10,Table_RSE9A_Data!$B:$B,'Table 9a'!$B$7),"*")</f>
        <v>2457</v>
      </c>
      <c r="H10" s="154">
        <f>IFERROR(SUMIFS(Table_RSE9A_Data!K:K,Table_RSE9A_Data!$C:$C,'Table 9a'!$B$10,Table_RSE9A_Data!$B:$B,'Table 9a'!$B$7),"*")</f>
        <v>2614</v>
      </c>
      <c r="I10" s="154">
        <f>IFERROR(SUMIFS(Table_RSE9A_Data!L:L,Table_RSE9A_Data!$C:$C,'Table 9a'!$B$10,Table_RSE9A_Data!$B:$B,'Table 9a'!$B$7),"*")</f>
        <v>2322</v>
      </c>
      <c r="J10" s="186">
        <f>IFERROR(SUMIFS(Table_RSE9A_Data!M:M,Table_RSE9A_Data!$C:$C,'Table 9a'!$B$10,Table_RSE9A_Data!$B:$B,'Table 9a'!$B$7),"*")</f>
        <v>1686</v>
      </c>
      <c r="L10" s="163"/>
      <c r="M10" s="163"/>
      <c r="N10" s="163"/>
      <c r="O10" s="163"/>
      <c r="P10" s="163"/>
      <c r="Q10" s="163"/>
      <c r="R10" s="163"/>
      <c r="S10" s="163"/>
      <c r="T10" s="163"/>
      <c r="U10" s="163"/>
    </row>
    <row r="11" spans="1:21" s="28" customFormat="1" ht="16.5" customHeight="1" x14ac:dyDescent="0.45">
      <c r="A11" s="164" t="s">
        <v>647</v>
      </c>
      <c r="B11" s="211" t="s">
        <v>356</v>
      </c>
      <c r="C11" s="154">
        <f>IFERROR(SUMIFS(Table_RSE9A_Data!F:F,Table_RSE9A_Data!$C:$C,'Table 9a'!$B$11,Table_RSE9A_Data!$B:$B,'Table 9a'!$B$7),"*")</f>
        <v>1022</v>
      </c>
      <c r="D11" s="154">
        <f>IFERROR(SUMIFS(Table_RSE9A_Data!G:G,Table_RSE9A_Data!$C:$C,'Table 9a'!$B$11,Table_RSE9A_Data!$B:$B,'Table 9a'!$B$7),"*")</f>
        <v>1086</v>
      </c>
      <c r="E11" s="154">
        <f>IFERROR(SUMIFS(Table_RSE9A_Data!H:H,Table_RSE9A_Data!$C:$C,'Table 9a'!$B$11,Table_RSE9A_Data!$B:$B,'Table 9a'!$B$7),"*")</f>
        <v>1012</v>
      </c>
      <c r="F11" s="154">
        <f>IFERROR(SUMIFS(Table_RSE9A_Data!I:I,Table_RSE9A_Data!$C:$C,'Table 9a'!$B$11,Table_RSE9A_Data!$B:$B,'Table 9a'!$B$7),"*")</f>
        <v>1205</v>
      </c>
      <c r="G11" s="154">
        <f>IFERROR(SUMIFS(Table_RSE9A_Data!J:J,Table_RSE9A_Data!$C:$C,'Table 9a'!$B$11,Table_RSE9A_Data!$B:$B,'Table 9a'!$B$7),"*")</f>
        <v>1447</v>
      </c>
      <c r="H11" s="154">
        <f>IFERROR(SUMIFS(Table_RSE9A_Data!K:K,Table_RSE9A_Data!$C:$C,'Table 9a'!$B$11,Table_RSE9A_Data!$B:$B,'Table 9a'!$B$7),"*")</f>
        <v>1239</v>
      </c>
      <c r="I11" s="154">
        <f>IFERROR(SUMIFS(Table_RSE9A_Data!L:L,Table_RSE9A_Data!$C:$C,'Table 9a'!$B$11,Table_RSE9A_Data!$B:$B,'Table 9a'!$B$7),"*")</f>
        <v>1126</v>
      </c>
      <c r="J11" s="186">
        <f>IFERROR(SUMIFS(Table_RSE9A_Data!M:M,Table_RSE9A_Data!$C:$C,'Table 9a'!$B$11,Table_RSE9A_Data!$B:$B,'Table 9a'!$B$7),"*")</f>
        <v>638</v>
      </c>
      <c r="L11" s="163"/>
      <c r="M11" s="163"/>
      <c r="N11" s="163"/>
      <c r="O11" s="163"/>
      <c r="P11" s="163"/>
      <c r="Q11" s="163"/>
      <c r="R11" s="163"/>
      <c r="S11" s="163"/>
      <c r="T11" s="163"/>
      <c r="U11" s="163"/>
    </row>
    <row r="12" spans="1:21" s="28" customFormat="1" ht="16.5" customHeight="1" x14ac:dyDescent="0.45">
      <c r="A12" s="164" t="s">
        <v>259</v>
      </c>
      <c r="B12" s="211" t="s">
        <v>380</v>
      </c>
      <c r="C12" s="154">
        <f>IFERROR(SUMIFS(Table_RSE9A_Data!F:F,Table_RSE9A_Data!$C:$C,'Table 9a'!$B$12,Table_RSE9A_Data!$B:$B,'Table 9a'!$B$7),"*")</f>
        <v>133</v>
      </c>
      <c r="D12" s="154">
        <f>IFERROR(SUMIFS(Table_RSE9A_Data!G:G,Table_RSE9A_Data!$C:$C,'Table 9a'!$B$12,Table_RSE9A_Data!$B:$B,'Table 9a'!$B$7),"*")</f>
        <v>179</v>
      </c>
      <c r="E12" s="154">
        <f>IFERROR(SUMIFS(Table_RSE9A_Data!H:H,Table_RSE9A_Data!$C:$C,'Table 9a'!$B$12,Table_RSE9A_Data!$B:$B,'Table 9a'!$B$7),"*")</f>
        <v>127</v>
      </c>
      <c r="F12" s="154">
        <f>IFERROR(SUMIFS(Table_RSE9A_Data!I:I,Table_RSE9A_Data!$C:$C,'Table 9a'!$B$12,Table_RSE9A_Data!$B:$B,'Table 9a'!$B$7),"*")</f>
        <v>177</v>
      </c>
      <c r="G12" s="154">
        <f>IFERROR(SUMIFS(Table_RSE9A_Data!J:J,Table_RSE9A_Data!$C:$C,'Table 9a'!$B$12,Table_RSE9A_Data!$B:$B,'Table 9a'!$B$7),"*")</f>
        <v>377</v>
      </c>
      <c r="H12" s="154">
        <f>IFERROR(SUMIFS(Table_RSE9A_Data!K:K,Table_RSE9A_Data!$C:$C,'Table 9a'!$B$12,Table_RSE9A_Data!$B:$B,'Table 9a'!$B$7),"*")</f>
        <v>228</v>
      </c>
      <c r="I12" s="154">
        <f>IFERROR(SUMIFS(Table_RSE9A_Data!L:L,Table_RSE9A_Data!$C:$C,'Table 9a'!$B$12,Table_RSE9A_Data!$B:$B,'Table 9a'!$B$7),"*")</f>
        <v>209</v>
      </c>
      <c r="J12" s="186">
        <f>IFERROR(SUMIFS(Table_RSE9A_Data!M:M,Table_RSE9A_Data!$C:$C,'Table 9a'!$B$12,Table_RSE9A_Data!$B:$B,'Table 9a'!$B$7),"*")</f>
        <v>414</v>
      </c>
      <c r="L12" s="163"/>
      <c r="M12" s="163"/>
      <c r="N12" s="163"/>
      <c r="O12" s="163"/>
      <c r="P12" s="163"/>
      <c r="Q12" s="163"/>
      <c r="R12" s="163"/>
      <c r="S12" s="163"/>
      <c r="T12" s="163"/>
      <c r="U12" s="163"/>
    </row>
    <row r="13" spans="1:21" s="28" customFormat="1" ht="16.5" customHeight="1" x14ac:dyDescent="0.45">
      <c r="A13" s="20" t="s">
        <v>648</v>
      </c>
      <c r="B13" s="211" t="s">
        <v>357</v>
      </c>
      <c r="C13" s="154">
        <f>IFERROR(SUMIFS(Table_RSE9A_Data!F:F,Table_RSE9A_Data!$C:$C,'Table 9a'!$B$13,Table_RSE9A_Data!$B:$B,'Table 9a'!$B$7),"*")</f>
        <v>15067</v>
      </c>
      <c r="D13" s="154">
        <f>IFERROR(SUMIFS(Table_RSE9A_Data!G:G,Table_RSE9A_Data!$C:$C,'Table 9a'!$B$13,Table_RSE9A_Data!$B:$B,'Table 9a'!$B$7),"*")</f>
        <v>14774</v>
      </c>
      <c r="E13" s="154">
        <f>IFERROR(SUMIFS(Table_RSE9A_Data!H:H,Table_RSE9A_Data!$C:$C,'Table 9a'!$B$13,Table_RSE9A_Data!$B:$B,'Table 9a'!$B$7),"*")</f>
        <v>15134</v>
      </c>
      <c r="F13" s="154">
        <f>IFERROR(SUMIFS(Table_RSE9A_Data!I:I,Table_RSE9A_Data!$C:$C,'Table 9a'!$B$13,Table_RSE9A_Data!$B:$B,'Table 9a'!$B$7),"*")</f>
        <v>15947</v>
      </c>
      <c r="G13" s="154">
        <f>IFERROR(SUMIFS(Table_RSE9A_Data!J:J,Table_RSE9A_Data!$C:$C,'Table 9a'!$B$13,Table_RSE9A_Data!$B:$B,'Table 9a'!$B$7),"*")</f>
        <v>15929</v>
      </c>
      <c r="H13" s="154">
        <f>IFERROR(SUMIFS(Table_RSE9A_Data!K:K,Table_RSE9A_Data!$C:$C,'Table 9a'!$B$13,Table_RSE9A_Data!$B:$B,'Table 9a'!$B$7),"*")</f>
        <v>13949</v>
      </c>
      <c r="I13" s="154">
        <f>IFERROR(SUMIFS(Table_RSE9A_Data!L:L,Table_RSE9A_Data!$C:$C,'Table 9a'!$B$13,Table_RSE9A_Data!$B:$B,'Table 9a'!$B$7),"*")</f>
        <v>12459</v>
      </c>
      <c r="J13" s="186">
        <f>IFERROR(SUMIFS(Table_RSE9A_Data!M:M,Table_RSE9A_Data!$C:$C,'Table 9a'!$B$13,Table_RSE9A_Data!$B:$B,'Table 9a'!$B$7),"*")</f>
        <v>10455</v>
      </c>
      <c r="L13" s="163"/>
      <c r="M13" s="163"/>
      <c r="N13" s="163"/>
      <c r="O13" s="163"/>
      <c r="P13" s="163"/>
      <c r="Q13" s="163"/>
      <c r="R13" s="163"/>
      <c r="S13" s="163"/>
      <c r="T13" s="163"/>
      <c r="U13" s="163"/>
    </row>
    <row r="14" spans="1:21" s="28" customFormat="1" ht="16.5" customHeight="1" x14ac:dyDescent="0.45">
      <c r="A14" s="20" t="s">
        <v>236</v>
      </c>
      <c r="B14" s="211" t="s">
        <v>358</v>
      </c>
      <c r="C14" s="154">
        <f>IFERROR(SUMIFS(Table_RSE9A_Data!F:F,Table_RSE9A_Data!$C:$C,'Table 9a'!$B$14,Table_RSE9A_Data!$B:$B,'Table 9a'!$B$7),"*")</f>
        <v>2046</v>
      </c>
      <c r="D14" s="154">
        <f>IFERROR(SUMIFS(Table_RSE9A_Data!G:G,Table_RSE9A_Data!$C:$C,'Table 9a'!$B$14,Table_RSE9A_Data!$B:$B,'Table 9a'!$B$7),"*")</f>
        <v>2087</v>
      </c>
      <c r="E14" s="154">
        <f>IFERROR(SUMIFS(Table_RSE9A_Data!H:H,Table_RSE9A_Data!$C:$C,'Table 9a'!$B$14,Table_RSE9A_Data!$B:$B,'Table 9a'!$B$7),"*")</f>
        <v>2254</v>
      </c>
      <c r="F14" s="154">
        <f>IFERROR(SUMIFS(Table_RSE9A_Data!I:I,Table_RSE9A_Data!$C:$C,'Table 9a'!$B$14,Table_RSE9A_Data!$B:$B,'Table 9a'!$B$7),"*")</f>
        <v>2334</v>
      </c>
      <c r="G14" s="154">
        <f>IFERROR(SUMIFS(Table_RSE9A_Data!J:J,Table_RSE9A_Data!$C:$C,'Table 9a'!$B$14,Table_RSE9A_Data!$B:$B,'Table 9a'!$B$7),"*")</f>
        <v>2342</v>
      </c>
      <c r="H14" s="154">
        <f>IFERROR(SUMIFS(Table_RSE9A_Data!K:K,Table_RSE9A_Data!$C:$C,'Table 9a'!$B$14,Table_RSE9A_Data!$B:$B,'Table 9a'!$B$7),"*")</f>
        <v>2372</v>
      </c>
      <c r="I14" s="154">
        <f>IFERROR(SUMIFS(Table_RSE9A_Data!L:L,Table_RSE9A_Data!$C:$C,'Table 9a'!$B$14,Table_RSE9A_Data!$B:$B,'Table 9a'!$B$7),"*")</f>
        <v>1970</v>
      </c>
      <c r="J14" s="186">
        <f>IFERROR(SUMIFS(Table_RSE9A_Data!M:M,Table_RSE9A_Data!$C:$C,'Table 9a'!$B$14,Table_RSE9A_Data!$B:$B,'Table 9a'!$B$7),"*")</f>
        <v>1737</v>
      </c>
      <c r="L14" s="163"/>
      <c r="M14" s="163"/>
      <c r="N14" s="163"/>
      <c r="O14" s="163"/>
      <c r="P14" s="163"/>
      <c r="Q14" s="163"/>
      <c r="R14" s="163"/>
      <c r="S14" s="163"/>
      <c r="T14" s="163"/>
      <c r="U14" s="163"/>
    </row>
    <row r="15" spans="1:21" s="28" customFormat="1" ht="16.5" customHeight="1" x14ac:dyDescent="0.45">
      <c r="A15" s="20" t="s">
        <v>649</v>
      </c>
      <c r="B15" s="211" t="s">
        <v>359</v>
      </c>
      <c r="C15" s="154">
        <f>IFERROR(SUMIFS(Table_RSE9A_Data!F:F,Table_RSE9A_Data!$C:$C,'Table 9a'!$B$15,Table_RSE9A_Data!$B:$B,'Table 9a'!$B$7),"*")</f>
        <v>2205</v>
      </c>
      <c r="D15" s="154">
        <f>IFERROR(SUMIFS(Table_RSE9A_Data!G:G,Table_RSE9A_Data!$C:$C,'Table 9a'!$B$15,Table_RSE9A_Data!$B:$B,'Table 9a'!$B$7),"*")</f>
        <v>1677</v>
      </c>
      <c r="E15" s="154">
        <f>IFERROR(SUMIFS(Table_RSE9A_Data!H:H,Table_RSE9A_Data!$C:$C,'Table 9a'!$B$15,Table_RSE9A_Data!$B:$B,'Table 9a'!$B$7),"*")</f>
        <v>2524</v>
      </c>
      <c r="F15" s="154">
        <f>IFERROR(SUMIFS(Table_RSE9A_Data!I:I,Table_RSE9A_Data!$C:$C,'Table 9a'!$B$15,Table_RSE9A_Data!$B:$B,'Table 9a'!$B$7),"*")</f>
        <v>738</v>
      </c>
      <c r="G15" s="154">
        <f>IFERROR(SUMIFS(Table_RSE9A_Data!J:J,Table_RSE9A_Data!$C:$C,'Table 9a'!$B$15,Table_RSE9A_Data!$B:$B,'Table 9a'!$B$7),"*")</f>
        <v>1004</v>
      </c>
      <c r="H15" s="154">
        <f>IFERROR(SUMIFS(Table_RSE9A_Data!K:K,Table_RSE9A_Data!$C:$C,'Table 9a'!$B$15,Table_RSE9A_Data!$B:$B,'Table 9a'!$B$7),"*")</f>
        <v>1032</v>
      </c>
      <c r="I15" s="154">
        <f>IFERROR(SUMIFS(Table_RSE9A_Data!L:L,Table_RSE9A_Data!$C:$C,'Table 9a'!$B$15,Table_RSE9A_Data!$B:$B,'Table 9a'!$B$7),"*")</f>
        <v>529</v>
      </c>
      <c r="J15" s="186">
        <f>IFERROR(SUMIFS(Table_RSE9A_Data!M:M,Table_RSE9A_Data!$C:$C,'Table 9a'!$B$15,Table_RSE9A_Data!$B:$B,'Table 9a'!$B$7),"*")</f>
        <v>375</v>
      </c>
      <c r="L15" s="163"/>
      <c r="M15" s="163"/>
      <c r="N15" s="163"/>
      <c r="O15" s="163"/>
      <c r="P15" s="163"/>
      <c r="Q15" s="163"/>
      <c r="R15" s="163"/>
      <c r="S15" s="163"/>
      <c r="T15" s="163"/>
      <c r="U15" s="163"/>
    </row>
    <row r="16" spans="1:21" s="28" customFormat="1" ht="16.5" customHeight="1" x14ac:dyDescent="0.45">
      <c r="A16" s="20" t="s">
        <v>237</v>
      </c>
      <c r="B16" s="211" t="s">
        <v>360</v>
      </c>
      <c r="C16" s="154">
        <f>IFERROR(SUMIFS(Table_RSE9A_Data!F:F,Table_RSE9A_Data!$C:$C,'Table 9a'!$B$16,Table_RSE9A_Data!$B:$B,'Table 9a'!$B$7),"*")</f>
        <v>235</v>
      </c>
      <c r="D16" s="154">
        <f>IFERROR(SUMIFS(Table_RSE9A_Data!G:G,Table_RSE9A_Data!$C:$C,'Table 9a'!$B$16,Table_RSE9A_Data!$B:$B,'Table 9a'!$B$7),"*")</f>
        <v>217</v>
      </c>
      <c r="E16" s="154">
        <f>IFERROR(SUMIFS(Table_RSE9A_Data!H:H,Table_RSE9A_Data!$C:$C,'Table 9a'!$B$16,Table_RSE9A_Data!$B:$B,'Table 9a'!$B$7),"*")</f>
        <v>448</v>
      </c>
      <c r="F16" s="154">
        <f>IFERROR(SUMIFS(Table_RSE9A_Data!I:I,Table_RSE9A_Data!$C:$C,'Table 9a'!$B$16,Table_RSE9A_Data!$B:$B,'Table 9a'!$B$7),"*")</f>
        <v>150</v>
      </c>
      <c r="G16" s="154">
        <f>IFERROR(SUMIFS(Table_RSE9A_Data!J:J,Table_RSE9A_Data!$C:$C,'Table 9a'!$B$16,Table_RSE9A_Data!$B:$B,'Table 9a'!$B$7),"*")</f>
        <v>183</v>
      </c>
      <c r="H16" s="154">
        <f>IFERROR(SUMIFS(Table_RSE9A_Data!K:K,Table_RSE9A_Data!$C:$C,'Table 9a'!$B$16,Table_RSE9A_Data!$B:$B,'Table 9a'!$B$7),"*")</f>
        <v>149</v>
      </c>
      <c r="I16" s="154">
        <f>IFERROR(SUMIFS(Table_RSE9A_Data!L:L,Table_RSE9A_Data!$C:$C,'Table 9a'!$B$16,Table_RSE9A_Data!$B:$B,'Table 9a'!$B$7),"*")</f>
        <v>103</v>
      </c>
      <c r="J16" s="186">
        <f>IFERROR(SUMIFS(Table_RSE9A_Data!M:M,Table_RSE9A_Data!$C:$C,'Table 9a'!$B$16,Table_RSE9A_Data!$B:$B,'Table 9a'!$B$7),"*")</f>
        <v>83</v>
      </c>
      <c r="L16" s="163"/>
      <c r="M16" s="163"/>
      <c r="N16" s="163"/>
      <c r="O16" s="163"/>
      <c r="P16" s="163"/>
      <c r="Q16" s="163"/>
      <c r="R16" s="163"/>
      <c r="S16" s="163"/>
      <c r="T16" s="163"/>
      <c r="U16" s="163"/>
    </row>
    <row r="17" spans="1:21" s="28" customFormat="1" ht="30" customHeight="1" x14ac:dyDescent="0.45">
      <c r="A17" s="112" t="s">
        <v>238</v>
      </c>
      <c r="B17" s="112"/>
      <c r="C17" s="154"/>
      <c r="D17" s="154"/>
      <c r="E17" s="154"/>
      <c r="F17" s="154"/>
      <c r="G17" s="154"/>
      <c r="H17" s="154"/>
      <c r="I17" s="154"/>
      <c r="J17" s="186"/>
      <c r="L17" s="163"/>
      <c r="M17" s="163"/>
      <c r="N17" s="163"/>
      <c r="O17" s="163"/>
      <c r="P17" s="163"/>
      <c r="Q17" s="163"/>
      <c r="R17" s="163"/>
      <c r="S17" s="163"/>
      <c r="T17" s="163"/>
      <c r="U17" s="163"/>
    </row>
    <row r="18" spans="1:21" s="28" customFormat="1" ht="30" customHeight="1" x14ac:dyDescent="0.45">
      <c r="A18" s="20" t="s">
        <v>536</v>
      </c>
      <c r="B18" s="211" t="s">
        <v>531</v>
      </c>
      <c r="C18" s="154">
        <f>IFERROR(SUMIFS(Table_RSE9A_Data!F:F,Table_RSE9A_Data!$C:$C,'Table 9a'!$B$18,Table_RSE9A_Data!$B:$B,'Table 9a'!$B$7),"*")</f>
        <v>13186</v>
      </c>
      <c r="D18" s="154">
        <f>IFERROR(SUMIFS(Table_RSE9A_Data!G:G,Table_RSE9A_Data!$C:$C,'Table 9a'!$B$18,Table_RSE9A_Data!$B:$B,'Table 9a'!$B$7),"*")</f>
        <v>12859</v>
      </c>
      <c r="E18" s="154">
        <f>IFERROR(SUMIFS(Table_RSE9A_Data!H:H,Table_RSE9A_Data!$C:$C,'Table 9a'!$B$18,Table_RSE9A_Data!$B:$B,'Table 9a'!$B$7),"*")</f>
        <v>13028</v>
      </c>
      <c r="F18" s="154">
        <f>IFERROR(SUMIFS(Table_RSE9A_Data!I:I,Table_RSE9A_Data!$C:$C,'Table 9a'!$B$18,Table_RSE9A_Data!$B:$B,'Table 9a'!$B$7),"*")</f>
        <v>13052</v>
      </c>
      <c r="G18" s="154">
        <f>IFERROR(SUMIFS(Table_RSE9A_Data!J:J,Table_RSE9A_Data!$C:$C,'Table 9a'!$B$18,Table_RSE9A_Data!$B:$B,'Table 9a'!$B$7),"*")</f>
        <v>13129</v>
      </c>
      <c r="H18" s="154">
        <f>IFERROR(SUMIFS(Table_RSE9A_Data!K:K,Table_RSE9A_Data!$C:$C,'Table 9a'!$B$18,Table_RSE9A_Data!$B:$B,'Table 9a'!$B$7),"*")</f>
        <v>8875</v>
      </c>
      <c r="I18" s="154">
        <f>IFERROR(SUMIFS(Table_RSE9A_Data!L:L,Table_RSE9A_Data!$C:$C,'Table 9a'!$B$18,Table_RSE9A_Data!$B:$B,'Table 9a'!$B$7),"*")</f>
        <v>8483</v>
      </c>
      <c r="J18" s="186">
        <f>IFERROR(SUMIFS(Table_RSE9A_Data!M:M,Table_RSE9A_Data!$C:$C,'Table 9a'!$B$18,Table_RSE9A_Data!$B:$B,'Table 9a'!$B$7),"*")</f>
        <v>8464</v>
      </c>
      <c r="L18" s="163"/>
      <c r="M18" s="163"/>
      <c r="N18" s="163"/>
      <c r="O18" s="163"/>
      <c r="P18" s="163"/>
      <c r="Q18" s="163"/>
      <c r="R18" s="163"/>
      <c r="S18" s="163"/>
      <c r="T18" s="163"/>
      <c r="U18" s="163"/>
    </row>
    <row r="19" spans="1:21" s="28" customFormat="1" ht="13.9" x14ac:dyDescent="0.45">
      <c r="A19" s="20" t="s">
        <v>646</v>
      </c>
      <c r="B19" s="211" t="s">
        <v>361</v>
      </c>
      <c r="C19" s="154">
        <f>IFERROR(SUMIFS(Table_RSE9A_Data!F:F,Table_RSE9A_Data!$C:$C,'Table 9a'!$B$19,Table_RSE9A_Data!$B:$B,'Table 9a'!$B$7),"*")</f>
        <v>8151</v>
      </c>
      <c r="D19" s="154">
        <f>IFERROR(SUMIFS(Table_RSE9A_Data!G:G,Table_RSE9A_Data!$C:$C,'Table 9a'!$B$19,Table_RSE9A_Data!$B:$B,'Table 9a'!$B$7),"*")</f>
        <v>7175</v>
      </c>
      <c r="E19" s="154">
        <f>IFERROR(SUMIFS(Table_RSE9A_Data!H:H,Table_RSE9A_Data!$C:$C,'Table 9a'!$B$19,Table_RSE9A_Data!$B:$B,'Table 9a'!$B$7),"*")</f>
        <v>6362</v>
      </c>
      <c r="F19" s="154">
        <f>IFERROR(SUMIFS(Table_RSE9A_Data!I:I,Table_RSE9A_Data!$C:$C,'Table 9a'!$B$19,Table_RSE9A_Data!$B:$B,'Table 9a'!$B$7),"*")</f>
        <v>6738</v>
      </c>
      <c r="G19" s="154">
        <f>IFERROR(SUMIFS(Table_RSE9A_Data!J:J,Table_RSE9A_Data!$C:$C,'Table 9a'!$B$19,Table_RSE9A_Data!$B:$B,'Table 9a'!$B$7),"*")</f>
        <v>7940</v>
      </c>
      <c r="H19" s="154">
        <f>IFERROR(SUMIFS(Table_RSE9A_Data!K:K,Table_RSE9A_Data!$C:$C,'Table 9a'!$B$19,Table_RSE9A_Data!$B:$B,'Table 9a'!$B$7),"*")</f>
        <v>8506</v>
      </c>
      <c r="I19" s="154">
        <f>IFERROR(SUMIFS(Table_RSE9A_Data!L:L,Table_RSE9A_Data!$C:$C,'Table 9a'!$B$19,Table_RSE9A_Data!$B:$B,'Table 9a'!$B$7),"*")</f>
        <v>7142</v>
      </c>
      <c r="J19" s="186">
        <f>IFERROR(SUMIFS(Table_RSE9A_Data!M:M,Table_RSE9A_Data!$C:$C,'Table 9a'!$B$19,Table_RSE9A_Data!$B:$B,'Table 9a'!$B$7),"*")</f>
        <v>7234</v>
      </c>
      <c r="L19" s="163"/>
      <c r="M19" s="163"/>
      <c r="N19" s="163"/>
      <c r="O19" s="163"/>
      <c r="P19" s="163"/>
      <c r="Q19" s="163"/>
      <c r="R19" s="163"/>
      <c r="S19" s="163"/>
      <c r="T19" s="163"/>
      <c r="U19" s="163"/>
    </row>
    <row r="20" spans="1:21" s="28" customFormat="1" ht="13.9" x14ac:dyDescent="0.45">
      <c r="A20" s="164" t="s">
        <v>647</v>
      </c>
      <c r="B20" s="211" t="s">
        <v>362</v>
      </c>
      <c r="C20" s="154">
        <f>IFERROR(SUMIFS(Table_RSE9A_Data!F:F,Table_RSE9A_Data!$C:$C,'Table 9a'!$B$20,Table_RSE9A_Data!$B:$B,'Table 9a'!$B$7),"*")</f>
        <v>592</v>
      </c>
      <c r="D20" s="154">
        <f>IFERROR(SUMIFS(Table_RSE9A_Data!G:G,Table_RSE9A_Data!$C:$C,'Table 9a'!$B$20,Table_RSE9A_Data!$B:$B,'Table 9a'!$B$7),"*")</f>
        <v>783</v>
      </c>
      <c r="E20" s="154">
        <f>IFERROR(SUMIFS(Table_RSE9A_Data!H:H,Table_RSE9A_Data!$C:$C,'Table 9a'!$B$20,Table_RSE9A_Data!$B:$B,'Table 9a'!$B$7),"*")</f>
        <v>1196</v>
      </c>
      <c r="F20" s="154">
        <f>IFERROR(SUMIFS(Table_RSE9A_Data!I:I,Table_RSE9A_Data!$C:$C,'Table 9a'!$B$20,Table_RSE9A_Data!$B:$B,'Table 9a'!$B$7),"*")</f>
        <v>1592</v>
      </c>
      <c r="G20" s="154">
        <f>IFERROR(SUMIFS(Table_RSE9A_Data!J:J,Table_RSE9A_Data!$C:$C,'Table 9a'!$B$20,Table_RSE9A_Data!$B:$B,'Table 9a'!$B$7),"*")</f>
        <v>1967</v>
      </c>
      <c r="H20" s="154">
        <f>IFERROR(SUMIFS(Table_RSE9A_Data!K:K,Table_RSE9A_Data!$C:$C,'Table 9a'!$B$20,Table_RSE9A_Data!$B:$B,'Table 9a'!$B$7),"*")</f>
        <v>1358</v>
      </c>
      <c r="I20" s="154">
        <f>IFERROR(SUMIFS(Table_RSE9A_Data!L:L,Table_RSE9A_Data!$C:$C,'Table 9a'!$B$20,Table_RSE9A_Data!$B:$B,'Table 9a'!$B$7),"*")</f>
        <v>1097</v>
      </c>
      <c r="J20" s="186">
        <f>IFERROR(SUMIFS(Table_RSE9A_Data!M:M,Table_RSE9A_Data!$C:$C,'Table 9a'!$B$20,Table_RSE9A_Data!$B:$B,'Table 9a'!$B$7),"*")</f>
        <v>849</v>
      </c>
      <c r="L20" s="163"/>
      <c r="M20" s="163"/>
      <c r="N20" s="163"/>
      <c r="O20" s="163"/>
      <c r="P20" s="163"/>
      <c r="Q20" s="163"/>
      <c r="R20" s="163"/>
      <c r="S20" s="163"/>
      <c r="T20" s="163"/>
      <c r="U20" s="163"/>
    </row>
    <row r="21" spans="1:21" s="28" customFormat="1" ht="16.5" customHeight="1" x14ac:dyDescent="0.45">
      <c r="A21" s="164" t="s">
        <v>259</v>
      </c>
      <c r="B21" s="211" t="s">
        <v>532</v>
      </c>
      <c r="C21" s="154">
        <f>IFERROR(SUMIFS(Table_RSE9A_Data!F:F,Table_RSE9A_Data!$C:$C,'Table 9a'!$B$21,Table_RSE9A_Data!$B:$B,'Table 9a'!$B$7),"*")</f>
        <v>157</v>
      </c>
      <c r="D21" s="154" t="str">
        <f>IFERROR(SUMIFS(Table_RSE9A_Data!G:G,Table_RSE9A_Data!$C:$C,'Table 9a'!$B$21,Table_RSE9A_Data!$B:$B,'Table 9a'!$B$7),"*")</f>
        <v>*</v>
      </c>
      <c r="E21" s="154">
        <f>IFERROR(SUMIFS(Table_RSE9A_Data!H:H,Table_RSE9A_Data!$C:$C,'Table 9a'!$B$21,Table_RSE9A_Data!$B:$B,'Table 9a'!$B$7),"*")</f>
        <v>263</v>
      </c>
      <c r="F21" s="154">
        <f>IFERROR(SUMIFS(Table_RSE9A_Data!I:I,Table_RSE9A_Data!$C:$C,'Table 9a'!$B$21,Table_RSE9A_Data!$B:$B,'Table 9a'!$B$7),"*")</f>
        <v>239</v>
      </c>
      <c r="G21" s="154">
        <f>IFERROR(SUMIFS(Table_RSE9A_Data!J:J,Table_RSE9A_Data!$C:$C,'Table 9a'!$B$21,Table_RSE9A_Data!$B:$B,'Table 9a'!$B$7),"*")</f>
        <v>684</v>
      </c>
      <c r="H21" s="154">
        <f>IFERROR(SUMIFS(Table_RSE9A_Data!K:K,Table_RSE9A_Data!$C:$C,'Table 9a'!$B$21,Table_RSE9A_Data!$B:$B,'Table 9a'!$B$7),"*")</f>
        <v>365</v>
      </c>
      <c r="I21" s="154">
        <f>IFERROR(SUMIFS(Table_RSE9A_Data!L:L,Table_RSE9A_Data!$C:$C,'Table 9a'!$B$21,Table_RSE9A_Data!$B:$B,'Table 9a'!$B$7),"*")</f>
        <v>206</v>
      </c>
      <c r="J21" s="186">
        <f>IFERROR(SUMIFS(Table_RSE9A_Data!M:M,Table_RSE9A_Data!$C:$C,'Table 9a'!$B$21,Table_RSE9A_Data!$B:$B,'Table 9a'!$B$7),"*")</f>
        <v>368</v>
      </c>
      <c r="L21" s="163"/>
      <c r="M21" s="163"/>
      <c r="N21" s="163"/>
      <c r="O21" s="163"/>
      <c r="P21" s="163"/>
      <c r="Q21" s="163"/>
      <c r="R21" s="163"/>
      <c r="S21" s="163"/>
      <c r="T21" s="163"/>
      <c r="U21" s="163"/>
    </row>
    <row r="22" spans="1:21" s="28" customFormat="1" ht="13.9" x14ac:dyDescent="0.45">
      <c r="A22" s="20" t="s">
        <v>648</v>
      </c>
      <c r="B22" s="211" t="s">
        <v>363</v>
      </c>
      <c r="C22" s="154">
        <f>IFERROR(SUMIFS(Table_RSE9A_Data!F:F,Table_RSE9A_Data!$C:$C,'Table 9a'!$B$22,Table_RSE9A_Data!$B:$B,'Table 9a'!$B$7),"*")</f>
        <v>12788</v>
      </c>
      <c r="D22" s="154">
        <f>IFERROR(SUMIFS(Table_RSE9A_Data!G:G,Table_RSE9A_Data!$C:$C,'Table 9a'!$B$22,Table_RSE9A_Data!$B:$B,'Table 9a'!$B$7),"*")</f>
        <v>13596</v>
      </c>
      <c r="E22" s="154">
        <f>IFERROR(SUMIFS(Table_RSE9A_Data!H:H,Table_RSE9A_Data!$C:$C,'Table 9a'!$B$22,Table_RSE9A_Data!$B:$B,'Table 9a'!$B$7),"*")</f>
        <v>15584</v>
      </c>
      <c r="F22" s="154">
        <f>IFERROR(SUMIFS(Table_RSE9A_Data!I:I,Table_RSE9A_Data!$C:$C,'Table 9a'!$B$22,Table_RSE9A_Data!$B:$B,'Table 9a'!$B$7),"*")</f>
        <v>15866</v>
      </c>
      <c r="G22" s="154">
        <f>IFERROR(SUMIFS(Table_RSE9A_Data!J:J,Table_RSE9A_Data!$C:$C,'Table 9a'!$B$22,Table_RSE9A_Data!$B:$B,'Table 9a'!$B$7),"*")</f>
        <v>15732</v>
      </c>
      <c r="H22" s="154">
        <f>IFERROR(SUMIFS(Table_RSE9A_Data!K:K,Table_RSE9A_Data!$C:$C,'Table 9a'!$B$22,Table_RSE9A_Data!$B:$B,'Table 9a'!$B$7),"*")</f>
        <v>18981</v>
      </c>
      <c r="I22" s="154">
        <f>IFERROR(SUMIFS(Table_RSE9A_Data!L:L,Table_RSE9A_Data!$C:$C,'Table 9a'!$B$22,Table_RSE9A_Data!$B:$B,'Table 9a'!$B$7),"*")</f>
        <v>18378</v>
      </c>
      <c r="J22" s="186">
        <f>IFERROR(SUMIFS(Table_RSE9A_Data!M:M,Table_RSE9A_Data!$C:$C,'Table 9a'!$B$22,Table_RSE9A_Data!$B:$B,'Table 9a'!$B$7),"*")</f>
        <v>16363</v>
      </c>
      <c r="L22" s="163"/>
      <c r="M22" s="163"/>
      <c r="N22" s="163"/>
      <c r="O22" s="163"/>
      <c r="P22" s="163"/>
      <c r="Q22" s="163"/>
      <c r="R22" s="163"/>
      <c r="S22" s="163"/>
      <c r="T22" s="163"/>
      <c r="U22" s="163"/>
    </row>
    <row r="23" spans="1:21" s="28" customFormat="1" ht="16.5" customHeight="1" x14ac:dyDescent="0.45">
      <c r="A23" s="20" t="s">
        <v>236</v>
      </c>
      <c r="B23" s="211" t="s">
        <v>364</v>
      </c>
      <c r="C23" s="154">
        <f>IFERROR(SUMIFS(Table_RSE9A_Data!F:F,Table_RSE9A_Data!$C:$C,'Table 9a'!$B$23,Table_RSE9A_Data!$B:$B,'Table 9a'!$B$7),"*")</f>
        <v>1266</v>
      </c>
      <c r="D23" s="154">
        <f>IFERROR(SUMIFS(Table_RSE9A_Data!G:G,Table_RSE9A_Data!$C:$C,'Table 9a'!$B$23,Table_RSE9A_Data!$B:$B,'Table 9a'!$B$7),"*")</f>
        <v>1498</v>
      </c>
      <c r="E23" s="154">
        <f>IFERROR(SUMIFS(Table_RSE9A_Data!H:H,Table_RSE9A_Data!$C:$C,'Table 9a'!$B$23,Table_RSE9A_Data!$B:$B,'Table 9a'!$B$7),"*")</f>
        <v>2694</v>
      </c>
      <c r="F23" s="154">
        <f>IFERROR(SUMIFS(Table_RSE9A_Data!I:I,Table_RSE9A_Data!$C:$C,'Table 9a'!$B$23,Table_RSE9A_Data!$B:$B,'Table 9a'!$B$7),"*")</f>
        <v>2015</v>
      </c>
      <c r="G23" s="154">
        <f>IFERROR(SUMIFS(Table_RSE9A_Data!J:J,Table_RSE9A_Data!$C:$C,'Table 9a'!$B$23,Table_RSE9A_Data!$B:$B,'Table 9a'!$B$7),"*")</f>
        <v>2159</v>
      </c>
      <c r="H23" s="154">
        <f>IFERROR(SUMIFS(Table_RSE9A_Data!K:K,Table_RSE9A_Data!$C:$C,'Table 9a'!$B$23,Table_RSE9A_Data!$B:$B,'Table 9a'!$B$7),"*")</f>
        <v>3895</v>
      </c>
      <c r="I23" s="154">
        <f>IFERROR(SUMIFS(Table_RSE9A_Data!L:L,Table_RSE9A_Data!$C:$C,'Table 9a'!$B$23,Table_RSE9A_Data!$B:$B,'Table 9a'!$B$7),"*")</f>
        <v>2929</v>
      </c>
      <c r="J23" s="186">
        <f>IFERROR(SUMIFS(Table_RSE9A_Data!M:M,Table_RSE9A_Data!$C:$C,'Table 9a'!$B$23,Table_RSE9A_Data!$B:$B,'Table 9a'!$B$7),"*")</f>
        <v>2400</v>
      </c>
      <c r="L23" s="163"/>
      <c r="M23" s="163"/>
      <c r="N23" s="163"/>
      <c r="O23" s="163"/>
      <c r="P23" s="163"/>
      <c r="Q23" s="163"/>
      <c r="R23" s="163"/>
      <c r="S23" s="163"/>
      <c r="T23" s="163"/>
      <c r="U23" s="163"/>
    </row>
    <row r="24" spans="1:21" s="28" customFormat="1" ht="16.5" customHeight="1" x14ac:dyDescent="0.45">
      <c r="A24" s="20" t="s">
        <v>649</v>
      </c>
      <c r="B24" s="211" t="s">
        <v>365</v>
      </c>
      <c r="C24" s="154">
        <f>IFERROR(SUMIFS(Table_RSE9A_Data!F:F,Table_RSE9A_Data!$C:$C,'Table 9a'!$B$24,Table_RSE9A_Data!$B:$B,'Table 9a'!$B$7),"*")</f>
        <v>2937</v>
      </c>
      <c r="D24" s="154">
        <f>IFERROR(SUMIFS(Table_RSE9A_Data!G:G,Table_RSE9A_Data!$C:$C,'Table 9a'!$B$24,Table_RSE9A_Data!$B:$B,'Table 9a'!$B$7),"*")</f>
        <v>2624</v>
      </c>
      <c r="E24" s="154">
        <f>IFERROR(SUMIFS(Table_RSE9A_Data!H:H,Table_RSE9A_Data!$C:$C,'Table 9a'!$B$24,Table_RSE9A_Data!$B:$B,'Table 9a'!$B$7),"*")</f>
        <v>4277</v>
      </c>
      <c r="F24" s="154">
        <f>IFERROR(SUMIFS(Table_RSE9A_Data!I:I,Table_RSE9A_Data!$C:$C,'Table 9a'!$B$24,Table_RSE9A_Data!$B:$B,'Table 9a'!$B$7),"*")</f>
        <v>2140</v>
      </c>
      <c r="G24" s="154">
        <f>IFERROR(SUMIFS(Table_RSE9A_Data!J:J,Table_RSE9A_Data!$C:$C,'Table 9a'!$B$24,Table_RSE9A_Data!$B:$B,'Table 9a'!$B$7),"*")</f>
        <v>2481</v>
      </c>
      <c r="H24" s="154">
        <f>IFERROR(SUMIFS(Table_RSE9A_Data!K:K,Table_RSE9A_Data!$C:$C,'Table 9a'!$B$24,Table_RSE9A_Data!$B:$B,'Table 9a'!$B$7),"*")</f>
        <v>3233</v>
      </c>
      <c r="I24" s="154">
        <f>IFERROR(SUMIFS(Table_RSE9A_Data!L:L,Table_RSE9A_Data!$C:$C,'Table 9a'!$B$24,Table_RSE9A_Data!$B:$B,'Table 9a'!$B$7),"*")</f>
        <v>3056</v>
      </c>
      <c r="J24" s="186">
        <f>IFERROR(SUMIFS(Table_RSE9A_Data!M:M,Table_RSE9A_Data!$C:$C,'Table 9a'!$B$24,Table_RSE9A_Data!$B:$B,'Table 9a'!$B$7),"*")</f>
        <v>2008</v>
      </c>
      <c r="L24" s="163"/>
      <c r="M24" s="163"/>
      <c r="N24" s="163"/>
      <c r="O24" s="163"/>
      <c r="P24" s="163"/>
      <c r="Q24" s="163"/>
      <c r="R24" s="163"/>
      <c r="S24" s="163"/>
      <c r="T24" s="163"/>
      <c r="U24" s="163"/>
    </row>
    <row r="25" spans="1:21" s="28" customFormat="1" ht="16.5" customHeight="1" x14ac:dyDescent="0.45">
      <c r="A25" s="20" t="s">
        <v>237</v>
      </c>
      <c r="B25" s="211" t="s">
        <v>366</v>
      </c>
      <c r="C25" s="154">
        <f>IFERROR(SUMIFS(Table_RSE9A_Data!F:F,Table_RSE9A_Data!$C:$C,'Table 9a'!$B$25,Table_RSE9A_Data!$B:$B,'Table 9a'!$B$7),"*")</f>
        <v>183</v>
      </c>
      <c r="D25" s="154">
        <f>IFERROR(SUMIFS(Table_RSE9A_Data!G:G,Table_RSE9A_Data!$C:$C,'Table 9a'!$B$25,Table_RSE9A_Data!$B:$B,'Table 9a'!$B$7),"*")</f>
        <v>172</v>
      </c>
      <c r="E25" s="154">
        <f>IFERROR(SUMIFS(Table_RSE9A_Data!H:H,Table_RSE9A_Data!$C:$C,'Table 9a'!$B$25,Table_RSE9A_Data!$B:$B,'Table 9a'!$B$7),"*")</f>
        <v>937</v>
      </c>
      <c r="F25" s="154">
        <f>IFERROR(SUMIFS(Table_RSE9A_Data!I:I,Table_RSE9A_Data!$C:$C,'Table 9a'!$B$25,Table_RSE9A_Data!$B:$B,'Table 9a'!$B$7),"*")</f>
        <v>112</v>
      </c>
      <c r="G25" s="154">
        <f>IFERROR(SUMIFS(Table_RSE9A_Data!J:J,Table_RSE9A_Data!$C:$C,'Table 9a'!$B$25,Table_RSE9A_Data!$B:$B,'Table 9a'!$B$7),"*")</f>
        <v>163</v>
      </c>
      <c r="H25" s="154">
        <f>IFERROR(SUMIFS(Table_RSE9A_Data!K:K,Table_RSE9A_Data!$C:$C,'Table 9a'!$B$25,Table_RSE9A_Data!$B:$B,'Table 9a'!$B$7),"*")</f>
        <v>315</v>
      </c>
      <c r="I25" s="154">
        <f>IFERROR(SUMIFS(Table_RSE9A_Data!L:L,Table_RSE9A_Data!$C:$C,'Table 9a'!$B$25,Table_RSE9A_Data!$B:$B,'Table 9a'!$B$7),"*")</f>
        <v>178</v>
      </c>
      <c r="J25" s="186">
        <f>IFERROR(SUMIFS(Table_RSE9A_Data!M:M,Table_RSE9A_Data!$C:$C,'Table 9a'!$B$25,Table_RSE9A_Data!$B:$B,'Table 9a'!$B$7),"*")</f>
        <v>120</v>
      </c>
      <c r="L25" s="163"/>
      <c r="M25" s="163"/>
      <c r="N25" s="163"/>
      <c r="O25" s="163"/>
      <c r="P25" s="163"/>
      <c r="Q25" s="163"/>
      <c r="R25" s="163"/>
      <c r="S25" s="163"/>
      <c r="T25" s="163"/>
      <c r="U25" s="163"/>
    </row>
    <row r="26" spans="1:21" s="28" customFormat="1" ht="30" customHeight="1" x14ac:dyDescent="0.45">
      <c r="A26" s="112" t="s">
        <v>239</v>
      </c>
      <c r="B26" s="112"/>
      <c r="C26" s="154"/>
      <c r="D26" s="154"/>
      <c r="E26" s="154"/>
      <c r="F26" s="154"/>
      <c r="G26" s="154"/>
      <c r="H26" s="154"/>
      <c r="I26" s="154"/>
      <c r="J26" s="186"/>
      <c r="L26" s="163"/>
      <c r="M26" s="163"/>
      <c r="N26" s="163"/>
      <c r="O26" s="163"/>
      <c r="P26" s="163"/>
      <c r="Q26" s="163"/>
      <c r="R26" s="163"/>
      <c r="S26" s="163"/>
      <c r="T26" s="163"/>
      <c r="U26" s="163"/>
    </row>
    <row r="27" spans="1:21" s="28" customFormat="1" ht="30" customHeight="1" x14ac:dyDescent="0.45">
      <c r="A27" s="20" t="s">
        <v>536</v>
      </c>
      <c r="B27" s="211" t="s">
        <v>381</v>
      </c>
      <c r="C27" s="154">
        <f>IFERROR(SUMIFS(Table_RSE9A_Data!F:F,Table_RSE9A_Data!$C:$C,'Table 9a'!$B$27,Table_RSE9A_Data!$B:$B,'Table 9a'!$B$7),"*")</f>
        <v>5259</v>
      </c>
      <c r="D27" s="154">
        <f>IFERROR(SUMIFS(Table_RSE9A_Data!G:G,Table_RSE9A_Data!$C:$C,'Table 9a'!$B$27,Table_RSE9A_Data!$B:$B,'Table 9a'!$B$7),"*")</f>
        <v>5258</v>
      </c>
      <c r="E27" s="154">
        <f>IFERROR(SUMIFS(Table_RSE9A_Data!H:H,Table_RSE9A_Data!$C:$C,'Table 9a'!$B$27,Table_RSE9A_Data!$B:$B,'Table 9a'!$B$7),"*")</f>
        <v>5469</v>
      </c>
      <c r="F27" s="154">
        <f>IFERROR(SUMIFS(Table_RSE9A_Data!I:I,Table_RSE9A_Data!$C:$C,'Table 9a'!$B$27,Table_RSE9A_Data!$B:$B,'Table 9a'!$B$7),"*")</f>
        <v>5657</v>
      </c>
      <c r="G27" s="154">
        <f>IFERROR(SUMIFS(Table_RSE9A_Data!J:J,Table_RSE9A_Data!$C:$C,'Table 9a'!$B$27,Table_RSE9A_Data!$B:$B,'Table 9a'!$B$7),"*")</f>
        <v>5785</v>
      </c>
      <c r="H27" s="154">
        <f>IFERROR(SUMIFS(Table_RSE9A_Data!K:K,Table_RSE9A_Data!$C:$C,'Table 9a'!$B$27,Table_RSE9A_Data!$B:$B,'Table 9a'!$B$7),"*")</f>
        <v>4406</v>
      </c>
      <c r="I27" s="154">
        <f>IFERROR(SUMIFS(Table_RSE9A_Data!L:L,Table_RSE9A_Data!$C:$C,'Table 9a'!$B$27,Table_RSE9A_Data!$B:$B,'Table 9a'!$B$7),"*")</f>
        <v>4285</v>
      </c>
      <c r="J27" s="186">
        <f>IFERROR(SUMIFS(Table_RSE9A_Data!M:M,Table_RSE9A_Data!$C:$C,'Table 9a'!$B$27,Table_RSE9A_Data!$B:$B,'Table 9a'!$B$7),"*")</f>
        <v>4390</v>
      </c>
      <c r="L27" s="163"/>
      <c r="M27" s="163"/>
      <c r="N27" s="163"/>
      <c r="O27" s="163"/>
      <c r="P27" s="163"/>
      <c r="Q27" s="163"/>
      <c r="R27" s="163"/>
      <c r="S27" s="163"/>
      <c r="T27" s="163"/>
      <c r="U27" s="163"/>
    </row>
    <row r="28" spans="1:21" s="28" customFormat="1" ht="13.9" x14ac:dyDescent="0.45">
      <c r="A28" s="20" t="s">
        <v>646</v>
      </c>
      <c r="B28" s="211" t="s">
        <v>368</v>
      </c>
      <c r="C28" s="154">
        <f>IFERROR(SUMIFS(Table_RSE9A_Data!F:F,Table_RSE9A_Data!$C:$C,'Table 9a'!$B$28,Table_RSE9A_Data!$B:$B,'Table 9a'!$B$7),"*")</f>
        <v>4363</v>
      </c>
      <c r="D28" s="154">
        <f>IFERROR(SUMIFS(Table_RSE9A_Data!G:G,Table_RSE9A_Data!$C:$C,'Table 9a'!$B$28,Table_RSE9A_Data!$B:$B,'Table 9a'!$B$7),"*")</f>
        <v>3951</v>
      </c>
      <c r="E28" s="154">
        <f>IFERROR(SUMIFS(Table_RSE9A_Data!H:H,Table_RSE9A_Data!$C:$C,'Table 9a'!$B$28,Table_RSE9A_Data!$B:$B,'Table 9a'!$B$7),"*")</f>
        <v>3594</v>
      </c>
      <c r="F28" s="154">
        <f>IFERROR(SUMIFS(Table_RSE9A_Data!I:I,Table_RSE9A_Data!$C:$C,'Table 9a'!$B$28,Table_RSE9A_Data!$B:$B,'Table 9a'!$B$7),"*")</f>
        <v>4634</v>
      </c>
      <c r="G28" s="154">
        <f>IFERROR(SUMIFS(Table_RSE9A_Data!J:J,Table_RSE9A_Data!$C:$C,'Table 9a'!$B$28,Table_RSE9A_Data!$B:$B,'Table 9a'!$B$7),"*")</f>
        <v>5678</v>
      </c>
      <c r="H28" s="154">
        <f>IFERROR(SUMIFS(Table_RSE9A_Data!K:K,Table_RSE9A_Data!$C:$C,'Table 9a'!$B$28,Table_RSE9A_Data!$B:$B,'Table 9a'!$B$7),"*")</f>
        <v>5130</v>
      </c>
      <c r="I28" s="154">
        <f>IFERROR(SUMIFS(Table_RSE9A_Data!L:L,Table_RSE9A_Data!$C:$C,'Table 9a'!$B$28,Table_RSE9A_Data!$B:$B,'Table 9a'!$B$7),"*")</f>
        <v>4917</v>
      </c>
      <c r="J28" s="186">
        <f>IFERROR(SUMIFS(Table_RSE9A_Data!M:M,Table_RSE9A_Data!$C:$C,'Table 9a'!$B$28,Table_RSE9A_Data!$B:$B,'Table 9a'!$B$7),"*")</f>
        <v>4230</v>
      </c>
      <c r="L28" s="163"/>
      <c r="M28" s="163"/>
      <c r="N28" s="163"/>
      <c r="O28" s="163"/>
      <c r="P28" s="163"/>
      <c r="Q28" s="163"/>
      <c r="R28" s="163"/>
      <c r="S28" s="163"/>
      <c r="T28" s="163"/>
      <c r="U28" s="163"/>
    </row>
    <row r="29" spans="1:21" s="28" customFormat="1" ht="13.9" x14ac:dyDescent="0.45">
      <c r="A29" s="164" t="s">
        <v>647</v>
      </c>
      <c r="B29" s="211" t="s">
        <v>367</v>
      </c>
      <c r="C29" s="154">
        <f>IFERROR(SUMIFS(Table_RSE9A_Data!F:F,Table_RSE9A_Data!$C:$C,'Table 9a'!$B$29,Table_RSE9A_Data!$B:$B,'Table 9a'!$B$7),"*")</f>
        <v>554</v>
      </c>
      <c r="D29" s="154">
        <f>IFERROR(SUMIFS(Table_RSE9A_Data!G:G,Table_RSE9A_Data!$C:$C,'Table 9a'!$B$29,Table_RSE9A_Data!$B:$B,'Table 9a'!$B$7),"*")</f>
        <v>784</v>
      </c>
      <c r="E29" s="154">
        <f>IFERROR(SUMIFS(Table_RSE9A_Data!H:H,Table_RSE9A_Data!$C:$C,'Table 9a'!$B$29,Table_RSE9A_Data!$B:$B,'Table 9a'!$B$7),"*")</f>
        <v>972</v>
      </c>
      <c r="F29" s="154">
        <f>IFERROR(SUMIFS(Table_RSE9A_Data!I:I,Table_RSE9A_Data!$C:$C,'Table 9a'!$B$29,Table_RSE9A_Data!$B:$B,'Table 9a'!$B$7),"*")</f>
        <v>1534</v>
      </c>
      <c r="G29" s="154">
        <f>IFERROR(SUMIFS(Table_RSE9A_Data!J:J,Table_RSE9A_Data!$C:$C,'Table 9a'!$B$29,Table_RSE9A_Data!$B:$B,'Table 9a'!$B$7),"*")</f>
        <v>2361</v>
      </c>
      <c r="H29" s="154">
        <f>IFERROR(SUMIFS(Table_RSE9A_Data!K:K,Table_RSE9A_Data!$C:$C,'Table 9a'!$B$29,Table_RSE9A_Data!$B:$B,'Table 9a'!$B$7),"*")</f>
        <v>4007</v>
      </c>
      <c r="I29" s="154">
        <f>IFERROR(SUMIFS(Table_RSE9A_Data!L:L,Table_RSE9A_Data!$C:$C,'Table 9a'!$B$29,Table_RSE9A_Data!$B:$B,'Table 9a'!$B$7),"*")</f>
        <v>5365</v>
      </c>
      <c r="J29" s="186">
        <f>IFERROR(SUMIFS(Table_RSE9A_Data!M:M,Table_RSE9A_Data!$C:$C,'Table 9a'!$B$29,Table_RSE9A_Data!$B:$B,'Table 9a'!$B$7),"*")</f>
        <v>6600</v>
      </c>
      <c r="L29" s="163"/>
      <c r="M29" s="163"/>
      <c r="N29" s="163"/>
      <c r="O29" s="163"/>
      <c r="P29" s="163"/>
      <c r="Q29" s="163"/>
      <c r="R29" s="163"/>
      <c r="S29" s="163"/>
      <c r="T29" s="163"/>
      <c r="U29" s="163"/>
    </row>
    <row r="30" spans="1:21" s="28" customFormat="1" ht="16.5" customHeight="1" x14ac:dyDescent="0.45">
      <c r="A30" s="164" t="s">
        <v>259</v>
      </c>
      <c r="B30" s="211" t="s">
        <v>382</v>
      </c>
      <c r="C30" s="154">
        <f>IFERROR(SUMIFS(Table_RSE9A_Data!F:F,Table_RSE9A_Data!$C:$C,'Table 9a'!$B$30,Table_RSE9A_Data!$B:$B,'Table 9a'!$B$7),"*")</f>
        <v>119</v>
      </c>
      <c r="D30" s="154">
        <f>IFERROR(SUMIFS(Table_RSE9A_Data!G:G,Table_RSE9A_Data!$C:$C,'Table 9a'!$B$30,Table_RSE9A_Data!$B:$B,'Table 9a'!$B$7),"*")</f>
        <v>94</v>
      </c>
      <c r="E30" s="154">
        <f>IFERROR(SUMIFS(Table_RSE9A_Data!H:H,Table_RSE9A_Data!$C:$C,'Table 9a'!$B$30,Table_RSE9A_Data!$B:$B,'Table 9a'!$B$7),"*")</f>
        <v>9</v>
      </c>
      <c r="F30" s="154">
        <f>IFERROR(SUMIFS(Table_RSE9A_Data!I:I,Table_RSE9A_Data!$C:$C,'Table 9a'!$B$30,Table_RSE9A_Data!$B:$B,'Table 9a'!$B$7),"*")</f>
        <v>19</v>
      </c>
      <c r="G30" s="154">
        <f>IFERROR(SUMIFS(Table_RSE9A_Data!J:J,Table_RSE9A_Data!$C:$C,'Table 9a'!$B$30,Table_RSE9A_Data!$B:$B,'Table 9a'!$B$7),"*")</f>
        <v>33</v>
      </c>
      <c r="H30" s="154">
        <f>IFERROR(SUMIFS(Table_RSE9A_Data!K:K,Table_RSE9A_Data!$C:$C,'Table 9a'!$B$30,Table_RSE9A_Data!$B:$B,'Table 9a'!$B$7),"*")</f>
        <v>41</v>
      </c>
      <c r="I30" s="154">
        <f>IFERROR(SUMIFS(Table_RSE9A_Data!L:L,Table_RSE9A_Data!$C:$C,'Table 9a'!$B$30,Table_RSE9A_Data!$B:$B,'Table 9a'!$B$7),"*")</f>
        <v>45</v>
      </c>
      <c r="J30" s="186">
        <f>IFERROR(SUMIFS(Table_RSE9A_Data!M:M,Table_RSE9A_Data!$C:$C,'Table 9a'!$B$30,Table_RSE9A_Data!$B:$B,'Table 9a'!$B$7),"*")</f>
        <v>86</v>
      </c>
      <c r="L30" s="163"/>
      <c r="M30" s="163"/>
      <c r="N30" s="163"/>
      <c r="O30" s="163"/>
      <c r="P30" s="163"/>
      <c r="Q30" s="163"/>
      <c r="R30" s="163"/>
      <c r="S30" s="163"/>
      <c r="T30" s="163"/>
      <c r="U30" s="163"/>
    </row>
    <row r="31" spans="1:21" s="28" customFormat="1" ht="13.9" x14ac:dyDescent="0.45">
      <c r="A31" s="20" t="s">
        <v>648</v>
      </c>
      <c r="B31" s="211" t="s">
        <v>369</v>
      </c>
      <c r="C31" s="154">
        <f>IFERROR(SUMIFS(Table_RSE9A_Data!F:F,Table_RSE9A_Data!$C:$C,'Table 9a'!$B$31,Table_RSE9A_Data!$B:$B,'Table 9a'!$B$7),"*")</f>
        <v>22224</v>
      </c>
      <c r="D31" s="154">
        <f>IFERROR(SUMIFS(Table_RSE9A_Data!G:G,Table_RSE9A_Data!$C:$C,'Table 9a'!$B$31,Table_RSE9A_Data!$B:$B,'Table 9a'!$B$7),"*")</f>
        <v>20743</v>
      </c>
      <c r="E31" s="154">
        <f>IFERROR(SUMIFS(Table_RSE9A_Data!H:H,Table_RSE9A_Data!$C:$C,'Table 9a'!$B$31,Table_RSE9A_Data!$B:$B,'Table 9a'!$B$7),"*")</f>
        <v>24752</v>
      </c>
      <c r="F31" s="154">
        <f>IFERROR(SUMIFS(Table_RSE9A_Data!I:I,Table_RSE9A_Data!$C:$C,'Table 9a'!$B$31,Table_RSE9A_Data!$B:$B,'Table 9a'!$B$7),"*")</f>
        <v>22853</v>
      </c>
      <c r="G31" s="154">
        <f>IFERROR(SUMIFS(Table_RSE9A_Data!J:J,Table_RSE9A_Data!$C:$C,'Table 9a'!$B$31,Table_RSE9A_Data!$B:$B,'Table 9a'!$B$7),"*")</f>
        <v>25742</v>
      </c>
      <c r="H31" s="154">
        <f>IFERROR(SUMIFS(Table_RSE9A_Data!K:K,Table_RSE9A_Data!$C:$C,'Table 9a'!$B$31,Table_RSE9A_Data!$B:$B,'Table 9a'!$B$7),"*")</f>
        <v>19828</v>
      </c>
      <c r="I31" s="154">
        <f>IFERROR(SUMIFS(Table_RSE9A_Data!L:L,Table_RSE9A_Data!$C:$C,'Table 9a'!$B$31,Table_RSE9A_Data!$B:$B,'Table 9a'!$B$7),"*")</f>
        <v>22009</v>
      </c>
      <c r="J31" s="186">
        <f>IFERROR(SUMIFS(Table_RSE9A_Data!M:M,Table_RSE9A_Data!$C:$C,'Table 9a'!$B$31,Table_RSE9A_Data!$B:$B,'Table 9a'!$B$7),"*")</f>
        <v>20817</v>
      </c>
      <c r="L31" s="163"/>
      <c r="M31" s="163"/>
      <c r="N31" s="163"/>
      <c r="O31" s="163"/>
      <c r="P31" s="163"/>
      <c r="Q31" s="163"/>
      <c r="R31" s="163"/>
      <c r="S31" s="163"/>
      <c r="T31" s="163"/>
      <c r="U31" s="163"/>
    </row>
    <row r="32" spans="1:21" s="28" customFormat="1" ht="13.9" x14ac:dyDescent="0.45">
      <c r="A32" s="20" t="s">
        <v>236</v>
      </c>
      <c r="B32" s="211" t="s">
        <v>370</v>
      </c>
      <c r="C32" s="154">
        <f>IFERROR(SUMIFS(Table_RSE9A_Data!F:F,Table_RSE9A_Data!$C:$C,'Table 9a'!$B$32,Table_RSE9A_Data!$B:$B,'Table 9a'!$B$7),"*")</f>
        <v>393</v>
      </c>
      <c r="D32" s="154">
        <f>IFERROR(SUMIFS(Table_RSE9A_Data!G:G,Table_RSE9A_Data!$C:$C,'Table 9a'!$B$32,Table_RSE9A_Data!$B:$B,'Table 9a'!$B$7),"*")</f>
        <v>461</v>
      </c>
      <c r="E32" s="154">
        <f>IFERROR(SUMIFS(Table_RSE9A_Data!H:H,Table_RSE9A_Data!$C:$C,'Table 9a'!$B$32,Table_RSE9A_Data!$B:$B,'Table 9a'!$B$7),"*")</f>
        <v>645</v>
      </c>
      <c r="F32" s="154">
        <f>IFERROR(SUMIFS(Table_RSE9A_Data!I:I,Table_RSE9A_Data!$C:$C,'Table 9a'!$B$32,Table_RSE9A_Data!$B:$B,'Table 9a'!$B$7),"*")</f>
        <v>572</v>
      </c>
      <c r="G32" s="154">
        <f>IFERROR(SUMIFS(Table_RSE9A_Data!J:J,Table_RSE9A_Data!$C:$C,'Table 9a'!$B$32,Table_RSE9A_Data!$B:$B,'Table 9a'!$B$7),"*")</f>
        <v>581</v>
      </c>
      <c r="H32" s="154">
        <f>IFERROR(SUMIFS(Table_RSE9A_Data!K:K,Table_RSE9A_Data!$C:$C,'Table 9a'!$B$32,Table_RSE9A_Data!$B:$B,'Table 9a'!$B$7),"*")</f>
        <v>473</v>
      </c>
      <c r="I32" s="154">
        <f>IFERROR(SUMIFS(Table_RSE9A_Data!L:L,Table_RSE9A_Data!$C:$C,'Table 9a'!$B$32,Table_RSE9A_Data!$B:$B,'Table 9a'!$B$7),"*")</f>
        <v>523</v>
      </c>
      <c r="J32" s="186">
        <f>IFERROR(SUMIFS(Table_RSE9A_Data!M:M,Table_RSE9A_Data!$C:$C,'Table 9a'!$B$32,Table_RSE9A_Data!$B:$B,'Table 9a'!$B$7),"*")</f>
        <v>566</v>
      </c>
      <c r="L32" s="163"/>
      <c r="M32" s="163"/>
      <c r="N32" s="163"/>
      <c r="O32" s="163"/>
      <c r="P32" s="163"/>
      <c r="Q32" s="163"/>
      <c r="R32" s="163"/>
      <c r="S32" s="163"/>
      <c r="T32" s="163"/>
      <c r="U32" s="163"/>
    </row>
    <row r="33" spans="1:21" s="28" customFormat="1" ht="16.5" customHeight="1" x14ac:dyDescent="0.45">
      <c r="A33" s="20" t="s">
        <v>649</v>
      </c>
      <c r="B33" s="211" t="s">
        <v>371</v>
      </c>
      <c r="C33" s="154">
        <f>IFERROR(SUMIFS(Table_RSE9A_Data!F:F,Table_RSE9A_Data!$C:$C,'Table 9a'!$B$33,Table_RSE9A_Data!$B:$B,'Table 9a'!$B$7),"*")</f>
        <v>15137</v>
      </c>
      <c r="D33" s="154">
        <f>IFERROR(SUMIFS(Table_RSE9A_Data!G:G,Table_RSE9A_Data!$C:$C,'Table 9a'!$B$33,Table_RSE9A_Data!$B:$B,'Table 9a'!$B$7),"*")</f>
        <v>16181</v>
      </c>
      <c r="E33" s="154">
        <f>IFERROR(SUMIFS(Table_RSE9A_Data!H:H,Table_RSE9A_Data!$C:$C,'Table 9a'!$B$33,Table_RSE9A_Data!$B:$B,'Table 9a'!$B$7),"*")</f>
        <v>20628</v>
      </c>
      <c r="F33" s="154">
        <f>IFERROR(SUMIFS(Table_RSE9A_Data!I:I,Table_RSE9A_Data!$C:$C,'Table 9a'!$B$33,Table_RSE9A_Data!$B:$B,'Table 9a'!$B$7),"*")</f>
        <v>21526</v>
      </c>
      <c r="G33" s="154">
        <f>IFERROR(SUMIFS(Table_RSE9A_Data!J:J,Table_RSE9A_Data!$C:$C,'Table 9a'!$B$33,Table_RSE9A_Data!$B:$B,'Table 9a'!$B$7),"*")</f>
        <v>24359</v>
      </c>
      <c r="H33" s="154">
        <f>IFERROR(SUMIFS(Table_RSE9A_Data!K:K,Table_RSE9A_Data!$C:$C,'Table 9a'!$B$33,Table_RSE9A_Data!$B:$B,'Table 9a'!$B$7),"*")</f>
        <v>32289</v>
      </c>
      <c r="I33" s="154">
        <f>IFERROR(SUMIFS(Table_RSE9A_Data!L:L,Table_RSE9A_Data!$C:$C,'Table 9a'!$B$33,Table_RSE9A_Data!$B:$B,'Table 9a'!$B$7),"*")</f>
        <v>31498</v>
      </c>
      <c r="J33" s="186">
        <f>IFERROR(SUMIFS(Table_RSE9A_Data!M:M,Table_RSE9A_Data!$C:$C,'Table 9a'!$B$33,Table_RSE9A_Data!$B:$B,'Table 9a'!$B$7),"*")</f>
        <v>30383</v>
      </c>
      <c r="L33" s="163"/>
      <c r="M33" s="163"/>
      <c r="N33" s="163"/>
      <c r="O33" s="163"/>
      <c r="P33" s="163"/>
      <c r="Q33" s="163"/>
      <c r="R33" s="163"/>
      <c r="S33" s="163"/>
      <c r="T33" s="163"/>
      <c r="U33" s="163"/>
    </row>
    <row r="34" spans="1:21" s="28" customFormat="1" ht="16.5" customHeight="1" x14ac:dyDescent="0.45">
      <c r="A34" s="20" t="s">
        <v>237</v>
      </c>
      <c r="B34" s="211" t="s">
        <v>372</v>
      </c>
      <c r="C34" s="154">
        <f>IFERROR(SUMIFS(Table_RSE9A_Data!F:F,Table_RSE9A_Data!$C:$C,'Table 9a'!$B$34,Table_RSE9A_Data!$B:$B,'Table 9a'!$B$7),"*")</f>
        <v>270</v>
      </c>
      <c r="D34" s="154">
        <f>IFERROR(SUMIFS(Table_RSE9A_Data!G:G,Table_RSE9A_Data!$C:$C,'Table 9a'!$B$34,Table_RSE9A_Data!$B:$B,'Table 9a'!$B$7),"*")</f>
        <v>364</v>
      </c>
      <c r="E34" s="154">
        <f>IFERROR(SUMIFS(Table_RSE9A_Data!H:H,Table_RSE9A_Data!$C:$C,'Table 9a'!$B$34,Table_RSE9A_Data!$B:$B,'Table 9a'!$B$7),"*")</f>
        <v>611</v>
      </c>
      <c r="F34" s="154">
        <f>IFERROR(SUMIFS(Table_RSE9A_Data!I:I,Table_RSE9A_Data!$C:$C,'Table 9a'!$B$34,Table_RSE9A_Data!$B:$B,'Table 9a'!$B$7),"*")</f>
        <v>523</v>
      </c>
      <c r="G34" s="154">
        <f>IFERROR(SUMIFS(Table_RSE9A_Data!J:J,Table_RSE9A_Data!$C:$C,'Table 9a'!$B$34,Table_RSE9A_Data!$B:$B,'Table 9a'!$B$7),"*")</f>
        <v>664</v>
      </c>
      <c r="H34" s="154">
        <f>IFERROR(SUMIFS(Table_RSE9A_Data!K:K,Table_RSE9A_Data!$C:$C,'Table 9a'!$B$34,Table_RSE9A_Data!$B:$B,'Table 9a'!$B$7),"*")</f>
        <v>804</v>
      </c>
      <c r="I34" s="154">
        <f>IFERROR(SUMIFS(Table_RSE9A_Data!L:L,Table_RSE9A_Data!$C:$C,'Table 9a'!$B$34,Table_RSE9A_Data!$B:$B,'Table 9a'!$B$7),"*")</f>
        <v>832</v>
      </c>
      <c r="J34" s="186">
        <f>IFERROR(SUMIFS(Table_RSE9A_Data!M:M,Table_RSE9A_Data!$C:$C,'Table 9a'!$B$34,Table_RSE9A_Data!$B:$B,'Table 9a'!$B$7),"*")</f>
        <v>838</v>
      </c>
      <c r="L34" s="163"/>
      <c r="M34" s="163"/>
      <c r="N34" s="163"/>
      <c r="O34" s="163"/>
      <c r="P34" s="163"/>
      <c r="Q34" s="163"/>
      <c r="R34" s="163"/>
      <c r="S34" s="163"/>
      <c r="T34" s="163"/>
      <c r="U34" s="163"/>
    </row>
    <row r="35" spans="1:21" s="28" customFormat="1" ht="30" customHeight="1" x14ac:dyDescent="0.45">
      <c r="A35" s="112" t="s">
        <v>240</v>
      </c>
      <c r="B35" s="112"/>
      <c r="C35" s="154"/>
      <c r="D35" s="154"/>
      <c r="E35" s="154"/>
      <c r="F35" s="154"/>
      <c r="G35" s="154"/>
      <c r="H35" s="154"/>
      <c r="I35" s="154"/>
      <c r="J35" s="186"/>
      <c r="L35" s="163"/>
      <c r="M35" s="163"/>
      <c r="N35" s="163"/>
      <c r="O35" s="163"/>
      <c r="P35" s="163"/>
      <c r="Q35" s="163"/>
      <c r="R35" s="163"/>
      <c r="S35" s="163"/>
      <c r="T35" s="163"/>
      <c r="U35" s="163"/>
    </row>
    <row r="36" spans="1:21" s="28" customFormat="1" ht="30" customHeight="1" x14ac:dyDescent="0.45">
      <c r="A36" s="20" t="s">
        <v>536</v>
      </c>
      <c r="B36" s="211" t="s">
        <v>383</v>
      </c>
      <c r="C36" s="154">
        <f>IFERROR(SUMIFS(Table_RSE9A_Data!F:F,Table_RSE9A_Data!$C:$C,'Table 9a'!$B$36,Table_RSE9A_Data!$B:$B,'Table 9a'!$B$7),"*")</f>
        <v>58</v>
      </c>
      <c r="D36" s="162">
        <f>IFERROR(SUMIFS(Table_RSE9A_Data!G:G,Table_RSE9A_Data!$C:$C,'Table 9a'!$B$36,Table_RSE9A_Data!$B:$B,'Table 9a'!$B$7),"*")</f>
        <v>52</v>
      </c>
      <c r="E36" s="154">
        <f>IFERROR(SUMIFS(Table_RSE9A_Data!H:H,Table_RSE9A_Data!$C:$C,'Table 9a'!$B$36,Table_RSE9A_Data!$B:$B,'Table 9a'!$B$7),"*")</f>
        <v>38</v>
      </c>
      <c r="F36" s="154">
        <f>IFERROR(SUMIFS(Table_RSE9A_Data!I:I,Table_RSE9A_Data!$C:$C,'Table 9a'!$B$36,Table_RSE9A_Data!$B:$B,'Table 9a'!$B$7),"*")</f>
        <v>33</v>
      </c>
      <c r="G36" s="154">
        <f>IFERROR(SUMIFS(Table_RSE9A_Data!J:J,Table_RSE9A_Data!$C:$C,'Table 9a'!$B$36,Table_RSE9A_Data!$B:$B,'Table 9a'!$B$7),"*")</f>
        <v>29</v>
      </c>
      <c r="H36" s="154">
        <f>IFERROR(SUMIFS(Table_RSE9A_Data!K:K,Table_RSE9A_Data!$C:$C,'Table 9a'!$B$36,Table_RSE9A_Data!$B:$B,'Table 9a'!$B$7),"*")</f>
        <v>25</v>
      </c>
      <c r="I36" s="154">
        <f>IFERROR(SUMIFS(Table_RSE9A_Data!L:L,Table_RSE9A_Data!$C:$C,'Table 9a'!$B$36,Table_RSE9A_Data!$B:$B,'Table 9a'!$B$7),"*")</f>
        <v>22</v>
      </c>
      <c r="J36" s="186" t="str">
        <f>IFERROR(SUMIFS(Table_RSE9A_Data!M:M,Table_RSE9A_Data!$C:$C,'Table 9a'!$B$36,Table_RSE9A_Data!$B:$B,'Table 9a'!$B$7),"*")</f>
        <v>*</v>
      </c>
      <c r="L36" s="163"/>
      <c r="M36" s="163"/>
      <c r="N36" s="163"/>
      <c r="O36" s="163"/>
      <c r="P36" s="163"/>
      <c r="Q36" s="163"/>
      <c r="R36" s="163"/>
      <c r="S36" s="163"/>
      <c r="T36" s="163"/>
      <c r="U36" s="163"/>
    </row>
    <row r="37" spans="1:21" s="28" customFormat="1" ht="13.9" x14ac:dyDescent="0.45">
      <c r="A37" s="20" t="s">
        <v>646</v>
      </c>
      <c r="B37" s="211" t="s">
        <v>373</v>
      </c>
      <c r="C37" s="154">
        <f>IFERROR(SUMIFS(Table_RSE9A_Data!F:F,Table_RSE9A_Data!$C:$C,'Table 9a'!$B$37,Table_RSE9A_Data!$B:$B,'Table 9a'!$B$7),"*")</f>
        <v>79</v>
      </c>
      <c r="D37" s="162">
        <f>IFERROR(SUMIFS(Table_RSE9A_Data!G:G,Table_RSE9A_Data!$C:$C,'Table 9a'!$B$37,Table_RSE9A_Data!$B:$B,'Table 9a'!$B$7),"*")</f>
        <v>57</v>
      </c>
      <c r="E37" s="154">
        <f>IFERROR(SUMIFS(Table_RSE9A_Data!H:H,Table_RSE9A_Data!$C:$C,'Table 9a'!$B$37,Table_RSE9A_Data!$B:$B,'Table 9a'!$B$7),"*")</f>
        <v>53</v>
      </c>
      <c r="F37" s="154">
        <f>IFERROR(SUMIFS(Table_RSE9A_Data!I:I,Table_RSE9A_Data!$C:$C,'Table 9a'!$B$37,Table_RSE9A_Data!$B:$B,'Table 9a'!$B$7),"*")</f>
        <v>27</v>
      </c>
      <c r="G37" s="154" t="str">
        <f>IFERROR(SUMIFS(Table_RSE9A_Data!J:J,Table_RSE9A_Data!$C:$C,'Table 9a'!$B$37,Table_RSE9A_Data!$B:$B,'Table 9a'!$B$7),"*")</f>
        <v>*</v>
      </c>
      <c r="H37" s="154" t="str">
        <f>IFERROR(SUMIFS(Table_RSE9A_Data!K:K,Table_RSE9A_Data!$C:$C,'Table 9a'!$B$37,Table_RSE9A_Data!$B:$B,'Table 9a'!$B$7),"*")</f>
        <v>*</v>
      </c>
      <c r="I37" s="154" t="str">
        <f>IFERROR(SUMIFS(Table_RSE9A_Data!L:L,Table_RSE9A_Data!$C:$C,'Table 9a'!$B$37,Table_RSE9A_Data!$B:$B,'Table 9a'!$B$7),"*")</f>
        <v>*</v>
      </c>
      <c r="J37" s="186" t="str">
        <f>IFERROR(SUMIFS(Table_RSE9A_Data!M:M,Table_RSE9A_Data!$C:$C,'Table 9a'!$B$37,Table_RSE9A_Data!$B:$B,'Table 9a'!$B$7),"*")</f>
        <v>*</v>
      </c>
      <c r="L37" s="163"/>
      <c r="M37" s="163"/>
      <c r="N37" s="163"/>
      <c r="O37" s="163"/>
      <c r="P37" s="163"/>
      <c r="Q37" s="163"/>
      <c r="R37" s="163"/>
      <c r="S37" s="163"/>
      <c r="T37" s="163"/>
      <c r="U37" s="163"/>
    </row>
    <row r="38" spans="1:21" s="28" customFormat="1" ht="13.9" x14ac:dyDescent="0.45">
      <c r="A38" s="164" t="s">
        <v>647</v>
      </c>
      <c r="B38" s="211" t="s">
        <v>374</v>
      </c>
      <c r="C38" s="154">
        <f>IFERROR(SUMIFS(Table_RSE9A_Data!F:F,Table_RSE9A_Data!$C:$C,'Table 9a'!$B$38,Table_RSE9A_Data!$B:$B,'Table 9a'!$B$7),"*")</f>
        <v>91</v>
      </c>
      <c r="D38" s="162" t="str">
        <f>IFERROR(SUMIFS(Table_RSE9A_Data!G:G,Table_RSE9A_Data!$C:$C,'Table 9a'!$B$38,Table_RSE9A_Data!$B:$B,'Table 9a'!$B$7),"*")</f>
        <v>*</v>
      </c>
      <c r="E38" s="154">
        <f>IFERROR(SUMIFS(Table_RSE9A_Data!H:H,Table_RSE9A_Data!$C:$C,'Table 9a'!$B$38,Table_RSE9A_Data!$B:$B,'Table 9a'!$B$7),"*")</f>
        <v>26</v>
      </c>
      <c r="F38" s="154">
        <f>IFERROR(SUMIFS(Table_RSE9A_Data!I:I,Table_RSE9A_Data!$C:$C,'Table 9a'!$B$38,Table_RSE9A_Data!$B:$B,'Table 9a'!$B$7),"*")</f>
        <v>40</v>
      </c>
      <c r="G38" s="154" t="str">
        <f>IFERROR(SUMIFS(Table_RSE9A_Data!J:J,Table_RSE9A_Data!$C:$C,'Table 9a'!$B$38,Table_RSE9A_Data!$B:$B,'Table 9a'!$B$7),"*")</f>
        <v>*</v>
      </c>
      <c r="H38" s="154" t="str">
        <f>IFERROR(SUMIFS(Table_RSE9A_Data!K:K,Table_RSE9A_Data!$C:$C,'Table 9a'!$B$38,Table_RSE9A_Data!$B:$B,'Table 9a'!$B$7),"*")</f>
        <v>*</v>
      </c>
      <c r="I38" s="154" t="str">
        <f>IFERROR(SUMIFS(Table_RSE9A_Data!L:L,Table_RSE9A_Data!$C:$C,'Table 9a'!$B$38,Table_RSE9A_Data!$B:$B,'Table 9a'!$B$7),"*")</f>
        <v>*</v>
      </c>
      <c r="J38" s="186" t="str">
        <f>IFERROR(SUMIFS(Table_RSE9A_Data!M:M,Table_RSE9A_Data!$C:$C,'Table 9a'!$B$38,Table_RSE9A_Data!$B:$B,'Table 9a'!$B$7),"*")</f>
        <v>*</v>
      </c>
      <c r="L38" s="163"/>
      <c r="M38" s="163"/>
      <c r="N38" s="163"/>
      <c r="O38" s="163"/>
      <c r="P38" s="163"/>
      <c r="Q38" s="163"/>
      <c r="R38" s="163"/>
      <c r="S38" s="163"/>
      <c r="T38" s="163"/>
      <c r="U38" s="163"/>
    </row>
    <row r="39" spans="1:21" s="28" customFormat="1" ht="16.5" customHeight="1" x14ac:dyDescent="0.45">
      <c r="A39" s="164" t="s">
        <v>259</v>
      </c>
      <c r="B39" s="211" t="s">
        <v>384</v>
      </c>
      <c r="C39" s="154">
        <f>IFERROR(SUMIFS(Table_RSE9A_Data!F:F,Table_RSE9A_Data!$C:$C,'Table 9a'!$B$39,Table_RSE9A_Data!$B:$B,'Table 9a'!$B$7),"*")</f>
        <v>6</v>
      </c>
      <c r="D39" s="162">
        <f>IFERROR(SUMIFS(Table_RSE9A_Data!G:G,Table_RSE9A_Data!$C:$C,'Table 9a'!$B$39,Table_RSE9A_Data!$B:$B,'Table 9a'!$B$7),"*")</f>
        <v>4</v>
      </c>
      <c r="E39" s="154">
        <f>IFERROR(SUMIFS(Table_RSE9A_Data!H:H,Table_RSE9A_Data!$C:$C,'Table 9a'!$B$39,Table_RSE9A_Data!$B:$B,'Table 9a'!$B$7),"*")</f>
        <v>4</v>
      </c>
      <c r="F39" s="154">
        <f>IFERROR(SUMIFS(Table_RSE9A_Data!I:I,Table_RSE9A_Data!$C:$C,'Table 9a'!$B$39,Table_RSE9A_Data!$B:$B,'Table 9a'!$B$7),"*")</f>
        <v>7</v>
      </c>
      <c r="G39" s="154" t="str">
        <f>IFERROR(SUMIFS(Table_RSE9A_Data!J:J,Table_RSE9A_Data!$C:$C,'Table 9a'!$B$39,Table_RSE9A_Data!$B:$B,'Table 9a'!$B$7),"*")</f>
        <v>*</v>
      </c>
      <c r="H39" s="154" t="str">
        <f>IFERROR(SUMIFS(Table_RSE9A_Data!K:K,Table_RSE9A_Data!$C:$C,'Table 9a'!$B$39,Table_RSE9A_Data!$B:$B,'Table 9a'!$B$7),"*")</f>
        <v>*</v>
      </c>
      <c r="I39" s="154" t="str">
        <f>IFERROR(SUMIFS(Table_RSE9A_Data!L:L,Table_RSE9A_Data!$C:$C,'Table 9a'!$B$39,Table_RSE9A_Data!$B:$B,'Table 9a'!$B$7),"*")</f>
        <v>*</v>
      </c>
      <c r="J39" s="186" t="str">
        <f>IFERROR(SUMIFS(Table_RSE9A_Data!M:M,Table_RSE9A_Data!$C:$C,'Table 9a'!$B$39,Table_RSE9A_Data!$B:$B,'Table 9a'!$B$7),"*")</f>
        <v>*</v>
      </c>
      <c r="L39" s="163"/>
      <c r="M39" s="163"/>
      <c r="N39" s="163"/>
      <c r="O39" s="163"/>
      <c r="P39" s="163"/>
      <c r="Q39" s="163"/>
      <c r="R39" s="163"/>
      <c r="S39" s="163"/>
      <c r="T39" s="163"/>
      <c r="U39" s="163"/>
    </row>
    <row r="40" spans="1:21" s="28" customFormat="1" ht="13.9" x14ac:dyDescent="0.45">
      <c r="A40" s="20" t="s">
        <v>648</v>
      </c>
      <c r="B40" s="211" t="s">
        <v>375</v>
      </c>
      <c r="C40" s="154">
        <f>IFERROR(SUMIFS(Table_RSE9A_Data!F:F,Table_RSE9A_Data!$C:$C,'Table 9a'!$B$40,Table_RSE9A_Data!$B:$B,'Table 9a'!$B$7),"*")</f>
        <v>344</v>
      </c>
      <c r="D40" s="162">
        <f>IFERROR(SUMIFS(Table_RSE9A_Data!G:G,Table_RSE9A_Data!$C:$C,'Table 9a'!$B$40,Table_RSE9A_Data!$B:$B,'Table 9a'!$B$7),"*")</f>
        <v>352</v>
      </c>
      <c r="E40" s="154">
        <f>IFERROR(SUMIFS(Table_RSE9A_Data!H:H,Table_RSE9A_Data!$C:$C,'Table 9a'!$B$40,Table_RSE9A_Data!$B:$B,'Table 9a'!$B$7),"*")</f>
        <v>504</v>
      </c>
      <c r="F40" s="154">
        <f>IFERROR(SUMIFS(Table_RSE9A_Data!I:I,Table_RSE9A_Data!$C:$C,'Table 9a'!$B$40,Table_RSE9A_Data!$B:$B,'Table 9a'!$B$7),"*")</f>
        <v>369</v>
      </c>
      <c r="G40" s="154" t="str">
        <f>IFERROR(SUMIFS(Table_RSE9A_Data!J:J,Table_RSE9A_Data!$C:$C,'Table 9a'!$B$40,Table_RSE9A_Data!$B:$B,'Table 9a'!$B$7),"*")</f>
        <v>*</v>
      </c>
      <c r="H40" s="154" t="str">
        <f>IFERROR(SUMIFS(Table_RSE9A_Data!K:K,Table_RSE9A_Data!$C:$C,'Table 9a'!$B$40,Table_RSE9A_Data!$B:$B,'Table 9a'!$B$7),"*")</f>
        <v>*</v>
      </c>
      <c r="I40" s="154" t="str">
        <f>IFERROR(SUMIFS(Table_RSE9A_Data!L:L,Table_RSE9A_Data!$C:$C,'Table 9a'!$B$40,Table_RSE9A_Data!$B:$B,'Table 9a'!$B$7),"*")</f>
        <v>*</v>
      </c>
      <c r="J40" s="186" t="str">
        <f>IFERROR(SUMIFS(Table_RSE9A_Data!M:M,Table_RSE9A_Data!$C:$C,'Table 9a'!$B$40,Table_RSE9A_Data!$B:$B,'Table 9a'!$B$7),"*")</f>
        <v>*</v>
      </c>
      <c r="L40" s="163"/>
      <c r="M40" s="163"/>
      <c r="N40" s="163"/>
      <c r="O40" s="163"/>
      <c r="P40" s="163"/>
      <c r="Q40" s="163"/>
      <c r="R40" s="163"/>
      <c r="S40" s="163"/>
      <c r="T40" s="163"/>
      <c r="U40" s="163"/>
    </row>
    <row r="41" spans="1:21" s="28" customFormat="1" ht="13.9" x14ac:dyDescent="0.45">
      <c r="A41" s="20" t="s">
        <v>236</v>
      </c>
      <c r="B41" s="211" t="s">
        <v>376</v>
      </c>
      <c r="C41" s="154">
        <f>IFERROR(SUMIFS(Table_RSE9A_Data!F:F,Table_RSE9A_Data!$C:$C,'Table 9a'!$B$41,Table_RSE9A_Data!$B:$B,'Table 9a'!$B$7),"*")</f>
        <v>43</v>
      </c>
      <c r="D41" s="162">
        <f>IFERROR(SUMIFS(Table_RSE9A_Data!G:G,Table_RSE9A_Data!$C:$C,'Table 9a'!$B$41,Table_RSE9A_Data!$B:$B,'Table 9a'!$B$7),"*")</f>
        <v>34</v>
      </c>
      <c r="E41" s="154">
        <f>IFERROR(SUMIFS(Table_RSE9A_Data!H:H,Table_RSE9A_Data!$C:$C,'Table 9a'!$B$41,Table_RSE9A_Data!$B:$B,'Table 9a'!$B$7),"*")</f>
        <v>61</v>
      </c>
      <c r="F41" s="154">
        <f>IFERROR(SUMIFS(Table_RSE9A_Data!I:I,Table_RSE9A_Data!$C:$C,'Table 9a'!$B$41,Table_RSE9A_Data!$B:$B,'Table 9a'!$B$7),"*")</f>
        <v>40</v>
      </c>
      <c r="G41" s="154" t="str">
        <f>IFERROR(SUMIFS(Table_RSE9A_Data!J:J,Table_RSE9A_Data!$C:$C,'Table 9a'!$B$41,Table_RSE9A_Data!$B:$B,'Table 9a'!$B$7),"*")</f>
        <v>*</v>
      </c>
      <c r="H41" s="154" t="str">
        <f>IFERROR(SUMIFS(Table_RSE9A_Data!K:K,Table_RSE9A_Data!$C:$C,'Table 9a'!$B$41,Table_RSE9A_Data!$B:$B,'Table 9a'!$B$7),"*")</f>
        <v>*</v>
      </c>
      <c r="I41" s="154">
        <f>IFERROR(SUMIFS(Table_RSE9A_Data!L:L,Table_RSE9A_Data!$C:$C,'Table 9a'!$B$41,Table_RSE9A_Data!$B:$B,'Table 9a'!$B$7),"*")</f>
        <v>3</v>
      </c>
      <c r="J41" s="186">
        <f>IFERROR(SUMIFS(Table_RSE9A_Data!M:M,Table_RSE9A_Data!$C:$C,'Table 9a'!$B$41,Table_RSE9A_Data!$B:$B,'Table 9a'!$B$7),"*")</f>
        <v>3</v>
      </c>
      <c r="L41" s="163"/>
      <c r="M41" s="163"/>
      <c r="N41" s="163"/>
      <c r="O41" s="163"/>
      <c r="P41" s="163"/>
      <c r="Q41" s="163"/>
      <c r="R41" s="163"/>
      <c r="S41" s="163"/>
      <c r="T41" s="163"/>
      <c r="U41" s="163"/>
    </row>
    <row r="42" spans="1:21" s="28" customFormat="1" ht="16.5" customHeight="1" x14ac:dyDescent="0.45">
      <c r="A42" s="20" t="s">
        <v>649</v>
      </c>
      <c r="B42" s="211" t="s">
        <v>377</v>
      </c>
      <c r="C42" s="154">
        <f>IFERROR(SUMIFS(Table_RSE9A_Data!F:F,Table_RSE9A_Data!$C:$C,'Table 9a'!$B$42,Table_RSE9A_Data!$B:$B,'Table 9a'!$B$7),"*")</f>
        <v>26</v>
      </c>
      <c r="D42" s="162" t="str">
        <f>IFERROR(SUMIFS(Table_RSE9A_Data!G:G,Table_RSE9A_Data!$C:$C,'Table 9a'!$B$42,Table_RSE9A_Data!$B:$B,'Table 9a'!$B$7),"*")</f>
        <v>*</v>
      </c>
      <c r="E42" s="154" t="str">
        <f>IFERROR(SUMIFS(Table_RSE9A_Data!H:H,Table_RSE9A_Data!$C:$C,'Table 9a'!$B$42,Table_RSE9A_Data!$B:$B,'Table 9a'!$B$7),"*")</f>
        <v>*</v>
      </c>
      <c r="F42" s="154">
        <f>IFERROR(SUMIFS(Table_RSE9A_Data!I:I,Table_RSE9A_Data!$C:$C,'Table 9a'!$B$42,Table_RSE9A_Data!$B:$B,'Table 9a'!$B$7),"*")</f>
        <v>11</v>
      </c>
      <c r="G42" s="154" t="str">
        <f>IFERROR(SUMIFS(Table_RSE9A_Data!J:J,Table_RSE9A_Data!$C:$C,'Table 9a'!$B$42,Table_RSE9A_Data!$B:$B,'Table 9a'!$B$7),"*")</f>
        <v>*</v>
      </c>
      <c r="H42" s="154" t="str">
        <f>IFERROR(SUMIFS(Table_RSE9A_Data!K:K,Table_RSE9A_Data!$C:$C,'Table 9a'!$B$42,Table_RSE9A_Data!$B:$B,'Table 9a'!$B$7),"*")</f>
        <v>*</v>
      </c>
      <c r="I42" s="154">
        <f>IFERROR(SUMIFS(Table_RSE9A_Data!L:L,Table_RSE9A_Data!$C:$C,'Table 9a'!$B$42,Table_RSE9A_Data!$B:$B,'Table 9a'!$B$7),"*")</f>
        <v>0</v>
      </c>
      <c r="J42" s="186">
        <f>IFERROR(SUMIFS(Table_RSE9A_Data!M:M,Table_RSE9A_Data!$C:$C,'Table 9a'!$B$42,Table_RSE9A_Data!$B:$B,'Table 9a'!$B$7),"*")</f>
        <v>0</v>
      </c>
      <c r="L42" s="163"/>
      <c r="M42" s="163"/>
      <c r="N42" s="163"/>
      <c r="O42" s="163"/>
      <c r="P42" s="163"/>
      <c r="Q42" s="163"/>
      <c r="R42" s="163"/>
      <c r="S42" s="163"/>
      <c r="T42" s="163"/>
      <c r="U42" s="163"/>
    </row>
    <row r="43" spans="1:21" s="28" customFormat="1" ht="16.5" customHeight="1" x14ac:dyDescent="0.45">
      <c r="A43" s="20" t="s">
        <v>237</v>
      </c>
      <c r="B43" s="211" t="s">
        <v>378</v>
      </c>
      <c r="C43" s="154">
        <f>IFERROR(SUMIFS(Table_RSE9A_Data!F:F,Table_RSE9A_Data!$C:$C,'Table 9a'!$B$43,Table_RSE9A_Data!$B:$B,'Table 9a'!$B$7),"*")</f>
        <v>2</v>
      </c>
      <c r="D43" s="162">
        <f>IFERROR(SUMIFS(Table_RSE9A_Data!G:G,Table_RSE9A_Data!$C:$C,'Table 9a'!$B$43,Table_RSE9A_Data!$B:$B,'Table 9a'!$B$7),"*")</f>
        <v>1</v>
      </c>
      <c r="E43" s="154" t="str">
        <f>IFERROR(SUMIFS(Table_RSE9A_Data!H:H,Table_RSE9A_Data!$C:$C,'Table 9a'!$B$43,Table_RSE9A_Data!$B:$B,'Table 9a'!$B$7),"*")</f>
        <v>*</v>
      </c>
      <c r="F43" s="154">
        <f>IFERROR(SUMIFS(Table_RSE9A_Data!I:I,Table_RSE9A_Data!$C:$C,'Table 9a'!$B$43,Table_RSE9A_Data!$B:$B,'Table 9a'!$B$7),"*")</f>
        <v>1</v>
      </c>
      <c r="G43" s="154" t="str">
        <f>IFERROR(SUMIFS(Table_RSE9A_Data!J:J,Table_RSE9A_Data!$C:$C,'Table 9a'!$B$43,Table_RSE9A_Data!$B:$B,'Table 9a'!$B$7),"*")</f>
        <v>*</v>
      </c>
      <c r="H43" s="154" t="str">
        <f>IFERROR(SUMIFS(Table_RSE9A_Data!K:K,Table_RSE9A_Data!$C:$C,'Table 9a'!$B$43,Table_RSE9A_Data!$B:$B,'Table 9a'!$B$7),"*")</f>
        <v>*</v>
      </c>
      <c r="I43" s="154">
        <f>IFERROR(SUMIFS(Table_RSE9A_Data!L:L,Table_RSE9A_Data!$C:$C,'Table 9a'!$B$43,Table_RSE9A_Data!$B:$B,'Table 9a'!$B$7),"*")</f>
        <v>0</v>
      </c>
      <c r="J43" s="186">
        <f>IFERROR(SUMIFS(Table_RSE9A_Data!M:M,Table_RSE9A_Data!$C:$C,'Table 9a'!$B$43,Table_RSE9A_Data!$B:$B,'Table 9a'!$B$7),"*")</f>
        <v>0</v>
      </c>
      <c r="L43" s="163"/>
      <c r="M43" s="163"/>
      <c r="N43" s="163"/>
      <c r="O43" s="163"/>
      <c r="P43" s="163"/>
      <c r="Q43" s="163"/>
      <c r="R43" s="163"/>
      <c r="S43" s="163"/>
      <c r="T43" s="163"/>
      <c r="U43" s="163"/>
    </row>
    <row r="44" spans="1:21" s="29" customFormat="1" ht="13.9" x14ac:dyDescent="0.45">
      <c r="A44" s="108"/>
      <c r="B44" s="108"/>
      <c r="C44" s="305"/>
      <c r="D44" s="305"/>
      <c r="E44" s="306"/>
      <c r="F44" s="305"/>
      <c r="G44" s="305"/>
      <c r="H44" s="305"/>
      <c r="I44" s="305"/>
      <c r="J44" s="307"/>
    </row>
    <row r="45" spans="1:21" s="29" customFormat="1" ht="13.9" x14ac:dyDescent="0.45">
      <c r="A45" s="20"/>
      <c r="B45" s="20"/>
      <c r="C45" s="162"/>
      <c r="D45" s="162"/>
      <c r="E45" s="165"/>
      <c r="F45" s="162"/>
      <c r="G45" s="162"/>
      <c r="H45" s="162"/>
      <c r="I45" s="162"/>
      <c r="J45" s="154"/>
    </row>
    <row r="46" spans="1:21" s="29" customFormat="1" ht="17.55" customHeight="1" x14ac:dyDescent="0.35">
      <c r="A46" s="346" t="s">
        <v>1101</v>
      </c>
      <c r="B46" s="5"/>
      <c r="C46" s="5"/>
      <c r="D46" s="5"/>
      <c r="E46" s="5"/>
      <c r="F46" s="5"/>
      <c r="G46" s="5"/>
      <c r="H46" s="5"/>
      <c r="I46" s="5"/>
      <c r="J46" s="5"/>
    </row>
    <row r="47" spans="1:21" s="29" customFormat="1" x14ac:dyDescent="0.35">
      <c r="A47" s="166"/>
      <c r="B47" s="166"/>
    </row>
    <row r="48" spans="1:21" s="29" customFormat="1" x14ac:dyDescent="0.35">
      <c r="A48" s="166"/>
      <c r="B48" s="166"/>
    </row>
    <row r="49" spans="1:2" s="29" customFormat="1" x14ac:dyDescent="0.35">
      <c r="A49" s="166"/>
      <c r="B49" s="166"/>
    </row>
    <row r="50" spans="1:2" s="29" customFormat="1" x14ac:dyDescent="0.35">
      <c r="A50" s="166"/>
      <c r="B50" s="166"/>
    </row>
    <row r="51" spans="1:2" s="29" customFormat="1" x14ac:dyDescent="0.35">
      <c r="A51" s="166"/>
      <c r="B51" s="166"/>
    </row>
    <row r="52" spans="1:2" s="29" customFormat="1" x14ac:dyDescent="0.35">
      <c r="A52" s="166"/>
      <c r="B52" s="166"/>
    </row>
    <row r="53" spans="1:2" s="29" customFormat="1" x14ac:dyDescent="0.35">
      <c r="A53" s="166"/>
      <c r="B53" s="166"/>
    </row>
    <row r="54" spans="1:2" s="29" customFormat="1" x14ac:dyDescent="0.35">
      <c r="A54" s="166"/>
      <c r="B54" s="166"/>
    </row>
    <row r="55" spans="1:2" s="29" customFormat="1" x14ac:dyDescent="0.35">
      <c r="A55" s="166"/>
      <c r="B55" s="166"/>
    </row>
    <row r="56" spans="1:2" s="29" customFormat="1" x14ac:dyDescent="0.35">
      <c r="A56" s="166"/>
      <c r="B56" s="166"/>
    </row>
    <row r="57" spans="1:2" s="29" customFormat="1" x14ac:dyDescent="0.35">
      <c r="A57" s="166"/>
      <c r="B57" s="166"/>
    </row>
    <row r="58" spans="1:2" s="29" customFormat="1" x14ac:dyDescent="0.35">
      <c r="A58" s="166"/>
      <c r="B58" s="166"/>
    </row>
    <row r="59" spans="1:2" s="29" customFormat="1" x14ac:dyDescent="0.35">
      <c r="A59" s="166"/>
      <c r="B59" s="166"/>
    </row>
    <row r="60" spans="1:2" s="29" customFormat="1" x14ac:dyDescent="0.35">
      <c r="A60" s="166"/>
      <c r="B60" s="166"/>
    </row>
    <row r="61" spans="1:2" s="29" customFormat="1" x14ac:dyDescent="0.35">
      <c r="A61" s="166"/>
      <c r="B61" s="166"/>
    </row>
    <row r="62" spans="1:2" s="29" customFormat="1" x14ac:dyDescent="0.35">
      <c r="A62" s="166"/>
      <c r="B62" s="166"/>
    </row>
    <row r="63" spans="1:2" s="29" customFormat="1" x14ac:dyDescent="0.35">
      <c r="A63" s="166"/>
      <c r="B63" s="166"/>
    </row>
    <row r="64" spans="1:2" s="29" customFormat="1" x14ac:dyDescent="0.35">
      <c r="A64" s="166"/>
      <c r="B64" s="166"/>
    </row>
    <row r="65" spans="1:2" s="29" customFormat="1" x14ac:dyDescent="0.35">
      <c r="A65" s="166"/>
      <c r="B65" s="166"/>
    </row>
    <row r="66" spans="1:2" s="29" customFormat="1" x14ac:dyDescent="0.35">
      <c r="A66" s="166"/>
      <c r="B66" s="166"/>
    </row>
    <row r="67" spans="1:2" s="29" customFormat="1" x14ac:dyDescent="0.35">
      <c r="A67" s="166"/>
      <c r="B67" s="166"/>
    </row>
    <row r="68" spans="1:2" s="29" customFormat="1" x14ac:dyDescent="0.35">
      <c r="A68" s="166"/>
      <c r="B68" s="166"/>
    </row>
    <row r="69" spans="1:2" s="29" customFormat="1" x14ac:dyDescent="0.35">
      <c r="A69" s="166"/>
      <c r="B69" s="166"/>
    </row>
    <row r="70" spans="1:2" s="29" customFormat="1" x14ac:dyDescent="0.35">
      <c r="A70" s="166"/>
      <c r="B70" s="166"/>
    </row>
    <row r="71" spans="1:2" s="29" customFormat="1" x14ac:dyDescent="0.35">
      <c r="A71" s="166"/>
      <c r="B71" s="166"/>
    </row>
    <row r="72" spans="1:2" s="29" customFormat="1" x14ac:dyDescent="0.35">
      <c r="A72" s="166"/>
      <c r="B72" s="166"/>
    </row>
    <row r="73" spans="1:2" s="29" customFormat="1" x14ac:dyDescent="0.35">
      <c r="A73" s="166"/>
      <c r="B73" s="166"/>
    </row>
    <row r="74" spans="1:2" s="29" customFormat="1" x14ac:dyDescent="0.35">
      <c r="A74" s="166"/>
      <c r="B74" s="166"/>
    </row>
    <row r="75" spans="1:2" s="29" customFormat="1" x14ac:dyDescent="0.35">
      <c r="A75" s="166"/>
      <c r="B75" s="166"/>
    </row>
    <row r="76" spans="1:2" s="29" customFormat="1" x14ac:dyDescent="0.35">
      <c r="A76" s="166"/>
      <c r="B76" s="166"/>
    </row>
    <row r="77" spans="1:2" s="29" customFormat="1" x14ac:dyDescent="0.35">
      <c r="A77" s="166"/>
      <c r="B77" s="166"/>
    </row>
    <row r="78" spans="1:2" s="29" customFormat="1" x14ac:dyDescent="0.35">
      <c r="A78" s="166"/>
      <c r="B78" s="166"/>
    </row>
    <row r="79" spans="1:2" s="29" customFormat="1" x14ac:dyDescent="0.35">
      <c r="A79" s="166"/>
      <c r="B79" s="166"/>
    </row>
    <row r="80" spans="1:2" s="29" customFormat="1" x14ac:dyDescent="0.35">
      <c r="A80" s="166"/>
      <c r="B80" s="166"/>
    </row>
    <row r="81" spans="1:2" s="29" customFormat="1" x14ac:dyDescent="0.35">
      <c r="A81" s="166"/>
      <c r="B81" s="166"/>
    </row>
    <row r="82" spans="1:2" s="29" customFormat="1" x14ac:dyDescent="0.35">
      <c r="A82" s="166"/>
      <c r="B82" s="166"/>
    </row>
    <row r="83" spans="1:2" s="29" customFormat="1" x14ac:dyDescent="0.35">
      <c r="A83" s="166"/>
      <c r="B83" s="166"/>
    </row>
    <row r="84" spans="1:2" s="29" customFormat="1" x14ac:dyDescent="0.35">
      <c r="A84" s="166"/>
      <c r="B84" s="166"/>
    </row>
    <row r="85" spans="1:2" s="29" customFormat="1" x14ac:dyDescent="0.35">
      <c r="A85" s="166"/>
      <c r="B85" s="166"/>
    </row>
    <row r="86" spans="1:2" s="29" customFormat="1" x14ac:dyDescent="0.35">
      <c r="A86" s="166"/>
      <c r="B86" s="166"/>
    </row>
  </sheetData>
  <mergeCells count="4">
    <mergeCell ref="A1:J1"/>
    <mergeCell ref="D4:F4"/>
    <mergeCell ref="D3:F3"/>
    <mergeCell ref="C6:J6"/>
  </mergeCells>
  <phoneticPr fontId="64" type="noConversion"/>
  <conditionalFormatting sqref="D36:D43">
    <cfRule type="expression" dxfId="0" priority="1">
      <formula>D36=-1</formula>
    </cfRule>
  </conditionalFormatting>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'Filters control'!$A$1:$A$5</xm:f>
          </x14:formula1>
          <xm:sqref>D4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tint="0.59999389629810485"/>
    <pageSetUpPr autoPageBreaks="0"/>
  </sheetPr>
  <dimension ref="A1:M161"/>
  <sheetViews>
    <sheetView workbookViewId="0">
      <selection sqref="A1:J1"/>
    </sheetView>
  </sheetViews>
  <sheetFormatPr defaultRowHeight="14.25" x14ac:dyDescent="0.45"/>
  <cols>
    <col min="1" max="1" width="12.3984375" bestFit="1" customWidth="1"/>
    <col min="2" max="2" width="35" bestFit="1" customWidth="1"/>
    <col min="3" max="3" width="79.86328125" bestFit="1" customWidth="1"/>
    <col min="4" max="4" width="36" bestFit="1" customWidth="1"/>
    <col min="5" max="5" width="11.6640625" customWidth="1"/>
    <col min="6" max="10" width="7.86328125" bestFit="1" customWidth="1"/>
    <col min="11" max="12" width="7.86328125" customWidth="1"/>
    <col min="13" max="13" width="7.86328125" style="396" bestFit="1" customWidth="1"/>
  </cols>
  <sheetData>
    <row r="1" spans="1:13" x14ac:dyDescent="0.45">
      <c r="A1" s="475" t="s">
        <v>816</v>
      </c>
      <c r="B1" s="475" t="s">
        <v>477</v>
      </c>
      <c r="C1" s="475" t="s">
        <v>560</v>
      </c>
      <c r="D1" s="475" t="s">
        <v>561</v>
      </c>
      <c r="E1" s="475" t="s">
        <v>817</v>
      </c>
      <c r="F1" s="475" t="s">
        <v>907</v>
      </c>
      <c r="G1" s="475" t="s">
        <v>908</v>
      </c>
      <c r="H1" s="475" t="s">
        <v>909</v>
      </c>
      <c r="I1" s="475" t="s">
        <v>910</v>
      </c>
      <c r="J1" s="475" t="s">
        <v>911</v>
      </c>
      <c r="K1" s="475" t="s">
        <v>912</v>
      </c>
      <c r="L1" s="475" t="s">
        <v>913</v>
      </c>
      <c r="M1" s="547" t="s">
        <v>914</v>
      </c>
    </row>
    <row r="2" spans="1:13" x14ac:dyDescent="0.45">
      <c r="A2" s="475" t="s">
        <v>1044</v>
      </c>
      <c r="B2" s="475" t="s">
        <v>1099</v>
      </c>
      <c r="C2" s="475" t="s">
        <v>355</v>
      </c>
      <c r="D2" s="475" t="s">
        <v>1045</v>
      </c>
      <c r="E2" s="475">
        <v>2</v>
      </c>
      <c r="F2" s="551">
        <v>2049</v>
      </c>
      <c r="G2" s="551">
        <v>2040</v>
      </c>
      <c r="H2" s="551">
        <v>1953</v>
      </c>
      <c r="I2" s="551">
        <v>2140</v>
      </c>
      <c r="J2" s="551">
        <v>2457</v>
      </c>
      <c r="K2" s="551">
        <v>2614</v>
      </c>
      <c r="L2" s="551">
        <v>2322</v>
      </c>
      <c r="M2" s="551">
        <v>1686</v>
      </c>
    </row>
    <row r="3" spans="1:13" x14ac:dyDescent="0.45">
      <c r="A3" s="475" t="s">
        <v>1044</v>
      </c>
      <c r="B3" s="475" t="s">
        <v>1099</v>
      </c>
      <c r="C3" s="475" t="s">
        <v>356</v>
      </c>
      <c r="D3" s="475" t="s">
        <v>1046</v>
      </c>
      <c r="E3" s="475">
        <v>3</v>
      </c>
      <c r="F3" s="551">
        <v>1022</v>
      </c>
      <c r="G3" s="551">
        <v>1086</v>
      </c>
      <c r="H3" s="551">
        <v>1012</v>
      </c>
      <c r="I3" s="551">
        <v>1205</v>
      </c>
      <c r="J3" s="551">
        <v>1447</v>
      </c>
      <c r="K3" s="551">
        <v>1239</v>
      </c>
      <c r="L3" s="551">
        <v>1126</v>
      </c>
      <c r="M3" s="551">
        <v>638</v>
      </c>
    </row>
    <row r="4" spans="1:13" x14ac:dyDescent="0.45">
      <c r="A4" s="475" t="s">
        <v>1044</v>
      </c>
      <c r="B4" s="475" t="s">
        <v>1099</v>
      </c>
      <c r="C4" s="475" t="s">
        <v>357</v>
      </c>
      <c r="D4" s="475" t="s">
        <v>1047</v>
      </c>
      <c r="E4" s="475">
        <v>5</v>
      </c>
      <c r="F4" s="551">
        <v>15067</v>
      </c>
      <c r="G4" s="551">
        <v>14774</v>
      </c>
      <c r="H4" s="551">
        <v>15134</v>
      </c>
      <c r="I4" s="551">
        <v>15947</v>
      </c>
      <c r="J4" s="551">
        <v>15929</v>
      </c>
      <c r="K4" s="551">
        <v>13949</v>
      </c>
      <c r="L4" s="551">
        <v>12459</v>
      </c>
      <c r="M4" s="551">
        <v>10455</v>
      </c>
    </row>
    <row r="5" spans="1:13" x14ac:dyDescent="0.45">
      <c r="A5" s="475" t="s">
        <v>1044</v>
      </c>
      <c r="B5" s="475" t="s">
        <v>1099</v>
      </c>
      <c r="C5" s="475" t="s">
        <v>358</v>
      </c>
      <c r="D5" s="475" t="s">
        <v>1048</v>
      </c>
      <c r="E5" s="475">
        <v>6</v>
      </c>
      <c r="F5" s="551">
        <v>2046</v>
      </c>
      <c r="G5" s="551">
        <v>2087</v>
      </c>
      <c r="H5" s="551">
        <v>2254</v>
      </c>
      <c r="I5" s="551">
        <v>2334</v>
      </c>
      <c r="J5" s="551">
        <v>2342</v>
      </c>
      <c r="K5" s="551">
        <v>2372</v>
      </c>
      <c r="L5" s="551">
        <v>1970</v>
      </c>
      <c r="M5" s="551">
        <v>1737</v>
      </c>
    </row>
    <row r="6" spans="1:13" x14ac:dyDescent="0.45">
      <c r="A6" s="475" t="s">
        <v>1044</v>
      </c>
      <c r="B6" s="475" t="s">
        <v>1099</v>
      </c>
      <c r="C6" s="475" t="s">
        <v>359</v>
      </c>
      <c r="D6" s="475" t="s">
        <v>1049</v>
      </c>
      <c r="E6" s="475">
        <v>7</v>
      </c>
      <c r="F6" s="551">
        <v>2205</v>
      </c>
      <c r="G6" s="551">
        <v>1677</v>
      </c>
      <c r="H6" s="551">
        <v>2524</v>
      </c>
      <c r="I6" s="551">
        <v>738</v>
      </c>
      <c r="J6" s="551">
        <v>1004</v>
      </c>
      <c r="K6" s="551">
        <v>1032</v>
      </c>
      <c r="L6" s="551">
        <v>529</v>
      </c>
      <c r="M6" s="551">
        <v>375</v>
      </c>
    </row>
    <row r="7" spans="1:13" x14ac:dyDescent="0.45">
      <c r="A7" s="475" t="s">
        <v>1044</v>
      </c>
      <c r="B7" s="475" t="s">
        <v>1099</v>
      </c>
      <c r="C7" s="475" t="s">
        <v>360</v>
      </c>
      <c r="D7" s="475" t="s">
        <v>1050</v>
      </c>
      <c r="E7" s="475">
        <v>8</v>
      </c>
      <c r="F7" s="551">
        <v>235</v>
      </c>
      <c r="G7" s="551">
        <v>217</v>
      </c>
      <c r="H7" s="551">
        <v>448</v>
      </c>
      <c r="I7" s="551">
        <v>150</v>
      </c>
      <c r="J7" s="551">
        <v>183</v>
      </c>
      <c r="K7" s="551">
        <v>149</v>
      </c>
      <c r="L7" s="551">
        <v>103</v>
      </c>
      <c r="M7" s="551">
        <v>83</v>
      </c>
    </row>
    <row r="8" spans="1:13" x14ac:dyDescent="0.45">
      <c r="A8" s="475" t="s">
        <v>1044</v>
      </c>
      <c r="B8" s="475" t="s">
        <v>1099</v>
      </c>
      <c r="C8" s="475" t="s">
        <v>361</v>
      </c>
      <c r="D8" s="475" t="s">
        <v>1045</v>
      </c>
      <c r="E8" s="475">
        <v>10</v>
      </c>
      <c r="F8" s="551">
        <v>8151</v>
      </c>
      <c r="G8" s="551">
        <v>7175</v>
      </c>
      <c r="H8" s="551">
        <v>6362</v>
      </c>
      <c r="I8" s="551">
        <v>6738</v>
      </c>
      <c r="J8" s="551">
        <v>7940</v>
      </c>
      <c r="K8" s="551">
        <v>8506</v>
      </c>
      <c r="L8" s="551">
        <v>7142</v>
      </c>
      <c r="M8" s="551">
        <v>7234</v>
      </c>
    </row>
    <row r="9" spans="1:13" x14ac:dyDescent="0.45">
      <c r="A9" s="475" t="s">
        <v>1044</v>
      </c>
      <c r="B9" s="475" t="s">
        <v>1099</v>
      </c>
      <c r="C9" s="475" t="s">
        <v>362</v>
      </c>
      <c r="D9" s="475" t="s">
        <v>1046</v>
      </c>
      <c r="E9" s="475">
        <v>11</v>
      </c>
      <c r="F9" s="551">
        <v>592</v>
      </c>
      <c r="G9" s="551">
        <v>783</v>
      </c>
      <c r="H9" s="551">
        <v>1196</v>
      </c>
      <c r="I9" s="551">
        <v>1592</v>
      </c>
      <c r="J9" s="551">
        <v>1967</v>
      </c>
      <c r="K9" s="551">
        <v>1358</v>
      </c>
      <c r="L9" s="551">
        <v>1097</v>
      </c>
      <c r="M9" s="551">
        <v>849</v>
      </c>
    </row>
    <row r="10" spans="1:13" x14ac:dyDescent="0.45">
      <c r="A10" s="475" t="s">
        <v>1044</v>
      </c>
      <c r="B10" s="475" t="s">
        <v>1099</v>
      </c>
      <c r="C10" s="475" t="s">
        <v>363</v>
      </c>
      <c r="D10" s="475" t="s">
        <v>1047</v>
      </c>
      <c r="E10" s="475">
        <v>13</v>
      </c>
      <c r="F10" s="551">
        <v>12788</v>
      </c>
      <c r="G10" s="551">
        <v>13596</v>
      </c>
      <c r="H10" s="551">
        <v>15584</v>
      </c>
      <c r="I10" s="551">
        <v>15866</v>
      </c>
      <c r="J10" s="551">
        <v>15732</v>
      </c>
      <c r="K10" s="551">
        <v>18981</v>
      </c>
      <c r="L10" s="551">
        <v>18378</v>
      </c>
      <c r="M10" s="551">
        <v>16363</v>
      </c>
    </row>
    <row r="11" spans="1:13" x14ac:dyDescent="0.45">
      <c r="A11" s="475" t="s">
        <v>1044</v>
      </c>
      <c r="B11" s="475" t="s">
        <v>1099</v>
      </c>
      <c r="C11" s="475" t="s">
        <v>364</v>
      </c>
      <c r="D11" s="475" t="s">
        <v>1048</v>
      </c>
      <c r="E11" s="475">
        <v>14</v>
      </c>
      <c r="F11" s="551">
        <v>1266</v>
      </c>
      <c r="G11" s="551">
        <v>1498</v>
      </c>
      <c r="H11" s="551">
        <v>2694</v>
      </c>
      <c r="I11" s="551">
        <v>2015</v>
      </c>
      <c r="J11" s="551">
        <v>2159</v>
      </c>
      <c r="K11" s="551">
        <v>3895</v>
      </c>
      <c r="L11" s="551">
        <v>2929</v>
      </c>
      <c r="M11" s="551">
        <v>2400</v>
      </c>
    </row>
    <row r="12" spans="1:13" x14ac:dyDescent="0.45">
      <c r="A12" s="475" t="s">
        <v>1044</v>
      </c>
      <c r="B12" s="475" t="s">
        <v>1099</v>
      </c>
      <c r="C12" s="475" t="s">
        <v>365</v>
      </c>
      <c r="D12" s="475" t="s">
        <v>1049</v>
      </c>
      <c r="E12" s="475">
        <v>15</v>
      </c>
      <c r="F12" s="551">
        <v>2937</v>
      </c>
      <c r="G12" s="551">
        <v>2624</v>
      </c>
      <c r="H12" s="551">
        <v>4277</v>
      </c>
      <c r="I12" s="551">
        <v>2140</v>
      </c>
      <c r="J12" s="551">
        <v>2481</v>
      </c>
      <c r="K12" s="551">
        <v>3233</v>
      </c>
      <c r="L12" s="551">
        <v>3056</v>
      </c>
      <c r="M12" s="551">
        <v>2008</v>
      </c>
    </row>
    <row r="13" spans="1:13" x14ac:dyDescent="0.45">
      <c r="A13" s="475" t="s">
        <v>1044</v>
      </c>
      <c r="B13" s="475" t="s">
        <v>1099</v>
      </c>
      <c r="C13" s="475" t="s">
        <v>366</v>
      </c>
      <c r="D13" s="475" t="s">
        <v>1050</v>
      </c>
      <c r="E13" s="475">
        <v>16</v>
      </c>
      <c r="F13" s="551">
        <v>183</v>
      </c>
      <c r="G13" s="551">
        <v>172</v>
      </c>
      <c r="H13" s="551">
        <v>937</v>
      </c>
      <c r="I13" s="551">
        <v>112</v>
      </c>
      <c r="J13" s="551">
        <v>163</v>
      </c>
      <c r="K13" s="551">
        <v>315</v>
      </c>
      <c r="L13" s="551">
        <v>178</v>
      </c>
      <c r="M13" s="551">
        <v>120</v>
      </c>
    </row>
    <row r="14" spans="1:13" x14ac:dyDescent="0.45">
      <c r="A14" s="475" t="s">
        <v>1044</v>
      </c>
      <c r="B14" s="475" t="s">
        <v>1099</v>
      </c>
      <c r="C14" s="475" t="s">
        <v>368</v>
      </c>
      <c r="D14" s="475" t="s">
        <v>1045</v>
      </c>
      <c r="E14" s="475">
        <v>18</v>
      </c>
      <c r="F14" s="551">
        <v>4363</v>
      </c>
      <c r="G14" s="551">
        <v>3951</v>
      </c>
      <c r="H14" s="551">
        <v>3594</v>
      </c>
      <c r="I14" s="551">
        <v>4634</v>
      </c>
      <c r="J14" s="551">
        <v>5678</v>
      </c>
      <c r="K14" s="551">
        <v>5130</v>
      </c>
      <c r="L14" s="551">
        <v>4917</v>
      </c>
      <c r="M14" s="551">
        <v>4230</v>
      </c>
    </row>
    <row r="15" spans="1:13" x14ac:dyDescent="0.45">
      <c r="A15" s="475" t="s">
        <v>1044</v>
      </c>
      <c r="B15" s="475" t="s">
        <v>1099</v>
      </c>
      <c r="C15" s="475" t="s">
        <v>367</v>
      </c>
      <c r="D15" s="475" t="s">
        <v>1046</v>
      </c>
      <c r="E15" s="475">
        <v>19</v>
      </c>
      <c r="F15" s="551">
        <v>554</v>
      </c>
      <c r="G15" s="551">
        <v>784</v>
      </c>
      <c r="H15" s="551">
        <v>972</v>
      </c>
      <c r="I15" s="551">
        <v>1534</v>
      </c>
      <c r="J15" s="551">
        <v>2361</v>
      </c>
      <c r="K15" s="551">
        <v>4007</v>
      </c>
      <c r="L15" s="551">
        <v>5365</v>
      </c>
      <c r="M15" s="551">
        <v>6600</v>
      </c>
    </row>
    <row r="16" spans="1:13" x14ac:dyDescent="0.45">
      <c r="A16" s="475" t="s">
        <v>1044</v>
      </c>
      <c r="B16" s="475" t="s">
        <v>1099</v>
      </c>
      <c r="C16" s="475" t="s">
        <v>369</v>
      </c>
      <c r="D16" s="475" t="s">
        <v>1047</v>
      </c>
      <c r="E16" s="475">
        <v>21</v>
      </c>
      <c r="F16" s="551">
        <v>22224</v>
      </c>
      <c r="G16" s="551">
        <v>20743</v>
      </c>
      <c r="H16" s="551">
        <v>24752</v>
      </c>
      <c r="I16" s="551">
        <v>22853</v>
      </c>
      <c r="J16" s="551">
        <v>25742</v>
      </c>
      <c r="K16" s="551">
        <v>19828</v>
      </c>
      <c r="L16" s="551">
        <v>22009</v>
      </c>
      <c r="M16" s="551">
        <v>20817</v>
      </c>
    </row>
    <row r="17" spans="1:13" x14ac:dyDescent="0.45">
      <c r="A17" s="475" t="s">
        <v>1044</v>
      </c>
      <c r="B17" s="475" t="s">
        <v>1099</v>
      </c>
      <c r="C17" s="475" t="s">
        <v>370</v>
      </c>
      <c r="D17" s="475" t="s">
        <v>1048</v>
      </c>
      <c r="E17" s="475">
        <v>22</v>
      </c>
      <c r="F17" s="551">
        <v>393</v>
      </c>
      <c r="G17" s="551">
        <v>461</v>
      </c>
      <c r="H17" s="551">
        <v>645</v>
      </c>
      <c r="I17" s="551">
        <v>572</v>
      </c>
      <c r="J17" s="551">
        <v>581</v>
      </c>
      <c r="K17" s="551">
        <v>473</v>
      </c>
      <c r="L17" s="551">
        <v>523</v>
      </c>
      <c r="M17" s="551">
        <v>566</v>
      </c>
    </row>
    <row r="18" spans="1:13" x14ac:dyDescent="0.45">
      <c r="A18" s="475" t="s">
        <v>1044</v>
      </c>
      <c r="B18" s="475" t="s">
        <v>1099</v>
      </c>
      <c r="C18" s="475" t="s">
        <v>371</v>
      </c>
      <c r="D18" s="475" t="s">
        <v>1049</v>
      </c>
      <c r="E18" s="475">
        <v>23</v>
      </c>
      <c r="F18" s="551">
        <v>15137</v>
      </c>
      <c r="G18" s="551">
        <v>16181</v>
      </c>
      <c r="H18" s="551">
        <v>20628</v>
      </c>
      <c r="I18" s="551">
        <v>21526</v>
      </c>
      <c r="J18" s="551">
        <v>24359</v>
      </c>
      <c r="K18" s="551">
        <v>32289</v>
      </c>
      <c r="L18" s="551">
        <v>31498</v>
      </c>
      <c r="M18" s="551">
        <v>30383</v>
      </c>
    </row>
    <row r="19" spans="1:13" x14ac:dyDescent="0.45">
      <c r="A19" s="475" t="s">
        <v>1044</v>
      </c>
      <c r="B19" s="475" t="s">
        <v>1099</v>
      </c>
      <c r="C19" s="475" t="s">
        <v>372</v>
      </c>
      <c r="D19" s="475" t="s">
        <v>1050</v>
      </c>
      <c r="E19" s="475">
        <v>24</v>
      </c>
      <c r="F19" s="551">
        <v>270</v>
      </c>
      <c r="G19" s="551">
        <v>364</v>
      </c>
      <c r="H19" s="551">
        <v>611</v>
      </c>
      <c r="I19" s="551">
        <v>523</v>
      </c>
      <c r="J19" s="551">
        <v>664</v>
      </c>
      <c r="K19" s="551">
        <v>804</v>
      </c>
      <c r="L19" s="551">
        <v>832</v>
      </c>
      <c r="M19" s="551">
        <v>838</v>
      </c>
    </row>
    <row r="20" spans="1:13" x14ac:dyDescent="0.45">
      <c r="A20" s="475" t="s">
        <v>1044</v>
      </c>
      <c r="B20" s="475" t="s">
        <v>1099</v>
      </c>
      <c r="C20" s="475" t="s">
        <v>373</v>
      </c>
      <c r="D20" s="475" t="s">
        <v>1045</v>
      </c>
      <c r="E20" s="475">
        <v>26</v>
      </c>
      <c r="F20" s="551">
        <v>79</v>
      </c>
      <c r="G20" s="551">
        <v>57</v>
      </c>
      <c r="H20" s="551">
        <v>53</v>
      </c>
      <c r="I20" s="551">
        <v>27</v>
      </c>
      <c r="J20" s="551" t="e">
        <v>#N/A</v>
      </c>
      <c r="K20" s="551" t="e">
        <v>#N/A</v>
      </c>
      <c r="L20" s="551" t="e">
        <v>#N/A</v>
      </c>
      <c r="M20" s="551" t="e">
        <v>#N/A</v>
      </c>
    </row>
    <row r="21" spans="1:13" x14ac:dyDescent="0.45">
      <c r="A21" s="475" t="s">
        <v>1044</v>
      </c>
      <c r="B21" s="475" t="s">
        <v>1099</v>
      </c>
      <c r="C21" s="475" t="s">
        <v>374</v>
      </c>
      <c r="D21" s="475" t="s">
        <v>1046</v>
      </c>
      <c r="E21" s="475">
        <v>27</v>
      </c>
      <c r="F21" s="551">
        <v>91</v>
      </c>
      <c r="G21" s="551" t="e">
        <v>#N/A</v>
      </c>
      <c r="H21" s="551">
        <v>26</v>
      </c>
      <c r="I21" s="551">
        <v>40</v>
      </c>
      <c r="J21" s="551" t="e">
        <v>#N/A</v>
      </c>
      <c r="K21" s="551" t="e">
        <v>#N/A</v>
      </c>
      <c r="L21" s="551" t="e">
        <v>#N/A</v>
      </c>
      <c r="M21" s="551" t="e">
        <v>#N/A</v>
      </c>
    </row>
    <row r="22" spans="1:13" x14ac:dyDescent="0.45">
      <c r="A22" s="475" t="s">
        <v>1044</v>
      </c>
      <c r="B22" s="475" t="s">
        <v>1099</v>
      </c>
      <c r="C22" s="475" t="s">
        <v>375</v>
      </c>
      <c r="D22" s="475" t="s">
        <v>1047</v>
      </c>
      <c r="E22" s="475">
        <v>29</v>
      </c>
      <c r="F22" s="551">
        <v>344</v>
      </c>
      <c r="G22" s="551">
        <v>352</v>
      </c>
      <c r="H22" s="551">
        <v>504</v>
      </c>
      <c r="I22" s="551">
        <v>369</v>
      </c>
      <c r="J22" s="551" t="e">
        <v>#N/A</v>
      </c>
      <c r="K22" s="551" t="e">
        <v>#N/A</v>
      </c>
      <c r="L22" s="551" t="e">
        <v>#N/A</v>
      </c>
      <c r="M22" s="551" t="e">
        <v>#N/A</v>
      </c>
    </row>
    <row r="23" spans="1:13" x14ac:dyDescent="0.45">
      <c r="A23" s="475" t="s">
        <v>1044</v>
      </c>
      <c r="B23" s="475" t="s">
        <v>1099</v>
      </c>
      <c r="C23" s="475" t="s">
        <v>376</v>
      </c>
      <c r="D23" s="475" t="s">
        <v>1048</v>
      </c>
      <c r="E23" s="475">
        <v>30</v>
      </c>
      <c r="F23" s="551">
        <v>43</v>
      </c>
      <c r="G23" s="551">
        <v>34</v>
      </c>
      <c r="H23" s="551">
        <v>61</v>
      </c>
      <c r="I23" s="551">
        <v>40</v>
      </c>
      <c r="J23" s="551" t="e">
        <v>#N/A</v>
      </c>
      <c r="K23" s="551" t="e">
        <v>#N/A</v>
      </c>
      <c r="L23" s="551">
        <v>3</v>
      </c>
      <c r="M23" s="551">
        <v>3</v>
      </c>
    </row>
    <row r="24" spans="1:13" x14ac:dyDescent="0.45">
      <c r="A24" s="475" t="s">
        <v>1044</v>
      </c>
      <c r="B24" s="475" t="s">
        <v>1099</v>
      </c>
      <c r="C24" s="475" t="s">
        <v>377</v>
      </c>
      <c r="D24" s="475" t="s">
        <v>1049</v>
      </c>
      <c r="E24" s="475">
        <v>31</v>
      </c>
      <c r="F24" s="551">
        <v>26</v>
      </c>
      <c r="G24" s="551" t="e">
        <v>#N/A</v>
      </c>
      <c r="H24" s="551" t="e">
        <v>#N/A</v>
      </c>
      <c r="I24" s="551">
        <v>11</v>
      </c>
      <c r="J24" s="551" t="e">
        <v>#N/A</v>
      </c>
      <c r="K24" s="551" t="e">
        <v>#N/A</v>
      </c>
      <c r="L24" s="551">
        <v>0</v>
      </c>
      <c r="M24" s="551">
        <v>0</v>
      </c>
    </row>
    <row r="25" spans="1:13" x14ac:dyDescent="0.45">
      <c r="A25" s="475" t="s">
        <v>1044</v>
      </c>
      <c r="B25" s="475" t="s">
        <v>1099</v>
      </c>
      <c r="C25" s="475" t="s">
        <v>378</v>
      </c>
      <c r="D25" s="475" t="s">
        <v>1050</v>
      </c>
      <c r="E25" s="475">
        <v>32</v>
      </c>
      <c r="F25" s="551">
        <v>2</v>
      </c>
      <c r="G25" s="551">
        <v>1</v>
      </c>
      <c r="H25" s="551" t="e">
        <v>#N/A</v>
      </c>
      <c r="I25" s="551">
        <v>1</v>
      </c>
      <c r="J25" s="551" t="e">
        <v>#N/A</v>
      </c>
      <c r="K25" s="551" t="e">
        <v>#N/A</v>
      </c>
      <c r="L25" s="551">
        <v>0</v>
      </c>
      <c r="M25" s="551">
        <v>0</v>
      </c>
    </row>
    <row r="26" spans="1:13" x14ac:dyDescent="0.45">
      <c r="A26" s="475" t="s">
        <v>1044</v>
      </c>
      <c r="B26" s="475" t="s">
        <v>1099</v>
      </c>
      <c r="C26" s="475" t="s">
        <v>379</v>
      </c>
      <c r="D26" s="475" t="s">
        <v>1051</v>
      </c>
      <c r="E26" s="475">
        <v>1</v>
      </c>
      <c r="F26" s="551">
        <v>15219</v>
      </c>
      <c r="G26" s="551">
        <v>14746</v>
      </c>
      <c r="H26" s="551">
        <v>14936</v>
      </c>
      <c r="I26" s="551">
        <v>14841</v>
      </c>
      <c r="J26" s="551">
        <v>14922</v>
      </c>
      <c r="K26" s="551">
        <v>10076</v>
      </c>
      <c r="L26" s="551">
        <v>9641</v>
      </c>
      <c r="M26" s="551">
        <v>9566</v>
      </c>
    </row>
    <row r="27" spans="1:13" x14ac:dyDescent="0.45">
      <c r="A27" s="475" t="s">
        <v>1044</v>
      </c>
      <c r="B27" s="475" t="s">
        <v>1099</v>
      </c>
      <c r="C27" s="475" t="s">
        <v>380</v>
      </c>
      <c r="D27" s="475" t="s">
        <v>1052</v>
      </c>
      <c r="E27" s="475">
        <v>4</v>
      </c>
      <c r="F27" s="551">
        <v>133</v>
      </c>
      <c r="G27" s="551">
        <v>179</v>
      </c>
      <c r="H27" s="551">
        <v>127</v>
      </c>
      <c r="I27" s="551">
        <v>177</v>
      </c>
      <c r="J27" s="551">
        <v>377</v>
      </c>
      <c r="K27" s="551">
        <v>228</v>
      </c>
      <c r="L27" s="551">
        <v>209</v>
      </c>
      <c r="M27" s="551">
        <v>414</v>
      </c>
    </row>
    <row r="28" spans="1:13" x14ac:dyDescent="0.45">
      <c r="A28" s="475" t="s">
        <v>1044</v>
      </c>
      <c r="B28" s="475" t="s">
        <v>1099</v>
      </c>
      <c r="C28" s="475" t="s">
        <v>531</v>
      </c>
      <c r="D28" s="475" t="s">
        <v>1053</v>
      </c>
      <c r="E28" s="475">
        <v>9</v>
      </c>
      <c r="F28" s="551">
        <v>13186</v>
      </c>
      <c r="G28" s="551">
        <v>12859</v>
      </c>
      <c r="H28" s="551">
        <v>13028</v>
      </c>
      <c r="I28" s="551">
        <v>13052</v>
      </c>
      <c r="J28" s="551">
        <v>13129</v>
      </c>
      <c r="K28" s="551">
        <v>8875</v>
      </c>
      <c r="L28" s="551">
        <v>8483</v>
      </c>
      <c r="M28" s="551">
        <v>8464</v>
      </c>
    </row>
    <row r="29" spans="1:13" x14ac:dyDescent="0.45">
      <c r="A29" s="475" t="s">
        <v>1044</v>
      </c>
      <c r="B29" s="475" t="s">
        <v>1099</v>
      </c>
      <c r="C29" s="475" t="s">
        <v>532</v>
      </c>
      <c r="D29" s="475" t="s">
        <v>1052</v>
      </c>
      <c r="E29" s="475">
        <v>12</v>
      </c>
      <c r="F29" s="551">
        <v>157</v>
      </c>
      <c r="G29" s="551" t="e">
        <v>#N/A</v>
      </c>
      <c r="H29" s="551">
        <v>263</v>
      </c>
      <c r="I29" s="551">
        <v>239</v>
      </c>
      <c r="J29" s="551">
        <v>684</v>
      </c>
      <c r="K29" s="551">
        <v>365</v>
      </c>
      <c r="L29" s="551">
        <v>206</v>
      </c>
      <c r="M29" s="551">
        <v>368</v>
      </c>
    </row>
    <row r="30" spans="1:13" x14ac:dyDescent="0.45">
      <c r="A30" s="475" t="s">
        <v>1044</v>
      </c>
      <c r="B30" s="475" t="s">
        <v>1099</v>
      </c>
      <c r="C30" s="475" t="s">
        <v>381</v>
      </c>
      <c r="D30" s="475" t="s">
        <v>1054</v>
      </c>
      <c r="E30" s="475">
        <v>17</v>
      </c>
      <c r="F30" s="551">
        <v>5259</v>
      </c>
      <c r="G30" s="551">
        <v>5258</v>
      </c>
      <c r="H30" s="551">
        <v>5469</v>
      </c>
      <c r="I30" s="551">
        <v>5657</v>
      </c>
      <c r="J30" s="551">
        <v>5785</v>
      </c>
      <c r="K30" s="551">
        <v>4406</v>
      </c>
      <c r="L30" s="551">
        <v>4285</v>
      </c>
      <c r="M30" s="551">
        <v>4390</v>
      </c>
    </row>
    <row r="31" spans="1:13" x14ac:dyDescent="0.45">
      <c r="A31" s="475" t="s">
        <v>1044</v>
      </c>
      <c r="B31" s="475" t="s">
        <v>1099</v>
      </c>
      <c r="C31" s="475" t="s">
        <v>382</v>
      </c>
      <c r="D31" s="475" t="s">
        <v>1052</v>
      </c>
      <c r="E31" s="475">
        <v>20</v>
      </c>
      <c r="F31" s="551">
        <v>119</v>
      </c>
      <c r="G31" s="551">
        <v>94</v>
      </c>
      <c r="H31" s="551">
        <v>9</v>
      </c>
      <c r="I31" s="551">
        <v>19</v>
      </c>
      <c r="J31" s="551">
        <v>33</v>
      </c>
      <c r="K31" s="551">
        <v>41</v>
      </c>
      <c r="L31" s="551">
        <v>45</v>
      </c>
      <c r="M31" s="551">
        <v>86</v>
      </c>
    </row>
    <row r="32" spans="1:13" x14ac:dyDescent="0.45">
      <c r="A32" s="475" t="s">
        <v>1044</v>
      </c>
      <c r="B32" s="475" t="s">
        <v>1099</v>
      </c>
      <c r="C32" s="475" t="s">
        <v>383</v>
      </c>
      <c r="D32" s="475" t="s">
        <v>1055</v>
      </c>
      <c r="E32" s="475">
        <v>25</v>
      </c>
      <c r="F32" s="551">
        <v>58</v>
      </c>
      <c r="G32" s="551">
        <v>52</v>
      </c>
      <c r="H32" s="551">
        <v>38</v>
      </c>
      <c r="I32" s="551">
        <v>33</v>
      </c>
      <c r="J32" s="551">
        <v>29</v>
      </c>
      <c r="K32" s="551">
        <v>25</v>
      </c>
      <c r="L32" s="551">
        <v>22</v>
      </c>
      <c r="M32" s="551" t="e">
        <v>#N/A</v>
      </c>
    </row>
    <row r="33" spans="1:13" x14ac:dyDescent="0.45">
      <c r="A33" s="475" t="s">
        <v>1044</v>
      </c>
      <c r="B33" s="475" t="s">
        <v>1099</v>
      </c>
      <c r="C33" s="475" t="s">
        <v>384</v>
      </c>
      <c r="D33" s="475" t="s">
        <v>1052</v>
      </c>
      <c r="E33" s="475">
        <v>28</v>
      </c>
      <c r="F33" s="551">
        <v>6</v>
      </c>
      <c r="G33" s="551">
        <v>4</v>
      </c>
      <c r="H33" s="551">
        <v>4</v>
      </c>
      <c r="I33" s="551">
        <v>7</v>
      </c>
      <c r="J33" s="551" t="e">
        <v>#N/A</v>
      </c>
      <c r="K33" s="551" t="e">
        <v>#N/A</v>
      </c>
      <c r="L33" s="551" t="e">
        <v>#N/A</v>
      </c>
      <c r="M33" s="551" t="e">
        <v>#N/A</v>
      </c>
    </row>
    <row r="34" spans="1:13" x14ac:dyDescent="0.45">
      <c r="A34" s="475" t="s">
        <v>1056</v>
      </c>
      <c r="B34" s="475" t="s">
        <v>552</v>
      </c>
      <c r="C34" s="475" t="s">
        <v>355</v>
      </c>
      <c r="D34" s="475" t="s">
        <v>1045</v>
      </c>
      <c r="E34" s="475">
        <v>2</v>
      </c>
      <c r="F34" s="551">
        <v>62</v>
      </c>
      <c r="G34" s="551">
        <v>26</v>
      </c>
      <c r="H34" s="551">
        <v>14</v>
      </c>
      <c r="I34" s="551">
        <v>14</v>
      </c>
      <c r="J34" s="551">
        <v>7</v>
      </c>
      <c r="K34" s="551">
        <v>7</v>
      </c>
      <c r="L34" s="551">
        <v>6</v>
      </c>
      <c r="M34" s="551" t="e">
        <v>#N/A</v>
      </c>
    </row>
    <row r="35" spans="1:13" x14ac:dyDescent="0.45">
      <c r="A35" s="475" t="s">
        <v>1056</v>
      </c>
      <c r="B35" s="475" t="s">
        <v>553</v>
      </c>
      <c r="C35" s="475" t="s">
        <v>355</v>
      </c>
      <c r="D35" s="475" t="s">
        <v>1045</v>
      </c>
      <c r="E35" s="475">
        <v>2</v>
      </c>
      <c r="F35" s="551">
        <v>553</v>
      </c>
      <c r="G35" s="551">
        <v>577</v>
      </c>
      <c r="H35" s="551">
        <v>547</v>
      </c>
      <c r="I35" s="551">
        <v>403</v>
      </c>
      <c r="J35" s="551">
        <v>967</v>
      </c>
      <c r="K35" s="551">
        <v>1191</v>
      </c>
      <c r="L35" s="551">
        <v>1232</v>
      </c>
      <c r="M35" s="551">
        <v>787</v>
      </c>
    </row>
    <row r="36" spans="1:13" x14ac:dyDescent="0.45">
      <c r="A36" s="475" t="s">
        <v>1056</v>
      </c>
      <c r="B36" s="475" t="s">
        <v>562</v>
      </c>
      <c r="C36" s="475" t="s">
        <v>355</v>
      </c>
      <c r="D36" s="475" t="s">
        <v>1045</v>
      </c>
      <c r="E36" s="475">
        <v>2</v>
      </c>
      <c r="F36" s="551">
        <v>101</v>
      </c>
      <c r="G36" s="551">
        <v>92</v>
      </c>
      <c r="H36" s="551">
        <v>102</v>
      </c>
      <c r="I36" s="551">
        <v>98</v>
      </c>
      <c r="J36" s="551">
        <v>150</v>
      </c>
      <c r="K36" s="551">
        <v>153</v>
      </c>
      <c r="L36" s="551">
        <v>118</v>
      </c>
      <c r="M36" s="551" t="e">
        <v>#N/A</v>
      </c>
    </row>
    <row r="37" spans="1:13" x14ac:dyDescent="0.45">
      <c r="A37" s="475" t="s">
        <v>1056</v>
      </c>
      <c r="B37" s="475" t="s">
        <v>555</v>
      </c>
      <c r="C37" s="475" t="s">
        <v>355</v>
      </c>
      <c r="D37" s="475" t="s">
        <v>1045</v>
      </c>
      <c r="E37" s="475">
        <v>2</v>
      </c>
      <c r="F37" s="551">
        <v>1333</v>
      </c>
      <c r="G37" s="551">
        <v>1345</v>
      </c>
      <c r="H37" s="551">
        <v>1290</v>
      </c>
      <c r="I37" s="551">
        <v>1625</v>
      </c>
      <c r="J37" s="551">
        <v>1333</v>
      </c>
      <c r="K37" s="551">
        <v>1263</v>
      </c>
      <c r="L37" s="551">
        <v>966</v>
      </c>
      <c r="M37" s="551">
        <v>805</v>
      </c>
    </row>
    <row r="38" spans="1:13" x14ac:dyDescent="0.45">
      <c r="A38" s="475" t="s">
        <v>1056</v>
      </c>
      <c r="B38" s="475" t="s">
        <v>552</v>
      </c>
      <c r="C38" s="475" t="s">
        <v>356</v>
      </c>
      <c r="D38" s="475" t="s">
        <v>1046</v>
      </c>
      <c r="E38" s="475">
        <v>3</v>
      </c>
      <c r="F38" s="551" t="e">
        <v>#N/A</v>
      </c>
      <c r="G38" s="551" t="e">
        <v>#N/A</v>
      </c>
      <c r="H38" s="551" t="e">
        <v>#N/A</v>
      </c>
      <c r="I38" s="551" t="e">
        <v>#N/A</v>
      </c>
      <c r="J38" s="551" t="e">
        <v>#N/A</v>
      </c>
      <c r="K38" s="551" t="e">
        <v>#N/A</v>
      </c>
      <c r="L38" s="551" t="e">
        <v>#N/A</v>
      </c>
      <c r="M38" s="551">
        <v>0</v>
      </c>
    </row>
    <row r="39" spans="1:13" x14ac:dyDescent="0.45">
      <c r="A39" s="475" t="s">
        <v>1056</v>
      </c>
      <c r="B39" s="475" t="s">
        <v>553</v>
      </c>
      <c r="C39" s="475" t="s">
        <v>356</v>
      </c>
      <c r="D39" s="475" t="s">
        <v>1046</v>
      </c>
      <c r="E39" s="475">
        <v>3</v>
      </c>
      <c r="F39" s="551" t="e">
        <v>#N/A</v>
      </c>
      <c r="G39" s="551">
        <v>335</v>
      </c>
      <c r="H39" s="551">
        <v>332</v>
      </c>
      <c r="I39" s="551">
        <v>303</v>
      </c>
      <c r="J39" s="551" t="e">
        <v>#N/A</v>
      </c>
      <c r="K39" s="551" t="e">
        <v>#N/A</v>
      </c>
      <c r="L39" s="551" t="e">
        <v>#N/A</v>
      </c>
      <c r="M39" s="551">
        <v>254</v>
      </c>
    </row>
    <row r="40" spans="1:13" x14ac:dyDescent="0.45">
      <c r="A40" s="475" t="s">
        <v>1056</v>
      </c>
      <c r="B40" s="475" t="s">
        <v>562</v>
      </c>
      <c r="C40" s="475" t="s">
        <v>356</v>
      </c>
      <c r="D40" s="475" t="s">
        <v>1046</v>
      </c>
      <c r="E40" s="475">
        <v>3</v>
      </c>
      <c r="F40" s="551" t="e">
        <v>#N/A</v>
      </c>
      <c r="G40" s="551" t="e">
        <v>#N/A</v>
      </c>
      <c r="H40" s="551" t="e">
        <v>#N/A</v>
      </c>
      <c r="I40" s="551" t="e">
        <v>#N/A</v>
      </c>
      <c r="J40" s="551">
        <v>51</v>
      </c>
      <c r="K40" s="551">
        <v>49</v>
      </c>
      <c r="L40" s="551" t="e">
        <v>#N/A</v>
      </c>
      <c r="M40" s="551">
        <v>22</v>
      </c>
    </row>
    <row r="41" spans="1:13" x14ac:dyDescent="0.45">
      <c r="A41" s="475" t="s">
        <v>1056</v>
      </c>
      <c r="B41" s="475" t="s">
        <v>555</v>
      </c>
      <c r="C41" s="475" t="s">
        <v>356</v>
      </c>
      <c r="D41" s="475" t="s">
        <v>1046</v>
      </c>
      <c r="E41" s="475">
        <v>3</v>
      </c>
      <c r="F41" s="551">
        <v>585</v>
      </c>
      <c r="G41" s="551">
        <v>654</v>
      </c>
      <c r="H41" s="551">
        <v>546</v>
      </c>
      <c r="I41" s="551">
        <v>806</v>
      </c>
      <c r="J41" s="551">
        <v>527</v>
      </c>
      <c r="K41" s="551">
        <v>358</v>
      </c>
      <c r="L41" s="551">
        <v>534</v>
      </c>
      <c r="M41" s="551">
        <v>362</v>
      </c>
    </row>
    <row r="42" spans="1:13" x14ac:dyDescent="0.45">
      <c r="A42" s="475" t="s">
        <v>1056</v>
      </c>
      <c r="B42" s="475" t="s">
        <v>552</v>
      </c>
      <c r="C42" s="475" t="s">
        <v>357</v>
      </c>
      <c r="D42" s="475" t="s">
        <v>1047</v>
      </c>
      <c r="E42" s="475">
        <v>5</v>
      </c>
      <c r="F42" s="551">
        <v>240</v>
      </c>
      <c r="G42" s="551">
        <v>260</v>
      </c>
      <c r="H42" s="551">
        <v>282</v>
      </c>
      <c r="I42" s="551">
        <v>267</v>
      </c>
      <c r="J42" s="551">
        <v>247</v>
      </c>
      <c r="K42" s="551">
        <v>224</v>
      </c>
      <c r="L42" s="551">
        <v>180</v>
      </c>
      <c r="M42" s="551">
        <v>195</v>
      </c>
    </row>
    <row r="43" spans="1:13" x14ac:dyDescent="0.45">
      <c r="A43" s="475" t="s">
        <v>1056</v>
      </c>
      <c r="B43" s="475" t="s">
        <v>553</v>
      </c>
      <c r="C43" s="475" t="s">
        <v>357</v>
      </c>
      <c r="D43" s="475" t="s">
        <v>1047</v>
      </c>
      <c r="E43" s="475">
        <v>5</v>
      </c>
      <c r="F43" s="551">
        <v>8116</v>
      </c>
      <c r="G43" s="551">
        <v>8430</v>
      </c>
      <c r="H43" s="551">
        <v>8577</v>
      </c>
      <c r="I43" s="551">
        <v>9261</v>
      </c>
      <c r="J43" s="551">
        <v>8991</v>
      </c>
      <c r="K43" s="551">
        <v>8453</v>
      </c>
      <c r="L43" s="551">
        <v>6848</v>
      </c>
      <c r="M43" s="551">
        <v>6008</v>
      </c>
    </row>
    <row r="44" spans="1:13" x14ac:dyDescent="0.45">
      <c r="A44" s="475" t="s">
        <v>1056</v>
      </c>
      <c r="B44" s="475" t="s">
        <v>562</v>
      </c>
      <c r="C44" s="475" t="s">
        <v>357</v>
      </c>
      <c r="D44" s="475" t="s">
        <v>1047</v>
      </c>
      <c r="E44" s="475">
        <v>5</v>
      </c>
      <c r="F44" s="551">
        <v>1629</v>
      </c>
      <c r="G44" s="551">
        <v>1567</v>
      </c>
      <c r="H44" s="551">
        <v>1789</v>
      </c>
      <c r="I44" s="551">
        <v>1778</v>
      </c>
      <c r="J44" s="551">
        <v>1943</v>
      </c>
      <c r="K44" s="551">
        <v>1423</v>
      </c>
      <c r="L44" s="551">
        <v>1607</v>
      </c>
      <c r="M44" s="551">
        <v>1428</v>
      </c>
    </row>
    <row r="45" spans="1:13" x14ac:dyDescent="0.45">
      <c r="A45" s="475" t="s">
        <v>1056</v>
      </c>
      <c r="B45" s="475" t="s">
        <v>555</v>
      </c>
      <c r="C45" s="475" t="s">
        <v>357</v>
      </c>
      <c r="D45" s="475" t="s">
        <v>1047</v>
      </c>
      <c r="E45" s="475">
        <v>5</v>
      </c>
      <c r="F45" s="551">
        <v>5082</v>
      </c>
      <c r="G45" s="551">
        <v>4517</v>
      </c>
      <c r="H45" s="551">
        <v>4486</v>
      </c>
      <c r="I45" s="551">
        <v>4641</v>
      </c>
      <c r="J45" s="551">
        <v>4748</v>
      </c>
      <c r="K45" s="551">
        <v>3849</v>
      </c>
      <c r="L45" s="551">
        <v>3824</v>
      </c>
      <c r="M45" s="551">
        <v>2824</v>
      </c>
    </row>
    <row r="46" spans="1:13" x14ac:dyDescent="0.45">
      <c r="A46" s="475" t="s">
        <v>1056</v>
      </c>
      <c r="B46" s="475" t="s">
        <v>552</v>
      </c>
      <c r="C46" s="475" t="s">
        <v>358</v>
      </c>
      <c r="D46" s="475" t="s">
        <v>1048</v>
      </c>
      <c r="E46" s="475">
        <v>6</v>
      </c>
      <c r="F46" s="551">
        <v>35</v>
      </c>
      <c r="G46" s="551">
        <v>38</v>
      </c>
      <c r="H46" s="551">
        <v>43</v>
      </c>
      <c r="I46" s="551">
        <v>40</v>
      </c>
      <c r="J46" s="551">
        <v>36</v>
      </c>
      <c r="K46" s="551">
        <v>38</v>
      </c>
      <c r="L46" s="551">
        <v>28</v>
      </c>
      <c r="M46" s="551">
        <v>35</v>
      </c>
    </row>
    <row r="47" spans="1:13" x14ac:dyDescent="0.45">
      <c r="A47" s="475" t="s">
        <v>1056</v>
      </c>
      <c r="B47" s="475" t="s">
        <v>553</v>
      </c>
      <c r="C47" s="475" t="s">
        <v>358</v>
      </c>
      <c r="D47" s="475" t="s">
        <v>1048</v>
      </c>
      <c r="E47" s="475">
        <v>6</v>
      </c>
      <c r="F47" s="551">
        <v>925</v>
      </c>
      <c r="G47" s="551">
        <v>995</v>
      </c>
      <c r="H47" s="551">
        <v>994</v>
      </c>
      <c r="I47" s="551">
        <v>1093</v>
      </c>
      <c r="J47" s="551">
        <v>1071</v>
      </c>
      <c r="K47" s="551">
        <v>1149</v>
      </c>
      <c r="L47" s="551">
        <v>850</v>
      </c>
      <c r="M47" s="551">
        <v>736</v>
      </c>
    </row>
    <row r="48" spans="1:13" x14ac:dyDescent="0.45">
      <c r="A48" s="475" t="s">
        <v>1056</v>
      </c>
      <c r="B48" s="475" t="s">
        <v>562</v>
      </c>
      <c r="C48" s="475" t="s">
        <v>358</v>
      </c>
      <c r="D48" s="475" t="s">
        <v>1048</v>
      </c>
      <c r="E48" s="475">
        <v>6</v>
      </c>
      <c r="F48" s="551">
        <v>188</v>
      </c>
      <c r="G48" s="551">
        <v>201</v>
      </c>
      <c r="H48" s="551">
        <v>219</v>
      </c>
      <c r="I48" s="551">
        <v>215</v>
      </c>
      <c r="J48" s="551">
        <v>222</v>
      </c>
      <c r="K48" s="551">
        <v>145</v>
      </c>
      <c r="L48" s="551">
        <v>192</v>
      </c>
      <c r="M48" s="551">
        <v>136</v>
      </c>
    </row>
    <row r="49" spans="1:13" x14ac:dyDescent="0.45">
      <c r="A49" s="475" t="s">
        <v>1056</v>
      </c>
      <c r="B49" s="475" t="s">
        <v>555</v>
      </c>
      <c r="C49" s="475" t="s">
        <v>358</v>
      </c>
      <c r="D49" s="475" t="s">
        <v>1048</v>
      </c>
      <c r="E49" s="475">
        <v>6</v>
      </c>
      <c r="F49" s="551">
        <v>899</v>
      </c>
      <c r="G49" s="551">
        <v>853</v>
      </c>
      <c r="H49" s="551">
        <v>999</v>
      </c>
      <c r="I49" s="551">
        <v>986</v>
      </c>
      <c r="J49" s="551">
        <v>1013</v>
      </c>
      <c r="K49" s="551">
        <v>1040</v>
      </c>
      <c r="L49" s="551">
        <v>900</v>
      </c>
      <c r="M49" s="551">
        <v>830</v>
      </c>
    </row>
    <row r="50" spans="1:13" x14ac:dyDescent="0.45">
      <c r="A50" s="475" t="s">
        <v>1056</v>
      </c>
      <c r="B50" s="475" t="s">
        <v>552</v>
      </c>
      <c r="C50" s="475" t="s">
        <v>359</v>
      </c>
      <c r="D50" s="475" t="s">
        <v>1049</v>
      </c>
      <c r="E50" s="475">
        <v>7</v>
      </c>
      <c r="F50" s="551">
        <v>32</v>
      </c>
      <c r="G50" s="551">
        <v>20</v>
      </c>
      <c r="H50" s="551">
        <v>24</v>
      </c>
      <c r="I50" s="551" t="e">
        <v>#N/A</v>
      </c>
      <c r="J50" s="551">
        <v>7</v>
      </c>
      <c r="K50" s="551">
        <v>6</v>
      </c>
      <c r="L50" s="551" t="e">
        <v>#N/A</v>
      </c>
      <c r="M50" s="551" t="e">
        <v>#N/A</v>
      </c>
    </row>
    <row r="51" spans="1:13" x14ac:dyDescent="0.45">
      <c r="A51" s="475" t="s">
        <v>1056</v>
      </c>
      <c r="B51" s="475" t="s">
        <v>553</v>
      </c>
      <c r="C51" s="475" t="s">
        <v>359</v>
      </c>
      <c r="D51" s="475" t="s">
        <v>1049</v>
      </c>
      <c r="E51" s="475">
        <v>7</v>
      </c>
      <c r="F51" s="551">
        <v>629</v>
      </c>
      <c r="G51" s="551">
        <v>478</v>
      </c>
      <c r="H51" s="551">
        <v>1022</v>
      </c>
      <c r="I51" s="551" t="e">
        <v>#N/A</v>
      </c>
      <c r="J51" s="551">
        <v>175</v>
      </c>
      <c r="K51" s="551">
        <v>360</v>
      </c>
      <c r="L51" s="551" t="e">
        <v>#N/A</v>
      </c>
      <c r="M51" s="551" t="e">
        <v>#N/A</v>
      </c>
    </row>
    <row r="52" spans="1:13" x14ac:dyDescent="0.45">
      <c r="A52" s="475" t="s">
        <v>1056</v>
      </c>
      <c r="B52" s="475" t="s">
        <v>562</v>
      </c>
      <c r="C52" s="475" t="s">
        <v>359</v>
      </c>
      <c r="D52" s="475" t="s">
        <v>1049</v>
      </c>
      <c r="E52" s="475">
        <v>7</v>
      </c>
      <c r="F52" s="551">
        <v>1193</v>
      </c>
      <c r="G52" s="551">
        <v>1015</v>
      </c>
      <c r="H52" s="551">
        <v>1311</v>
      </c>
      <c r="I52" s="551">
        <v>326</v>
      </c>
      <c r="J52" s="551">
        <v>246</v>
      </c>
      <c r="K52" s="551">
        <v>529</v>
      </c>
      <c r="L52" s="551">
        <v>217</v>
      </c>
      <c r="M52" s="551">
        <v>113</v>
      </c>
    </row>
    <row r="53" spans="1:13" x14ac:dyDescent="0.45">
      <c r="A53" s="475" t="s">
        <v>1056</v>
      </c>
      <c r="B53" s="475" t="s">
        <v>555</v>
      </c>
      <c r="C53" s="475" t="s">
        <v>359</v>
      </c>
      <c r="D53" s="475" t="s">
        <v>1049</v>
      </c>
      <c r="E53" s="475">
        <v>7</v>
      </c>
      <c r="F53" s="551">
        <v>351</v>
      </c>
      <c r="G53" s="551">
        <v>164</v>
      </c>
      <c r="H53" s="551">
        <v>167</v>
      </c>
      <c r="I53" s="551">
        <v>204</v>
      </c>
      <c r="J53" s="551">
        <v>576</v>
      </c>
      <c r="K53" s="551">
        <v>137</v>
      </c>
      <c r="L53" s="551">
        <v>133</v>
      </c>
      <c r="M53" s="551">
        <v>158</v>
      </c>
    </row>
    <row r="54" spans="1:13" x14ac:dyDescent="0.45">
      <c r="A54" s="475" t="s">
        <v>1056</v>
      </c>
      <c r="B54" s="475" t="s">
        <v>552</v>
      </c>
      <c r="C54" s="475" t="s">
        <v>360</v>
      </c>
      <c r="D54" s="475" t="s">
        <v>1050</v>
      </c>
      <c r="E54" s="475">
        <v>8</v>
      </c>
      <c r="F54" s="551">
        <v>4</v>
      </c>
      <c r="G54" s="551">
        <v>3</v>
      </c>
      <c r="H54" s="551" t="e">
        <v>#N/A</v>
      </c>
      <c r="I54" s="551" t="e">
        <v>#N/A</v>
      </c>
      <c r="J54" s="551">
        <v>2</v>
      </c>
      <c r="K54" s="551" t="e">
        <v>#N/A</v>
      </c>
      <c r="L54" s="551" t="e">
        <v>#N/A</v>
      </c>
      <c r="M54" s="551" t="e">
        <v>#N/A</v>
      </c>
    </row>
    <row r="55" spans="1:13" x14ac:dyDescent="0.45">
      <c r="A55" s="475" t="s">
        <v>1056</v>
      </c>
      <c r="B55" s="475" t="s">
        <v>553</v>
      </c>
      <c r="C55" s="475" t="s">
        <v>360</v>
      </c>
      <c r="D55" s="475" t="s">
        <v>1050</v>
      </c>
      <c r="E55" s="475">
        <v>8</v>
      </c>
      <c r="F55" s="551">
        <v>61</v>
      </c>
      <c r="G55" s="551">
        <v>54</v>
      </c>
      <c r="H55" s="551" t="e">
        <v>#N/A</v>
      </c>
      <c r="I55" s="551" t="e">
        <v>#N/A</v>
      </c>
      <c r="J55" s="551">
        <v>17</v>
      </c>
      <c r="K55" s="551">
        <v>44</v>
      </c>
      <c r="L55" s="551" t="e">
        <v>#N/A</v>
      </c>
      <c r="M55" s="551" t="e">
        <v>#N/A</v>
      </c>
    </row>
    <row r="56" spans="1:13" x14ac:dyDescent="0.45">
      <c r="A56" s="475" t="s">
        <v>1056</v>
      </c>
      <c r="B56" s="475" t="s">
        <v>562</v>
      </c>
      <c r="C56" s="475" t="s">
        <v>360</v>
      </c>
      <c r="D56" s="475" t="s">
        <v>1050</v>
      </c>
      <c r="E56" s="475">
        <v>8</v>
      </c>
      <c r="F56" s="551">
        <v>104</v>
      </c>
      <c r="G56" s="551">
        <v>121</v>
      </c>
      <c r="H56" s="551">
        <v>108</v>
      </c>
      <c r="I56" s="551" t="e">
        <v>#N/A</v>
      </c>
      <c r="J56" s="551">
        <v>30</v>
      </c>
      <c r="K56" s="551">
        <v>72</v>
      </c>
      <c r="L56" s="551">
        <v>26</v>
      </c>
      <c r="M56" s="551">
        <v>15</v>
      </c>
    </row>
    <row r="57" spans="1:13" x14ac:dyDescent="0.45">
      <c r="A57" s="475" t="s">
        <v>1056</v>
      </c>
      <c r="B57" s="475" t="s">
        <v>555</v>
      </c>
      <c r="C57" s="475" t="s">
        <v>360</v>
      </c>
      <c r="D57" s="475" t="s">
        <v>1050</v>
      </c>
      <c r="E57" s="475">
        <v>8</v>
      </c>
      <c r="F57" s="551">
        <v>65</v>
      </c>
      <c r="G57" s="551">
        <v>40</v>
      </c>
      <c r="H57" s="551">
        <v>175</v>
      </c>
      <c r="I57" s="551">
        <v>39</v>
      </c>
      <c r="J57" s="551">
        <v>135</v>
      </c>
      <c r="K57" s="551" t="e">
        <v>#N/A</v>
      </c>
      <c r="L57" s="551">
        <v>49</v>
      </c>
      <c r="M57" s="551">
        <v>53</v>
      </c>
    </row>
    <row r="58" spans="1:13" x14ac:dyDescent="0.45">
      <c r="A58" s="475" t="s">
        <v>1056</v>
      </c>
      <c r="B58" s="475" t="s">
        <v>552</v>
      </c>
      <c r="C58" s="475" t="s">
        <v>361</v>
      </c>
      <c r="D58" s="475" t="s">
        <v>1045</v>
      </c>
      <c r="E58" s="475">
        <v>10</v>
      </c>
      <c r="F58" s="551">
        <v>285</v>
      </c>
      <c r="G58" s="551">
        <v>194</v>
      </c>
      <c r="H58" s="551">
        <v>147</v>
      </c>
      <c r="I58" s="551">
        <v>101</v>
      </c>
      <c r="J58" s="551">
        <v>93</v>
      </c>
      <c r="K58" s="551">
        <v>110</v>
      </c>
      <c r="L58" s="551">
        <v>83</v>
      </c>
      <c r="M58" s="551">
        <v>138</v>
      </c>
    </row>
    <row r="59" spans="1:13" x14ac:dyDescent="0.45">
      <c r="A59" s="475" t="s">
        <v>1056</v>
      </c>
      <c r="B59" s="475" t="s">
        <v>553</v>
      </c>
      <c r="C59" s="475" t="s">
        <v>361</v>
      </c>
      <c r="D59" s="475" t="s">
        <v>1045</v>
      </c>
      <c r="E59" s="475">
        <v>10</v>
      </c>
      <c r="F59" s="551">
        <v>4521</v>
      </c>
      <c r="G59" s="551">
        <v>3908</v>
      </c>
      <c r="H59" s="551">
        <v>3697</v>
      </c>
      <c r="I59" s="551">
        <v>3101</v>
      </c>
      <c r="J59" s="551">
        <v>4567</v>
      </c>
      <c r="K59" s="551">
        <v>4896</v>
      </c>
      <c r="L59" s="551">
        <v>4013</v>
      </c>
      <c r="M59" s="551">
        <v>3996</v>
      </c>
    </row>
    <row r="60" spans="1:13" x14ac:dyDescent="0.45">
      <c r="A60" s="475" t="s">
        <v>1056</v>
      </c>
      <c r="B60" s="475" t="s">
        <v>562</v>
      </c>
      <c r="C60" s="475" t="s">
        <v>361</v>
      </c>
      <c r="D60" s="475" t="s">
        <v>1045</v>
      </c>
      <c r="E60" s="475">
        <v>10</v>
      </c>
      <c r="F60" s="551">
        <v>1090</v>
      </c>
      <c r="G60" s="551">
        <v>925</v>
      </c>
      <c r="H60" s="551">
        <v>1179</v>
      </c>
      <c r="I60" s="551">
        <v>1168</v>
      </c>
      <c r="J60" s="551">
        <v>1476</v>
      </c>
      <c r="K60" s="551">
        <v>1660</v>
      </c>
      <c r="L60" s="551">
        <v>1595</v>
      </c>
      <c r="M60" s="551">
        <v>1510</v>
      </c>
    </row>
    <row r="61" spans="1:13" x14ac:dyDescent="0.45">
      <c r="A61" s="475" t="s">
        <v>1056</v>
      </c>
      <c r="B61" s="475" t="s">
        <v>555</v>
      </c>
      <c r="C61" s="475" t="s">
        <v>361</v>
      </c>
      <c r="D61" s="475" t="s">
        <v>1045</v>
      </c>
      <c r="E61" s="475">
        <v>10</v>
      </c>
      <c r="F61" s="551">
        <v>2255</v>
      </c>
      <c r="G61" s="551">
        <v>2148</v>
      </c>
      <c r="H61" s="551">
        <v>1339</v>
      </c>
      <c r="I61" s="551">
        <v>2368</v>
      </c>
      <c r="J61" s="551">
        <v>1804</v>
      </c>
      <c r="K61" s="551">
        <v>1840</v>
      </c>
      <c r="L61" s="551">
        <v>1451</v>
      </c>
      <c r="M61" s="551">
        <v>1590</v>
      </c>
    </row>
    <row r="62" spans="1:13" x14ac:dyDescent="0.45">
      <c r="A62" s="475" t="s">
        <v>1056</v>
      </c>
      <c r="B62" s="475" t="s">
        <v>552</v>
      </c>
      <c r="C62" s="475" t="s">
        <v>362</v>
      </c>
      <c r="D62" s="475" t="s">
        <v>1046</v>
      </c>
      <c r="E62" s="475">
        <v>11</v>
      </c>
      <c r="F62" s="551" t="e">
        <v>#N/A</v>
      </c>
      <c r="G62" s="551">
        <v>17</v>
      </c>
      <c r="H62" s="551" t="e">
        <v>#N/A</v>
      </c>
      <c r="I62" s="551" t="e">
        <v>#N/A</v>
      </c>
      <c r="J62" s="551" t="e">
        <v>#N/A</v>
      </c>
      <c r="K62" s="551" t="e">
        <v>#N/A</v>
      </c>
      <c r="L62" s="551" t="e">
        <v>#N/A</v>
      </c>
      <c r="M62" s="551" t="e">
        <v>#N/A</v>
      </c>
    </row>
    <row r="63" spans="1:13" x14ac:dyDescent="0.45">
      <c r="A63" s="475" t="s">
        <v>1056</v>
      </c>
      <c r="B63" s="475" t="s">
        <v>553</v>
      </c>
      <c r="C63" s="475" t="s">
        <v>362</v>
      </c>
      <c r="D63" s="475" t="s">
        <v>1046</v>
      </c>
      <c r="E63" s="475">
        <v>11</v>
      </c>
      <c r="F63" s="551" t="e">
        <v>#N/A</v>
      </c>
      <c r="G63" s="551">
        <v>328</v>
      </c>
      <c r="H63" s="551" t="e">
        <v>#N/A</v>
      </c>
      <c r="I63" s="551" t="e">
        <v>#N/A</v>
      </c>
      <c r="J63" s="551" t="e">
        <v>#N/A</v>
      </c>
      <c r="K63" s="551" t="e">
        <v>#N/A</v>
      </c>
      <c r="L63" s="551" t="e">
        <v>#N/A</v>
      </c>
      <c r="M63" s="551" t="e">
        <v>#N/A</v>
      </c>
    </row>
    <row r="64" spans="1:13" x14ac:dyDescent="0.45">
      <c r="A64" s="475" t="s">
        <v>1056</v>
      </c>
      <c r="B64" s="475" t="s">
        <v>562</v>
      </c>
      <c r="C64" s="475" t="s">
        <v>362</v>
      </c>
      <c r="D64" s="475" t="s">
        <v>1046</v>
      </c>
      <c r="E64" s="475">
        <v>11</v>
      </c>
      <c r="F64" s="551">
        <v>96</v>
      </c>
      <c r="G64" s="551">
        <v>131</v>
      </c>
      <c r="H64" s="551">
        <v>142</v>
      </c>
      <c r="I64" s="551">
        <v>137</v>
      </c>
      <c r="J64" s="551">
        <v>128</v>
      </c>
      <c r="K64" s="551">
        <v>106</v>
      </c>
      <c r="L64" s="551">
        <v>139</v>
      </c>
      <c r="M64" s="551">
        <v>116</v>
      </c>
    </row>
    <row r="65" spans="1:13" x14ac:dyDescent="0.45">
      <c r="A65" s="475" t="s">
        <v>1056</v>
      </c>
      <c r="B65" s="475" t="s">
        <v>555</v>
      </c>
      <c r="C65" s="475" t="s">
        <v>362</v>
      </c>
      <c r="D65" s="475" t="s">
        <v>1046</v>
      </c>
      <c r="E65" s="475">
        <v>11</v>
      </c>
      <c r="F65" s="551">
        <v>214</v>
      </c>
      <c r="G65" s="551">
        <v>307</v>
      </c>
      <c r="H65" s="551">
        <v>177</v>
      </c>
      <c r="I65" s="551">
        <v>437</v>
      </c>
      <c r="J65" s="551">
        <v>262</v>
      </c>
      <c r="K65" s="551">
        <v>102</v>
      </c>
      <c r="L65" s="551">
        <v>178</v>
      </c>
      <c r="M65" s="551">
        <v>460</v>
      </c>
    </row>
    <row r="66" spans="1:13" x14ac:dyDescent="0.45">
      <c r="A66" s="475" t="s">
        <v>1056</v>
      </c>
      <c r="B66" s="475" t="s">
        <v>552</v>
      </c>
      <c r="C66" s="475" t="s">
        <v>363</v>
      </c>
      <c r="D66" s="475" t="s">
        <v>1047</v>
      </c>
      <c r="E66" s="475">
        <v>13</v>
      </c>
      <c r="F66" s="551">
        <v>211</v>
      </c>
      <c r="G66" s="551">
        <v>282</v>
      </c>
      <c r="H66" s="551">
        <v>222</v>
      </c>
      <c r="I66" s="551">
        <v>231</v>
      </c>
      <c r="J66" s="551">
        <v>268</v>
      </c>
      <c r="K66" s="551">
        <v>254</v>
      </c>
      <c r="L66" s="551">
        <v>257</v>
      </c>
      <c r="M66" s="551">
        <v>220</v>
      </c>
    </row>
    <row r="67" spans="1:13" x14ac:dyDescent="0.45">
      <c r="A67" s="475" t="s">
        <v>1056</v>
      </c>
      <c r="B67" s="475" t="s">
        <v>553</v>
      </c>
      <c r="C67" s="475" t="s">
        <v>363</v>
      </c>
      <c r="D67" s="475" t="s">
        <v>1047</v>
      </c>
      <c r="E67" s="475">
        <v>13</v>
      </c>
      <c r="F67" s="551">
        <v>7567</v>
      </c>
      <c r="G67" s="551">
        <v>7973</v>
      </c>
      <c r="H67" s="551">
        <v>8788</v>
      </c>
      <c r="I67" s="551">
        <v>9056</v>
      </c>
      <c r="J67" s="551">
        <v>8623</v>
      </c>
      <c r="K67" s="551">
        <v>11009</v>
      </c>
      <c r="L67" s="551">
        <v>10072</v>
      </c>
      <c r="M67" s="551">
        <v>9618</v>
      </c>
    </row>
    <row r="68" spans="1:13" x14ac:dyDescent="0.45">
      <c r="A68" s="475" t="s">
        <v>1056</v>
      </c>
      <c r="B68" s="475" t="s">
        <v>562</v>
      </c>
      <c r="C68" s="475" t="s">
        <v>363</v>
      </c>
      <c r="D68" s="475" t="s">
        <v>1047</v>
      </c>
      <c r="E68" s="475">
        <v>13</v>
      </c>
      <c r="F68" s="551">
        <v>2372</v>
      </c>
      <c r="G68" s="551">
        <v>2571</v>
      </c>
      <c r="H68" s="551">
        <v>2651</v>
      </c>
      <c r="I68" s="551">
        <v>2966</v>
      </c>
      <c r="J68" s="551">
        <v>3122</v>
      </c>
      <c r="K68" s="551">
        <v>2562</v>
      </c>
      <c r="L68" s="551">
        <v>3853</v>
      </c>
      <c r="M68" s="551">
        <v>2942</v>
      </c>
    </row>
    <row r="69" spans="1:13" x14ac:dyDescent="0.45">
      <c r="A69" s="475" t="s">
        <v>1056</v>
      </c>
      <c r="B69" s="475" t="s">
        <v>555</v>
      </c>
      <c r="C69" s="475" t="s">
        <v>363</v>
      </c>
      <c r="D69" s="475" t="s">
        <v>1047</v>
      </c>
      <c r="E69" s="475">
        <v>13</v>
      </c>
      <c r="F69" s="551">
        <v>2638</v>
      </c>
      <c r="G69" s="551">
        <v>2770</v>
      </c>
      <c r="H69" s="551">
        <v>3923</v>
      </c>
      <c r="I69" s="551">
        <v>3613</v>
      </c>
      <c r="J69" s="551">
        <v>3719</v>
      </c>
      <c r="K69" s="551">
        <v>5156</v>
      </c>
      <c r="L69" s="551">
        <v>4196</v>
      </c>
      <c r="M69" s="551">
        <v>3583</v>
      </c>
    </row>
    <row r="70" spans="1:13" x14ac:dyDescent="0.45">
      <c r="A70" s="475" t="s">
        <v>1056</v>
      </c>
      <c r="B70" s="475" t="s">
        <v>552</v>
      </c>
      <c r="C70" s="475" t="s">
        <v>364</v>
      </c>
      <c r="D70" s="475" t="s">
        <v>1048</v>
      </c>
      <c r="E70" s="475">
        <v>14</v>
      </c>
      <c r="F70" s="551">
        <v>32</v>
      </c>
      <c r="G70" s="551">
        <v>49</v>
      </c>
      <c r="H70" s="551">
        <v>46</v>
      </c>
      <c r="I70" s="551">
        <v>43</v>
      </c>
      <c r="J70" s="551">
        <v>45</v>
      </c>
      <c r="K70" s="551">
        <v>51</v>
      </c>
      <c r="L70" s="551">
        <v>63</v>
      </c>
      <c r="M70" s="551">
        <v>46</v>
      </c>
    </row>
    <row r="71" spans="1:13" x14ac:dyDescent="0.45">
      <c r="A71" s="475" t="s">
        <v>1056</v>
      </c>
      <c r="B71" s="475" t="s">
        <v>553</v>
      </c>
      <c r="C71" s="475" t="s">
        <v>364</v>
      </c>
      <c r="D71" s="475" t="s">
        <v>1048</v>
      </c>
      <c r="E71" s="475">
        <v>14</v>
      </c>
      <c r="F71" s="551">
        <v>616</v>
      </c>
      <c r="G71" s="551">
        <v>678</v>
      </c>
      <c r="H71" s="551">
        <v>815</v>
      </c>
      <c r="I71" s="551">
        <v>853</v>
      </c>
      <c r="J71" s="551">
        <v>884</v>
      </c>
      <c r="K71" s="551">
        <v>2568</v>
      </c>
      <c r="L71" s="551">
        <v>1349</v>
      </c>
      <c r="M71" s="551">
        <v>1037</v>
      </c>
    </row>
    <row r="72" spans="1:13" x14ac:dyDescent="0.45">
      <c r="A72" s="475" t="s">
        <v>1056</v>
      </c>
      <c r="B72" s="475" t="s">
        <v>562</v>
      </c>
      <c r="C72" s="475" t="s">
        <v>364</v>
      </c>
      <c r="D72" s="475" t="s">
        <v>1048</v>
      </c>
      <c r="E72" s="475">
        <v>14</v>
      </c>
      <c r="F72" s="551">
        <v>246</v>
      </c>
      <c r="G72" s="551">
        <v>301</v>
      </c>
      <c r="H72" s="551">
        <v>350</v>
      </c>
      <c r="I72" s="551">
        <v>421</v>
      </c>
      <c r="J72" s="551">
        <v>416</v>
      </c>
      <c r="K72" s="551">
        <v>336</v>
      </c>
      <c r="L72" s="551">
        <v>563</v>
      </c>
      <c r="M72" s="551">
        <v>393</v>
      </c>
    </row>
    <row r="73" spans="1:13" x14ac:dyDescent="0.45">
      <c r="A73" s="475" t="s">
        <v>1056</v>
      </c>
      <c r="B73" s="475" t="s">
        <v>555</v>
      </c>
      <c r="C73" s="475" t="s">
        <v>364</v>
      </c>
      <c r="D73" s="475" t="s">
        <v>1048</v>
      </c>
      <c r="E73" s="475">
        <v>14</v>
      </c>
      <c r="F73" s="551">
        <v>371</v>
      </c>
      <c r="G73" s="551">
        <v>469</v>
      </c>
      <c r="H73" s="551">
        <v>1483</v>
      </c>
      <c r="I73" s="551">
        <v>698</v>
      </c>
      <c r="J73" s="551">
        <v>814</v>
      </c>
      <c r="K73" s="551">
        <v>940</v>
      </c>
      <c r="L73" s="551">
        <v>953</v>
      </c>
      <c r="M73" s="551">
        <v>924</v>
      </c>
    </row>
    <row r="74" spans="1:13" x14ac:dyDescent="0.45">
      <c r="A74" s="475" t="s">
        <v>1056</v>
      </c>
      <c r="B74" s="475" t="s">
        <v>552</v>
      </c>
      <c r="C74" s="475" t="s">
        <v>365</v>
      </c>
      <c r="D74" s="475" t="s">
        <v>1049</v>
      </c>
      <c r="E74" s="475">
        <v>15</v>
      </c>
      <c r="F74" s="551">
        <v>50</v>
      </c>
      <c r="G74" s="551">
        <v>35</v>
      </c>
      <c r="H74" s="551">
        <v>22</v>
      </c>
      <c r="I74" s="551">
        <v>13</v>
      </c>
      <c r="J74" s="551">
        <v>21</v>
      </c>
      <c r="K74" s="551">
        <v>14</v>
      </c>
      <c r="L74" s="551">
        <v>45</v>
      </c>
      <c r="M74" s="551">
        <v>10</v>
      </c>
    </row>
    <row r="75" spans="1:13" x14ac:dyDescent="0.45">
      <c r="A75" s="475" t="s">
        <v>1056</v>
      </c>
      <c r="B75" s="475" t="s">
        <v>553</v>
      </c>
      <c r="C75" s="475" t="s">
        <v>365</v>
      </c>
      <c r="D75" s="475" t="s">
        <v>1049</v>
      </c>
      <c r="E75" s="475">
        <v>15</v>
      </c>
      <c r="F75" s="551">
        <v>1026</v>
      </c>
      <c r="G75" s="551">
        <v>962</v>
      </c>
      <c r="H75" s="551">
        <v>1477</v>
      </c>
      <c r="I75" s="551">
        <v>926</v>
      </c>
      <c r="J75" s="551">
        <v>1026</v>
      </c>
      <c r="K75" s="551">
        <v>1456</v>
      </c>
      <c r="L75" s="551">
        <v>1921</v>
      </c>
      <c r="M75" s="551">
        <v>1397</v>
      </c>
    </row>
    <row r="76" spans="1:13" x14ac:dyDescent="0.45">
      <c r="A76" s="475" t="s">
        <v>1056</v>
      </c>
      <c r="B76" s="475" t="s">
        <v>562</v>
      </c>
      <c r="C76" s="475" t="s">
        <v>365</v>
      </c>
      <c r="D76" s="475" t="s">
        <v>1049</v>
      </c>
      <c r="E76" s="475">
        <v>15</v>
      </c>
      <c r="F76" s="551">
        <v>1622</v>
      </c>
      <c r="G76" s="551">
        <v>1522</v>
      </c>
      <c r="H76" s="551">
        <v>2659</v>
      </c>
      <c r="I76" s="551">
        <v>1073</v>
      </c>
      <c r="J76" s="551">
        <v>1092</v>
      </c>
      <c r="K76" s="551">
        <v>1659</v>
      </c>
      <c r="L76" s="551">
        <v>943</v>
      </c>
      <c r="M76" s="551">
        <v>505</v>
      </c>
    </row>
    <row r="77" spans="1:13" x14ac:dyDescent="0.45">
      <c r="A77" s="475" t="s">
        <v>1056</v>
      </c>
      <c r="B77" s="475" t="s">
        <v>555</v>
      </c>
      <c r="C77" s="475" t="s">
        <v>365</v>
      </c>
      <c r="D77" s="475" t="s">
        <v>1049</v>
      </c>
      <c r="E77" s="475">
        <v>15</v>
      </c>
      <c r="F77" s="551">
        <v>239</v>
      </c>
      <c r="G77" s="551">
        <v>105</v>
      </c>
      <c r="H77" s="551">
        <v>119</v>
      </c>
      <c r="I77" s="551">
        <v>128</v>
      </c>
      <c r="J77" s="551">
        <v>342</v>
      </c>
      <c r="K77" s="551">
        <v>104</v>
      </c>
      <c r="L77" s="551">
        <v>147</v>
      </c>
      <c r="M77" s="551">
        <v>96</v>
      </c>
    </row>
    <row r="78" spans="1:13" x14ac:dyDescent="0.45">
      <c r="A78" s="475" t="s">
        <v>1056</v>
      </c>
      <c r="B78" s="475" t="s">
        <v>552</v>
      </c>
      <c r="C78" s="475" t="s">
        <v>366</v>
      </c>
      <c r="D78" s="475" t="s">
        <v>1050</v>
      </c>
      <c r="E78" s="475">
        <v>16</v>
      </c>
      <c r="F78" s="551">
        <v>6</v>
      </c>
      <c r="G78" s="551">
        <v>5</v>
      </c>
      <c r="H78" s="551" t="e">
        <v>#N/A</v>
      </c>
      <c r="I78" s="551" t="e">
        <v>#N/A</v>
      </c>
      <c r="J78" s="551">
        <v>2</v>
      </c>
      <c r="K78" s="551">
        <v>4</v>
      </c>
      <c r="L78" s="551" t="e">
        <v>#N/A</v>
      </c>
      <c r="M78" s="551" t="e">
        <v>#N/A</v>
      </c>
    </row>
    <row r="79" spans="1:13" x14ac:dyDescent="0.45">
      <c r="A79" s="475" t="s">
        <v>1056</v>
      </c>
      <c r="B79" s="475" t="s">
        <v>553</v>
      </c>
      <c r="C79" s="475" t="s">
        <v>366</v>
      </c>
      <c r="D79" s="475" t="s">
        <v>1050</v>
      </c>
      <c r="E79" s="475">
        <v>16</v>
      </c>
      <c r="F79" s="551">
        <v>57</v>
      </c>
      <c r="G79" s="551">
        <v>58</v>
      </c>
      <c r="H79" s="551">
        <v>142</v>
      </c>
      <c r="I79" s="551">
        <v>52</v>
      </c>
      <c r="J79" s="551">
        <v>53</v>
      </c>
      <c r="K79" s="551">
        <v>138</v>
      </c>
      <c r="L79" s="551">
        <v>87</v>
      </c>
      <c r="M79" s="551">
        <v>64</v>
      </c>
    </row>
    <row r="80" spans="1:13" x14ac:dyDescent="0.45">
      <c r="A80" s="475" t="s">
        <v>1056</v>
      </c>
      <c r="B80" s="475" t="s">
        <v>562</v>
      </c>
      <c r="C80" s="475" t="s">
        <v>366</v>
      </c>
      <c r="D80" s="475" t="s">
        <v>1050</v>
      </c>
      <c r="E80" s="475">
        <v>16</v>
      </c>
      <c r="F80" s="551">
        <v>84</v>
      </c>
      <c r="G80" s="551">
        <v>90</v>
      </c>
      <c r="H80" s="551">
        <v>130</v>
      </c>
      <c r="I80" s="551">
        <v>35</v>
      </c>
      <c r="J80" s="551">
        <v>52</v>
      </c>
      <c r="K80" s="551">
        <v>140</v>
      </c>
      <c r="L80" s="551" t="e">
        <v>#N/A</v>
      </c>
      <c r="M80" s="551" t="e">
        <v>#N/A</v>
      </c>
    </row>
    <row r="81" spans="1:13" x14ac:dyDescent="0.45">
      <c r="A81" s="475" t="s">
        <v>1056</v>
      </c>
      <c r="B81" s="475" t="s">
        <v>555</v>
      </c>
      <c r="C81" s="475" t="s">
        <v>366</v>
      </c>
      <c r="D81" s="475" t="s">
        <v>1050</v>
      </c>
      <c r="E81" s="475">
        <v>16</v>
      </c>
      <c r="F81" s="551">
        <v>36</v>
      </c>
      <c r="G81" s="551">
        <v>19</v>
      </c>
      <c r="H81" s="551" t="e">
        <v>#N/A</v>
      </c>
      <c r="I81" s="551" t="e">
        <v>#N/A</v>
      </c>
      <c r="J81" s="551">
        <v>55</v>
      </c>
      <c r="K81" s="551">
        <v>32</v>
      </c>
      <c r="L81" s="551">
        <v>51</v>
      </c>
      <c r="M81" s="551">
        <v>27</v>
      </c>
    </row>
    <row r="82" spans="1:13" x14ac:dyDescent="0.45">
      <c r="A82" s="475" t="s">
        <v>1056</v>
      </c>
      <c r="B82" s="475" t="s">
        <v>552</v>
      </c>
      <c r="C82" s="475" t="s">
        <v>368</v>
      </c>
      <c r="D82" s="475" t="s">
        <v>1045</v>
      </c>
      <c r="E82" s="475">
        <v>18</v>
      </c>
      <c r="F82" s="551">
        <v>94</v>
      </c>
      <c r="G82" s="551">
        <v>49</v>
      </c>
      <c r="H82" s="551">
        <v>55</v>
      </c>
      <c r="I82" s="551">
        <v>49</v>
      </c>
      <c r="J82" s="551">
        <v>44</v>
      </c>
      <c r="K82" s="551">
        <v>59</v>
      </c>
      <c r="L82" s="551">
        <v>45</v>
      </c>
      <c r="M82" s="551">
        <v>34</v>
      </c>
    </row>
    <row r="83" spans="1:13" x14ac:dyDescent="0.45">
      <c r="A83" s="475" t="s">
        <v>1056</v>
      </c>
      <c r="B83" s="475" t="s">
        <v>553</v>
      </c>
      <c r="C83" s="475" t="s">
        <v>368</v>
      </c>
      <c r="D83" s="475" t="s">
        <v>1045</v>
      </c>
      <c r="E83" s="475">
        <v>18</v>
      </c>
      <c r="F83" s="551">
        <v>3065</v>
      </c>
      <c r="G83" s="551">
        <v>2562</v>
      </c>
      <c r="H83" s="551">
        <v>2133</v>
      </c>
      <c r="I83" s="551">
        <v>2292</v>
      </c>
      <c r="J83" s="551">
        <v>3323</v>
      </c>
      <c r="K83" s="551">
        <v>2899</v>
      </c>
      <c r="L83" s="551">
        <v>2319</v>
      </c>
      <c r="M83" s="551">
        <v>2584</v>
      </c>
    </row>
    <row r="84" spans="1:13" x14ac:dyDescent="0.45">
      <c r="A84" s="475" t="s">
        <v>1056</v>
      </c>
      <c r="B84" s="475" t="s">
        <v>562</v>
      </c>
      <c r="C84" s="475" t="s">
        <v>368</v>
      </c>
      <c r="D84" s="475" t="s">
        <v>1045</v>
      </c>
      <c r="E84" s="475">
        <v>18</v>
      </c>
      <c r="F84" s="551">
        <v>681</v>
      </c>
      <c r="G84" s="551">
        <v>727</v>
      </c>
      <c r="H84" s="551">
        <v>686</v>
      </c>
      <c r="I84" s="551">
        <v>1072</v>
      </c>
      <c r="J84" s="551">
        <v>1401</v>
      </c>
      <c r="K84" s="551">
        <v>1330</v>
      </c>
      <c r="L84" s="551">
        <v>1557</v>
      </c>
      <c r="M84" s="551">
        <v>1134</v>
      </c>
    </row>
    <row r="85" spans="1:13" x14ac:dyDescent="0.45">
      <c r="A85" s="475" t="s">
        <v>1056</v>
      </c>
      <c r="B85" s="475" t="s">
        <v>555</v>
      </c>
      <c r="C85" s="475" t="s">
        <v>368</v>
      </c>
      <c r="D85" s="475" t="s">
        <v>1045</v>
      </c>
      <c r="E85" s="475">
        <v>18</v>
      </c>
      <c r="F85" s="551">
        <v>523</v>
      </c>
      <c r="G85" s="551">
        <v>613</v>
      </c>
      <c r="H85" s="551">
        <v>720</v>
      </c>
      <c r="I85" s="551">
        <v>1221</v>
      </c>
      <c r="J85" s="551">
        <v>910</v>
      </c>
      <c r="K85" s="551">
        <v>842</v>
      </c>
      <c r="L85" s="551">
        <v>996</v>
      </c>
      <c r="M85" s="551">
        <v>478</v>
      </c>
    </row>
    <row r="86" spans="1:13" x14ac:dyDescent="0.45">
      <c r="A86" s="475" t="s">
        <v>1056</v>
      </c>
      <c r="B86" s="475" t="s">
        <v>552</v>
      </c>
      <c r="C86" s="475" t="s">
        <v>367</v>
      </c>
      <c r="D86" s="475" t="s">
        <v>1046</v>
      </c>
      <c r="E86" s="475">
        <v>19</v>
      </c>
      <c r="F86" s="551" t="e">
        <v>#N/A</v>
      </c>
      <c r="G86" s="551">
        <v>7</v>
      </c>
      <c r="H86" s="551" t="e">
        <v>#N/A</v>
      </c>
      <c r="I86" s="551" t="e">
        <v>#N/A</v>
      </c>
      <c r="J86" s="551">
        <v>26</v>
      </c>
      <c r="K86" s="551" t="e">
        <v>#N/A</v>
      </c>
      <c r="L86" s="551" t="e">
        <v>#N/A</v>
      </c>
      <c r="M86" s="551" t="e">
        <v>#N/A</v>
      </c>
    </row>
    <row r="87" spans="1:13" x14ac:dyDescent="0.45">
      <c r="A87" s="475" t="s">
        <v>1056</v>
      </c>
      <c r="B87" s="475" t="s">
        <v>553</v>
      </c>
      <c r="C87" s="475" t="s">
        <v>367</v>
      </c>
      <c r="D87" s="475" t="s">
        <v>1046</v>
      </c>
      <c r="E87" s="475">
        <v>19</v>
      </c>
      <c r="F87" s="551">
        <v>233</v>
      </c>
      <c r="G87" s="551">
        <v>277</v>
      </c>
      <c r="H87" s="551">
        <v>400</v>
      </c>
      <c r="I87" s="551">
        <v>508</v>
      </c>
      <c r="J87" s="551">
        <v>688</v>
      </c>
      <c r="K87" s="551">
        <v>853</v>
      </c>
      <c r="L87" s="551">
        <v>831</v>
      </c>
      <c r="M87" s="551">
        <v>798</v>
      </c>
    </row>
    <row r="88" spans="1:13" x14ac:dyDescent="0.45">
      <c r="A88" s="475" t="s">
        <v>1056</v>
      </c>
      <c r="B88" s="475" t="s">
        <v>562</v>
      </c>
      <c r="C88" s="475" t="s">
        <v>367</v>
      </c>
      <c r="D88" s="475" t="s">
        <v>1046</v>
      </c>
      <c r="E88" s="475">
        <v>19</v>
      </c>
      <c r="F88" s="551">
        <v>162</v>
      </c>
      <c r="G88" s="551">
        <v>155</v>
      </c>
      <c r="H88" s="551">
        <v>372</v>
      </c>
      <c r="I88" s="551" t="e">
        <v>#N/A</v>
      </c>
      <c r="J88" s="551">
        <v>1186</v>
      </c>
      <c r="K88" s="551" t="e">
        <v>#N/A</v>
      </c>
      <c r="L88" s="551" t="e">
        <v>#N/A</v>
      </c>
      <c r="M88" s="551" t="e">
        <v>#N/A</v>
      </c>
    </row>
    <row r="89" spans="1:13" x14ac:dyDescent="0.45">
      <c r="A89" s="475" t="s">
        <v>1056</v>
      </c>
      <c r="B89" s="475" t="s">
        <v>555</v>
      </c>
      <c r="C89" s="475" t="s">
        <v>367</v>
      </c>
      <c r="D89" s="475" t="s">
        <v>1046</v>
      </c>
      <c r="E89" s="475">
        <v>19</v>
      </c>
      <c r="F89" s="551" t="e">
        <v>#N/A</v>
      </c>
      <c r="G89" s="551">
        <v>345</v>
      </c>
      <c r="H89" s="551" t="e">
        <v>#N/A</v>
      </c>
      <c r="I89" s="551">
        <v>669</v>
      </c>
      <c r="J89" s="551">
        <v>461</v>
      </c>
      <c r="K89" s="551">
        <v>423</v>
      </c>
      <c r="L89" s="551">
        <v>474</v>
      </c>
      <c r="M89" s="551">
        <v>547</v>
      </c>
    </row>
    <row r="90" spans="1:13" x14ac:dyDescent="0.45">
      <c r="A90" s="475" t="s">
        <v>1056</v>
      </c>
      <c r="B90" s="475" t="s">
        <v>552</v>
      </c>
      <c r="C90" s="475" t="s">
        <v>369</v>
      </c>
      <c r="D90" s="475" t="s">
        <v>1047</v>
      </c>
      <c r="E90" s="475">
        <v>21</v>
      </c>
      <c r="F90" s="551">
        <v>258</v>
      </c>
      <c r="G90" s="551">
        <v>275</v>
      </c>
      <c r="H90" s="551">
        <v>329</v>
      </c>
      <c r="I90" s="551">
        <v>257</v>
      </c>
      <c r="J90" s="551">
        <v>252</v>
      </c>
      <c r="K90" s="551">
        <v>199</v>
      </c>
      <c r="L90" s="551">
        <v>217</v>
      </c>
      <c r="M90" s="551">
        <v>170</v>
      </c>
    </row>
    <row r="91" spans="1:13" x14ac:dyDescent="0.45">
      <c r="A91" s="475" t="s">
        <v>1056</v>
      </c>
      <c r="B91" s="475" t="s">
        <v>553</v>
      </c>
      <c r="C91" s="475" t="s">
        <v>369</v>
      </c>
      <c r="D91" s="475" t="s">
        <v>1047</v>
      </c>
      <c r="E91" s="475">
        <v>21</v>
      </c>
      <c r="F91" s="551">
        <v>12264</v>
      </c>
      <c r="G91" s="551">
        <v>10313</v>
      </c>
      <c r="H91" s="551">
        <v>12724</v>
      </c>
      <c r="I91" s="551">
        <v>10289</v>
      </c>
      <c r="J91" s="551">
        <v>11432</v>
      </c>
      <c r="K91" s="551">
        <v>12633</v>
      </c>
      <c r="L91" s="551">
        <v>10758</v>
      </c>
      <c r="M91" s="551">
        <v>13082</v>
      </c>
    </row>
    <row r="92" spans="1:13" x14ac:dyDescent="0.45">
      <c r="A92" s="475" t="s">
        <v>1056</v>
      </c>
      <c r="B92" s="475" t="s">
        <v>562</v>
      </c>
      <c r="C92" s="475" t="s">
        <v>369</v>
      </c>
      <c r="D92" s="475" t="s">
        <v>1047</v>
      </c>
      <c r="E92" s="475">
        <v>21</v>
      </c>
      <c r="F92" s="551">
        <v>5700</v>
      </c>
      <c r="G92" s="551">
        <v>5586</v>
      </c>
      <c r="H92" s="551">
        <v>6590</v>
      </c>
      <c r="I92" s="551">
        <v>6889</v>
      </c>
      <c r="J92" s="551">
        <v>7407</v>
      </c>
      <c r="K92" s="551">
        <v>2006</v>
      </c>
      <c r="L92" s="551">
        <v>4861</v>
      </c>
      <c r="M92" s="551">
        <v>2906</v>
      </c>
    </row>
    <row r="93" spans="1:13" x14ac:dyDescent="0.45">
      <c r="A93" s="475" t="s">
        <v>1056</v>
      </c>
      <c r="B93" s="475" t="s">
        <v>555</v>
      </c>
      <c r="C93" s="475" t="s">
        <v>369</v>
      </c>
      <c r="D93" s="475" t="s">
        <v>1047</v>
      </c>
      <c r="E93" s="475">
        <v>21</v>
      </c>
      <c r="F93" s="551">
        <v>4002</v>
      </c>
      <c r="G93" s="551">
        <v>4569</v>
      </c>
      <c r="H93" s="551">
        <v>5109</v>
      </c>
      <c r="I93" s="551">
        <v>5418</v>
      </c>
      <c r="J93" s="551">
        <v>6651</v>
      </c>
      <c r="K93" s="551">
        <v>4990</v>
      </c>
      <c r="L93" s="551">
        <v>6173</v>
      </c>
      <c r="M93" s="551">
        <v>4659</v>
      </c>
    </row>
    <row r="94" spans="1:13" x14ac:dyDescent="0.45">
      <c r="A94" s="475" t="s">
        <v>1056</v>
      </c>
      <c r="B94" s="475" t="s">
        <v>552</v>
      </c>
      <c r="C94" s="475" t="s">
        <v>370</v>
      </c>
      <c r="D94" s="475" t="s">
        <v>1048</v>
      </c>
      <c r="E94" s="475">
        <v>22</v>
      </c>
      <c r="F94" s="551">
        <v>8</v>
      </c>
      <c r="G94" s="551">
        <v>9</v>
      </c>
      <c r="H94" s="551">
        <v>10</v>
      </c>
      <c r="I94" s="551">
        <v>9</v>
      </c>
      <c r="J94" s="551">
        <v>9</v>
      </c>
      <c r="K94" s="551">
        <v>7</v>
      </c>
      <c r="L94" s="551">
        <v>10</v>
      </c>
      <c r="M94" s="551">
        <v>6</v>
      </c>
    </row>
    <row r="95" spans="1:13" x14ac:dyDescent="0.45">
      <c r="A95" s="475" t="s">
        <v>1056</v>
      </c>
      <c r="B95" s="475" t="s">
        <v>553</v>
      </c>
      <c r="C95" s="475" t="s">
        <v>370</v>
      </c>
      <c r="D95" s="475" t="s">
        <v>1048</v>
      </c>
      <c r="E95" s="475">
        <v>22</v>
      </c>
      <c r="F95" s="551">
        <v>179</v>
      </c>
      <c r="G95" s="551">
        <v>181</v>
      </c>
      <c r="H95" s="551">
        <v>218</v>
      </c>
      <c r="I95" s="551">
        <v>185</v>
      </c>
      <c r="J95" s="551">
        <v>220</v>
      </c>
      <c r="K95" s="551">
        <v>259</v>
      </c>
      <c r="L95" s="551">
        <v>218</v>
      </c>
      <c r="M95" s="551">
        <v>280</v>
      </c>
    </row>
    <row r="96" spans="1:13" x14ac:dyDescent="0.45">
      <c r="A96" s="475" t="s">
        <v>1056</v>
      </c>
      <c r="B96" s="475" t="s">
        <v>562</v>
      </c>
      <c r="C96" s="475" t="s">
        <v>370</v>
      </c>
      <c r="D96" s="475" t="s">
        <v>1048</v>
      </c>
      <c r="E96" s="475">
        <v>22</v>
      </c>
      <c r="F96" s="551">
        <v>109</v>
      </c>
      <c r="G96" s="551">
        <v>126</v>
      </c>
      <c r="H96" s="551">
        <v>138</v>
      </c>
      <c r="I96" s="551">
        <v>136</v>
      </c>
      <c r="J96" s="551">
        <v>158</v>
      </c>
      <c r="K96" s="551">
        <v>51</v>
      </c>
      <c r="L96" s="551">
        <v>113</v>
      </c>
      <c r="M96" s="551">
        <v>80</v>
      </c>
    </row>
    <row r="97" spans="1:13" x14ac:dyDescent="0.45">
      <c r="A97" s="475" t="s">
        <v>1056</v>
      </c>
      <c r="B97" s="475" t="s">
        <v>555</v>
      </c>
      <c r="C97" s="475" t="s">
        <v>370</v>
      </c>
      <c r="D97" s="475" t="s">
        <v>1048</v>
      </c>
      <c r="E97" s="475">
        <v>22</v>
      </c>
      <c r="F97" s="551">
        <v>97</v>
      </c>
      <c r="G97" s="551">
        <v>145</v>
      </c>
      <c r="H97" s="551">
        <v>279</v>
      </c>
      <c r="I97" s="551">
        <v>242</v>
      </c>
      <c r="J97" s="551">
        <v>193</v>
      </c>
      <c r="K97" s="551">
        <v>155</v>
      </c>
      <c r="L97" s="551">
        <v>183</v>
      </c>
      <c r="M97" s="551">
        <v>201</v>
      </c>
    </row>
    <row r="98" spans="1:13" x14ac:dyDescent="0.45">
      <c r="A98" s="475" t="s">
        <v>1056</v>
      </c>
      <c r="B98" s="475" t="s">
        <v>552</v>
      </c>
      <c r="C98" s="475" t="s">
        <v>371</v>
      </c>
      <c r="D98" s="475" t="s">
        <v>1049</v>
      </c>
      <c r="E98" s="475">
        <v>23</v>
      </c>
      <c r="F98" s="551">
        <v>258</v>
      </c>
      <c r="G98" s="551">
        <v>239</v>
      </c>
      <c r="H98" s="551">
        <v>249</v>
      </c>
      <c r="I98" s="551">
        <v>253</v>
      </c>
      <c r="J98" s="551">
        <v>279</v>
      </c>
      <c r="K98" s="551">
        <v>288</v>
      </c>
      <c r="L98" s="551">
        <v>372</v>
      </c>
      <c r="M98" s="551" t="e">
        <v>#N/A</v>
      </c>
    </row>
    <row r="99" spans="1:13" x14ac:dyDescent="0.45">
      <c r="A99" s="475" t="s">
        <v>1056</v>
      </c>
      <c r="B99" s="475" t="s">
        <v>553</v>
      </c>
      <c r="C99" s="475" t="s">
        <v>371</v>
      </c>
      <c r="D99" s="475" t="s">
        <v>1049</v>
      </c>
      <c r="E99" s="475">
        <v>23</v>
      </c>
      <c r="F99" s="551">
        <v>10513</v>
      </c>
      <c r="G99" s="551">
        <v>11159</v>
      </c>
      <c r="H99" s="551">
        <v>10860</v>
      </c>
      <c r="I99" s="551">
        <v>13244</v>
      </c>
      <c r="J99" s="551">
        <v>14833</v>
      </c>
      <c r="K99" s="551">
        <v>17212</v>
      </c>
      <c r="L99" s="551">
        <v>19183</v>
      </c>
      <c r="M99" s="551">
        <v>21630</v>
      </c>
    </row>
    <row r="100" spans="1:13" x14ac:dyDescent="0.45">
      <c r="A100" s="475" t="s">
        <v>1056</v>
      </c>
      <c r="B100" s="475" t="s">
        <v>562</v>
      </c>
      <c r="C100" s="475" t="s">
        <v>371</v>
      </c>
      <c r="D100" s="475" t="s">
        <v>1049</v>
      </c>
      <c r="E100" s="475">
        <v>23</v>
      </c>
      <c r="F100" s="551">
        <v>2938</v>
      </c>
      <c r="G100" s="551">
        <v>3505</v>
      </c>
      <c r="H100" s="551">
        <v>5776</v>
      </c>
      <c r="I100" s="551">
        <v>5422</v>
      </c>
      <c r="J100" s="551">
        <v>6115</v>
      </c>
      <c r="K100" s="551">
        <v>11140</v>
      </c>
      <c r="L100" s="551">
        <v>8057</v>
      </c>
      <c r="M100" s="551">
        <v>4651</v>
      </c>
    </row>
    <row r="101" spans="1:13" x14ac:dyDescent="0.45">
      <c r="A101" s="475" t="s">
        <v>1056</v>
      </c>
      <c r="B101" s="475" t="s">
        <v>555</v>
      </c>
      <c r="C101" s="475" t="s">
        <v>371</v>
      </c>
      <c r="D101" s="475" t="s">
        <v>1049</v>
      </c>
      <c r="E101" s="475">
        <v>23</v>
      </c>
      <c r="F101" s="551">
        <v>1428</v>
      </c>
      <c r="G101" s="551">
        <v>1278</v>
      </c>
      <c r="H101" s="551">
        <v>3743</v>
      </c>
      <c r="I101" s="551">
        <v>2607</v>
      </c>
      <c r="J101" s="551">
        <v>3132</v>
      </c>
      <c r="K101" s="551">
        <v>3649</v>
      </c>
      <c r="L101" s="551">
        <v>3886</v>
      </c>
      <c r="M101" s="551" t="e">
        <v>#N/A</v>
      </c>
    </row>
    <row r="102" spans="1:13" x14ac:dyDescent="0.45">
      <c r="A102" s="475" t="s">
        <v>1056</v>
      </c>
      <c r="B102" s="475" t="s">
        <v>552</v>
      </c>
      <c r="C102" s="475" t="s">
        <v>372</v>
      </c>
      <c r="D102" s="475" t="s">
        <v>1050</v>
      </c>
      <c r="E102" s="475">
        <v>24</v>
      </c>
      <c r="F102" s="551">
        <v>9</v>
      </c>
      <c r="G102" s="551">
        <v>9</v>
      </c>
      <c r="H102" s="551">
        <v>9</v>
      </c>
      <c r="I102" s="551">
        <v>10</v>
      </c>
      <c r="J102" s="551">
        <v>14</v>
      </c>
      <c r="K102" s="551">
        <v>13</v>
      </c>
      <c r="L102" s="551">
        <v>20</v>
      </c>
      <c r="M102" s="551" t="e">
        <v>#N/A</v>
      </c>
    </row>
    <row r="103" spans="1:13" x14ac:dyDescent="0.45">
      <c r="A103" s="475" t="s">
        <v>1056</v>
      </c>
      <c r="B103" s="475" t="s">
        <v>553</v>
      </c>
      <c r="C103" s="475" t="s">
        <v>372</v>
      </c>
      <c r="D103" s="475" t="s">
        <v>1050</v>
      </c>
      <c r="E103" s="475">
        <v>24</v>
      </c>
      <c r="F103" s="551">
        <v>139</v>
      </c>
      <c r="G103" s="551">
        <v>208</v>
      </c>
      <c r="H103" s="551">
        <v>334</v>
      </c>
      <c r="I103" s="551">
        <v>264</v>
      </c>
      <c r="J103" s="551">
        <v>306</v>
      </c>
      <c r="K103" s="551">
        <v>355</v>
      </c>
      <c r="L103" s="551">
        <v>427</v>
      </c>
      <c r="M103" s="551">
        <v>493</v>
      </c>
    </row>
    <row r="104" spans="1:13" x14ac:dyDescent="0.45">
      <c r="A104" s="475" t="s">
        <v>1056</v>
      </c>
      <c r="B104" s="475" t="s">
        <v>562</v>
      </c>
      <c r="C104" s="475" t="s">
        <v>372</v>
      </c>
      <c r="D104" s="475" t="s">
        <v>1050</v>
      </c>
      <c r="E104" s="475">
        <v>24</v>
      </c>
      <c r="F104" s="551">
        <v>70</v>
      </c>
      <c r="G104" s="551">
        <v>96</v>
      </c>
      <c r="H104" s="551">
        <v>145</v>
      </c>
      <c r="I104" s="551">
        <v>143</v>
      </c>
      <c r="J104" s="551">
        <v>173</v>
      </c>
      <c r="K104" s="551">
        <v>294</v>
      </c>
      <c r="L104" s="551">
        <v>244</v>
      </c>
      <c r="M104" s="551" t="e">
        <v>#N/A</v>
      </c>
    </row>
    <row r="105" spans="1:13" x14ac:dyDescent="0.45">
      <c r="A105" s="475" t="s">
        <v>1056</v>
      </c>
      <c r="B105" s="475" t="s">
        <v>555</v>
      </c>
      <c r="C105" s="475" t="s">
        <v>372</v>
      </c>
      <c r="D105" s="475" t="s">
        <v>1050</v>
      </c>
      <c r="E105" s="475">
        <v>24</v>
      </c>
      <c r="F105" s="551">
        <v>52</v>
      </c>
      <c r="G105" s="551">
        <v>51</v>
      </c>
      <c r="H105" s="551">
        <v>123</v>
      </c>
      <c r="I105" s="551">
        <v>106</v>
      </c>
      <c r="J105" s="551">
        <v>171</v>
      </c>
      <c r="K105" s="551">
        <v>142</v>
      </c>
      <c r="L105" s="551">
        <v>140</v>
      </c>
      <c r="M105" s="551">
        <v>172</v>
      </c>
    </row>
    <row r="106" spans="1:13" x14ac:dyDescent="0.45">
      <c r="A106" s="475" t="s">
        <v>1056</v>
      </c>
      <c r="B106" s="475" t="s">
        <v>552</v>
      </c>
      <c r="C106" s="475" t="s">
        <v>373</v>
      </c>
      <c r="D106" s="475" t="s">
        <v>1045</v>
      </c>
      <c r="E106" s="475">
        <v>26</v>
      </c>
      <c r="F106" s="552" t="e">
        <v>#N/A</v>
      </c>
      <c r="G106" s="552" t="e">
        <v>#N/A</v>
      </c>
      <c r="H106" s="551" t="e">
        <v>#N/A</v>
      </c>
      <c r="I106" s="552" t="e">
        <v>#N/A</v>
      </c>
      <c r="J106" s="552" t="e">
        <v>#N/A</v>
      </c>
      <c r="K106" s="552" t="e">
        <v>#N/A</v>
      </c>
      <c r="L106" s="552"/>
      <c r="M106" s="552"/>
    </row>
    <row r="107" spans="1:13" x14ac:dyDescent="0.45">
      <c r="A107" s="475" t="s">
        <v>1056</v>
      </c>
      <c r="B107" s="475" t="s">
        <v>553</v>
      </c>
      <c r="C107" s="475" t="s">
        <v>373</v>
      </c>
      <c r="D107" s="475" t="s">
        <v>1045</v>
      </c>
      <c r="E107" s="475">
        <v>26</v>
      </c>
      <c r="F107" s="551" t="e">
        <v>#N/A</v>
      </c>
      <c r="G107" s="551" t="e">
        <v>#N/A</v>
      </c>
      <c r="H107" s="551">
        <v>34</v>
      </c>
      <c r="I107" s="551" t="e">
        <v>#N/A</v>
      </c>
      <c r="J107" s="551" t="e">
        <v>#N/A</v>
      </c>
      <c r="K107" s="551" t="e">
        <v>#N/A</v>
      </c>
      <c r="L107" s="551" t="e">
        <v>#N/A</v>
      </c>
      <c r="M107" s="551" t="e">
        <v>#N/A</v>
      </c>
    </row>
    <row r="108" spans="1:13" x14ac:dyDescent="0.45">
      <c r="A108" s="475" t="s">
        <v>1056</v>
      </c>
      <c r="B108" s="475" t="s">
        <v>562</v>
      </c>
      <c r="C108" s="475" t="s">
        <v>373</v>
      </c>
      <c r="D108" s="475" t="s">
        <v>1045</v>
      </c>
      <c r="E108" s="475">
        <v>26</v>
      </c>
      <c r="F108" s="551">
        <v>0</v>
      </c>
      <c r="G108" s="551" t="e">
        <v>#N/A</v>
      </c>
      <c r="H108" s="551" t="e">
        <v>#N/A</v>
      </c>
      <c r="I108" s="551" t="e">
        <v>#N/A</v>
      </c>
      <c r="J108" s="551" t="e">
        <v>#N/A</v>
      </c>
      <c r="K108" s="551" t="e">
        <v>#N/A</v>
      </c>
      <c r="L108" s="551" t="e">
        <v>#N/A</v>
      </c>
      <c r="M108" s="551"/>
    </row>
    <row r="109" spans="1:13" x14ac:dyDescent="0.45">
      <c r="A109" s="475" t="s">
        <v>1056</v>
      </c>
      <c r="B109" s="475" t="s">
        <v>555</v>
      </c>
      <c r="C109" s="475" t="s">
        <v>373</v>
      </c>
      <c r="D109" s="475" t="s">
        <v>1045</v>
      </c>
      <c r="E109" s="475">
        <v>26</v>
      </c>
      <c r="F109" s="551" t="e">
        <v>#N/A</v>
      </c>
      <c r="G109" s="551">
        <v>13</v>
      </c>
      <c r="H109" s="551">
        <v>17</v>
      </c>
      <c r="I109" s="551" t="e">
        <v>#N/A</v>
      </c>
      <c r="J109" s="551" t="e">
        <v>#N/A</v>
      </c>
      <c r="K109" s="551" t="e">
        <v>#N/A</v>
      </c>
      <c r="L109" s="551" t="e">
        <v>#N/A</v>
      </c>
      <c r="M109" s="551">
        <v>0</v>
      </c>
    </row>
    <row r="110" spans="1:13" x14ac:dyDescent="0.45">
      <c r="A110" s="475" t="s">
        <v>1056</v>
      </c>
      <c r="B110" s="475" t="s">
        <v>552</v>
      </c>
      <c r="C110" s="475" t="s">
        <v>374</v>
      </c>
      <c r="D110" s="475" t="s">
        <v>1046</v>
      </c>
      <c r="E110" s="475">
        <v>27</v>
      </c>
      <c r="F110" s="552" t="e">
        <v>#N/A</v>
      </c>
      <c r="G110" s="552" t="e">
        <v>#N/A</v>
      </c>
      <c r="H110" s="551" t="e">
        <v>#N/A</v>
      </c>
      <c r="I110" s="552" t="e">
        <v>#N/A</v>
      </c>
      <c r="J110" s="552" t="e">
        <v>#N/A</v>
      </c>
      <c r="K110" s="552" t="e">
        <v>#N/A</v>
      </c>
      <c r="L110" s="552" t="e">
        <v>#N/A</v>
      </c>
      <c r="M110" s="552"/>
    </row>
    <row r="111" spans="1:13" x14ac:dyDescent="0.45">
      <c r="A111" s="475" t="s">
        <v>1056</v>
      </c>
      <c r="B111" s="475" t="s">
        <v>553</v>
      </c>
      <c r="C111" s="475" t="s">
        <v>374</v>
      </c>
      <c r="D111" s="475" t="s">
        <v>1046</v>
      </c>
      <c r="E111" s="475">
        <v>27</v>
      </c>
      <c r="F111" s="551" t="e">
        <v>#N/A</v>
      </c>
      <c r="G111" s="551" t="e">
        <v>#N/A</v>
      </c>
      <c r="H111" s="551" t="e">
        <v>#N/A</v>
      </c>
      <c r="I111" s="551" t="e">
        <v>#N/A</v>
      </c>
      <c r="J111" s="551" t="e">
        <v>#N/A</v>
      </c>
      <c r="K111" s="551" t="e">
        <v>#N/A</v>
      </c>
      <c r="L111" s="551" t="e">
        <v>#N/A</v>
      </c>
      <c r="M111" s="551" t="e">
        <v>#N/A</v>
      </c>
    </row>
    <row r="112" spans="1:13" x14ac:dyDescent="0.45">
      <c r="A112" s="475" t="s">
        <v>1056</v>
      </c>
      <c r="B112" s="475" t="s">
        <v>562</v>
      </c>
      <c r="C112" s="475" t="s">
        <v>374</v>
      </c>
      <c r="D112" s="475" t="s">
        <v>1046</v>
      </c>
      <c r="E112" s="475">
        <v>27</v>
      </c>
      <c r="F112" s="551" t="e">
        <v>#N/A</v>
      </c>
      <c r="G112" s="551" t="e">
        <v>#N/A</v>
      </c>
      <c r="H112" s="551" t="e">
        <v>#N/A</v>
      </c>
      <c r="I112" s="551" t="e">
        <v>#N/A</v>
      </c>
      <c r="J112" s="551" t="e">
        <v>#N/A</v>
      </c>
      <c r="K112" s="551" t="e">
        <v>#N/A</v>
      </c>
      <c r="L112" s="551" t="e">
        <v>#N/A</v>
      </c>
      <c r="M112" s="551"/>
    </row>
    <row r="113" spans="1:13" x14ac:dyDescent="0.45">
      <c r="A113" s="475" t="s">
        <v>1056</v>
      </c>
      <c r="B113" s="475" t="s">
        <v>555</v>
      </c>
      <c r="C113" s="475" t="s">
        <v>374</v>
      </c>
      <c r="D113" s="475" t="s">
        <v>1046</v>
      </c>
      <c r="E113" s="475">
        <v>27</v>
      </c>
      <c r="F113" s="551" t="e">
        <v>#N/A</v>
      </c>
      <c r="G113" s="551">
        <v>6</v>
      </c>
      <c r="H113" s="551">
        <v>5</v>
      </c>
      <c r="I113" s="551" t="e">
        <v>#N/A</v>
      </c>
      <c r="J113" s="551" t="e">
        <v>#N/A</v>
      </c>
      <c r="K113" s="551" t="e">
        <v>#N/A</v>
      </c>
      <c r="L113" s="551">
        <v>0</v>
      </c>
      <c r="M113" s="551" t="e">
        <v>#N/A</v>
      </c>
    </row>
    <row r="114" spans="1:13" x14ac:dyDescent="0.45">
      <c r="A114" s="475" t="s">
        <v>1056</v>
      </c>
      <c r="B114" s="475" t="s">
        <v>552</v>
      </c>
      <c r="C114" s="475" t="s">
        <v>375</v>
      </c>
      <c r="D114" s="475" t="s">
        <v>1047</v>
      </c>
      <c r="E114" s="475">
        <v>29</v>
      </c>
      <c r="F114" s="551"/>
      <c r="G114" s="551"/>
      <c r="H114" s="551"/>
      <c r="I114" s="551"/>
      <c r="J114" s="551"/>
      <c r="K114" s="551"/>
      <c r="L114" s="551"/>
      <c r="M114" s="551">
        <v>0</v>
      </c>
    </row>
    <row r="115" spans="1:13" x14ac:dyDescent="0.45">
      <c r="A115" s="475" t="s">
        <v>1056</v>
      </c>
      <c r="B115" s="475" t="s">
        <v>553</v>
      </c>
      <c r="C115" s="475" t="s">
        <v>375</v>
      </c>
      <c r="D115" s="475" t="s">
        <v>1047</v>
      </c>
      <c r="E115" s="475">
        <v>29</v>
      </c>
      <c r="F115" s="551" t="e">
        <v>#N/A</v>
      </c>
      <c r="G115" s="551">
        <v>253</v>
      </c>
      <c r="H115" s="551">
        <v>403</v>
      </c>
      <c r="I115" s="551" t="e">
        <v>#N/A</v>
      </c>
      <c r="J115" s="551" t="e">
        <v>#N/A</v>
      </c>
      <c r="K115" s="551" t="e">
        <v>#N/A</v>
      </c>
      <c r="L115" s="551" t="e">
        <v>#N/A</v>
      </c>
      <c r="M115" s="551">
        <v>0</v>
      </c>
    </row>
    <row r="116" spans="1:13" x14ac:dyDescent="0.45">
      <c r="A116" s="475" t="s">
        <v>1056</v>
      </c>
      <c r="B116" s="475" t="s">
        <v>562</v>
      </c>
      <c r="C116" s="475" t="s">
        <v>375</v>
      </c>
      <c r="D116" s="475" t="s">
        <v>1047</v>
      </c>
      <c r="E116" s="475">
        <v>29</v>
      </c>
      <c r="F116" s="551" t="e">
        <v>#N/A</v>
      </c>
      <c r="G116" s="551">
        <v>46</v>
      </c>
      <c r="H116" s="551" t="e">
        <v>#N/A</v>
      </c>
      <c r="I116" s="551" t="e">
        <v>#N/A</v>
      </c>
      <c r="J116" s="551" t="e">
        <v>#N/A</v>
      </c>
      <c r="K116" s="551" t="e">
        <v>#N/A</v>
      </c>
      <c r="L116" s="551" t="e">
        <v>#N/A</v>
      </c>
      <c r="M116" s="551" t="e">
        <v>#N/A</v>
      </c>
    </row>
    <row r="117" spans="1:13" x14ac:dyDescent="0.45">
      <c r="A117" s="475" t="s">
        <v>1056</v>
      </c>
      <c r="B117" s="475" t="s">
        <v>555</v>
      </c>
      <c r="C117" s="475" t="s">
        <v>375</v>
      </c>
      <c r="D117" s="475" t="s">
        <v>1047</v>
      </c>
      <c r="E117" s="475">
        <v>29</v>
      </c>
      <c r="F117" s="551">
        <v>119</v>
      </c>
      <c r="G117" s="551">
        <v>53</v>
      </c>
      <c r="H117" s="551" t="e">
        <v>#N/A</v>
      </c>
      <c r="I117" s="551">
        <v>28</v>
      </c>
      <c r="J117" s="551" t="e">
        <v>#N/A</v>
      </c>
      <c r="K117" s="551">
        <v>17</v>
      </c>
      <c r="L117" s="551" t="e">
        <v>#N/A</v>
      </c>
      <c r="M117" s="551" t="e">
        <v>#N/A</v>
      </c>
    </row>
    <row r="118" spans="1:13" x14ac:dyDescent="0.45">
      <c r="A118" s="475" t="s">
        <v>1056</v>
      </c>
      <c r="B118" s="475" t="s">
        <v>552</v>
      </c>
      <c r="C118" s="475" t="s">
        <v>376</v>
      </c>
      <c r="D118" s="475" t="s">
        <v>1048</v>
      </c>
      <c r="E118" s="475">
        <v>30</v>
      </c>
      <c r="F118" s="551"/>
      <c r="G118" s="551"/>
      <c r="H118" s="551"/>
      <c r="I118" s="551"/>
      <c r="J118" s="551"/>
      <c r="K118" s="551"/>
      <c r="L118" s="551"/>
      <c r="M118" s="551">
        <v>0</v>
      </c>
    </row>
    <row r="119" spans="1:13" x14ac:dyDescent="0.45">
      <c r="A119" s="475" t="s">
        <v>1056</v>
      </c>
      <c r="B119" s="475" t="s">
        <v>553</v>
      </c>
      <c r="C119" s="475" t="s">
        <v>376</v>
      </c>
      <c r="D119" s="475" t="s">
        <v>1048</v>
      </c>
      <c r="E119" s="475">
        <v>30</v>
      </c>
      <c r="F119" s="551" t="e">
        <v>#N/A</v>
      </c>
      <c r="G119" s="551" t="e">
        <v>#N/A</v>
      </c>
      <c r="H119" s="551">
        <v>39</v>
      </c>
      <c r="I119" s="551" t="e">
        <v>#N/A</v>
      </c>
      <c r="J119" s="551" t="e">
        <v>#N/A</v>
      </c>
      <c r="K119" s="551" t="e">
        <v>#N/A</v>
      </c>
      <c r="L119" s="551" t="e">
        <v>#N/A</v>
      </c>
      <c r="M119" s="551">
        <v>0</v>
      </c>
    </row>
    <row r="120" spans="1:13" x14ac:dyDescent="0.45">
      <c r="A120" s="475" t="s">
        <v>1056</v>
      </c>
      <c r="B120" s="475" t="s">
        <v>562</v>
      </c>
      <c r="C120" s="475" t="s">
        <v>376</v>
      </c>
      <c r="D120" s="475" t="s">
        <v>1048</v>
      </c>
      <c r="E120" s="475">
        <v>30</v>
      </c>
      <c r="F120" s="551" t="e">
        <v>#N/A</v>
      </c>
      <c r="G120" s="551" t="e">
        <v>#N/A</v>
      </c>
      <c r="H120" s="551" t="e">
        <v>#N/A</v>
      </c>
      <c r="I120" s="551" t="e">
        <v>#N/A</v>
      </c>
      <c r="J120" s="551" t="e">
        <v>#N/A</v>
      </c>
      <c r="K120" s="551" t="e">
        <v>#N/A</v>
      </c>
      <c r="L120" s="551" t="e">
        <v>#N/A</v>
      </c>
      <c r="M120" s="551" t="e">
        <v>#N/A</v>
      </c>
    </row>
    <row r="121" spans="1:13" x14ac:dyDescent="0.45">
      <c r="A121" s="475" t="s">
        <v>1056</v>
      </c>
      <c r="B121" s="475" t="s">
        <v>555</v>
      </c>
      <c r="C121" s="475" t="s">
        <v>376</v>
      </c>
      <c r="D121" s="475" t="s">
        <v>1048</v>
      </c>
      <c r="E121" s="475">
        <v>30</v>
      </c>
      <c r="F121" s="551">
        <v>19</v>
      </c>
      <c r="G121" s="551">
        <v>7</v>
      </c>
      <c r="H121" s="551" t="e">
        <v>#N/A</v>
      </c>
      <c r="I121" s="551" t="e">
        <v>#N/A</v>
      </c>
      <c r="J121" s="551" t="e">
        <v>#N/A</v>
      </c>
      <c r="K121" s="551" t="e">
        <v>#N/A</v>
      </c>
      <c r="L121" s="551" t="e">
        <v>#N/A</v>
      </c>
      <c r="M121" s="551" t="e">
        <v>#N/A</v>
      </c>
    </row>
    <row r="122" spans="1:13" x14ac:dyDescent="0.45">
      <c r="A122" s="475" t="s">
        <v>1056</v>
      </c>
      <c r="B122" s="475" t="s">
        <v>552</v>
      </c>
      <c r="C122" s="475" t="s">
        <v>377</v>
      </c>
      <c r="D122" s="475" t="s">
        <v>1049</v>
      </c>
      <c r="E122" s="475">
        <v>31</v>
      </c>
      <c r="F122" s="551"/>
      <c r="G122" s="551"/>
      <c r="H122" s="551"/>
      <c r="I122" s="551"/>
      <c r="J122" s="551"/>
      <c r="K122" s="551"/>
      <c r="L122" s="551"/>
      <c r="M122" s="551">
        <v>0</v>
      </c>
    </row>
    <row r="123" spans="1:13" x14ac:dyDescent="0.45">
      <c r="A123" s="475" t="s">
        <v>1056</v>
      </c>
      <c r="B123" s="475" t="s">
        <v>553</v>
      </c>
      <c r="C123" s="475" t="s">
        <v>377</v>
      </c>
      <c r="D123" s="475" t="s">
        <v>1049</v>
      </c>
      <c r="E123" s="475">
        <v>31</v>
      </c>
      <c r="F123" s="551" t="e">
        <v>#N/A</v>
      </c>
      <c r="G123" s="551" t="e">
        <v>#N/A</v>
      </c>
      <c r="H123" s="551" t="e">
        <v>#N/A</v>
      </c>
      <c r="I123" s="551" t="e">
        <v>#N/A</v>
      </c>
      <c r="J123" s="551" t="e">
        <v>#N/A</v>
      </c>
      <c r="K123" s="551" t="e">
        <v>#N/A</v>
      </c>
      <c r="L123" s="551" t="e">
        <v>#N/A</v>
      </c>
      <c r="M123" s="551">
        <v>0</v>
      </c>
    </row>
    <row r="124" spans="1:13" x14ac:dyDescent="0.45">
      <c r="A124" s="475" t="s">
        <v>1056</v>
      </c>
      <c r="B124" s="475" t="s">
        <v>562</v>
      </c>
      <c r="C124" s="475" t="s">
        <v>377</v>
      </c>
      <c r="D124" s="475" t="s">
        <v>1049</v>
      </c>
      <c r="E124" s="475">
        <v>31</v>
      </c>
      <c r="F124" s="551" t="e">
        <v>#N/A</v>
      </c>
      <c r="G124" s="551">
        <v>0</v>
      </c>
      <c r="H124" s="551">
        <v>0</v>
      </c>
      <c r="I124" s="551" t="e">
        <v>#N/A</v>
      </c>
      <c r="J124" s="551">
        <v>0</v>
      </c>
      <c r="K124" s="551">
        <v>0</v>
      </c>
      <c r="L124" s="551">
        <v>0</v>
      </c>
      <c r="M124" s="551">
        <v>0</v>
      </c>
    </row>
    <row r="125" spans="1:13" x14ac:dyDescent="0.45">
      <c r="A125" s="475" t="s">
        <v>1056</v>
      </c>
      <c r="B125" s="475" t="s">
        <v>555</v>
      </c>
      <c r="C125" s="475" t="s">
        <v>377</v>
      </c>
      <c r="D125" s="475" t="s">
        <v>1049</v>
      </c>
      <c r="E125" s="475">
        <v>31</v>
      </c>
      <c r="F125" s="551" t="e">
        <v>#N/A</v>
      </c>
      <c r="G125" s="551" t="e">
        <v>#N/A</v>
      </c>
      <c r="H125" s="551">
        <v>0</v>
      </c>
      <c r="I125" s="551" t="e">
        <v>#N/A</v>
      </c>
      <c r="J125" s="551" t="e">
        <v>#N/A</v>
      </c>
      <c r="K125" s="551">
        <v>0</v>
      </c>
      <c r="L125" s="551">
        <v>0</v>
      </c>
      <c r="M125" s="551">
        <v>0</v>
      </c>
    </row>
    <row r="126" spans="1:13" x14ac:dyDescent="0.45">
      <c r="A126" s="475" t="s">
        <v>1056</v>
      </c>
      <c r="B126" s="475" t="s">
        <v>552</v>
      </c>
      <c r="C126" s="475" t="s">
        <v>378</v>
      </c>
      <c r="D126" s="475" t="s">
        <v>1050</v>
      </c>
      <c r="E126" s="475">
        <v>32</v>
      </c>
      <c r="F126" s="551"/>
      <c r="G126" s="551"/>
      <c r="H126" s="551"/>
      <c r="I126" s="551"/>
      <c r="J126" s="551"/>
      <c r="K126" s="551"/>
      <c r="L126" s="551"/>
      <c r="M126" s="551">
        <v>0</v>
      </c>
    </row>
    <row r="127" spans="1:13" x14ac:dyDescent="0.45">
      <c r="A127" s="475" t="s">
        <v>1056</v>
      </c>
      <c r="B127" s="475" t="s">
        <v>553</v>
      </c>
      <c r="C127" s="475" t="s">
        <v>378</v>
      </c>
      <c r="D127" s="475" t="s">
        <v>1050</v>
      </c>
      <c r="E127" s="475">
        <v>32</v>
      </c>
      <c r="F127" s="551" t="e">
        <v>#N/A</v>
      </c>
      <c r="G127" s="551" t="e">
        <v>#N/A</v>
      </c>
      <c r="H127" s="551" t="e">
        <v>#N/A</v>
      </c>
      <c r="I127" s="551" t="e">
        <v>#N/A</v>
      </c>
      <c r="J127" s="551" t="e">
        <v>#N/A</v>
      </c>
      <c r="K127" s="551" t="e">
        <v>#N/A</v>
      </c>
      <c r="L127" s="551" t="e">
        <v>#N/A</v>
      </c>
      <c r="M127" s="551">
        <v>0</v>
      </c>
    </row>
    <row r="128" spans="1:13" x14ac:dyDescent="0.45">
      <c r="A128" s="475" t="s">
        <v>1056</v>
      </c>
      <c r="B128" s="475" t="s">
        <v>562</v>
      </c>
      <c r="C128" s="475" t="s">
        <v>378</v>
      </c>
      <c r="D128" s="475" t="s">
        <v>1050</v>
      </c>
      <c r="E128" s="475">
        <v>32</v>
      </c>
      <c r="F128" s="551" t="e">
        <v>#N/A</v>
      </c>
      <c r="G128" s="551">
        <v>0</v>
      </c>
      <c r="H128" s="551">
        <v>0</v>
      </c>
      <c r="I128" s="551" t="e">
        <v>#N/A</v>
      </c>
      <c r="J128" s="551">
        <v>0</v>
      </c>
      <c r="K128" s="551">
        <v>0</v>
      </c>
      <c r="L128" s="551">
        <v>0</v>
      </c>
      <c r="M128" s="551">
        <v>0</v>
      </c>
    </row>
    <row r="129" spans="1:13" x14ac:dyDescent="0.45">
      <c r="A129" s="475" t="s">
        <v>1056</v>
      </c>
      <c r="B129" s="475" t="s">
        <v>555</v>
      </c>
      <c r="C129" s="475" t="s">
        <v>378</v>
      </c>
      <c r="D129" s="475" t="s">
        <v>1050</v>
      </c>
      <c r="E129" s="475">
        <v>32</v>
      </c>
      <c r="F129" s="551">
        <v>2</v>
      </c>
      <c r="G129" s="551" t="e">
        <v>#N/A</v>
      </c>
      <c r="H129" s="551">
        <v>0</v>
      </c>
      <c r="I129" s="551" t="e">
        <v>#N/A</v>
      </c>
      <c r="J129" s="551" t="e">
        <v>#N/A</v>
      </c>
      <c r="K129" s="551">
        <v>0</v>
      </c>
      <c r="L129" s="551">
        <v>0</v>
      </c>
      <c r="M129" s="551">
        <v>0</v>
      </c>
    </row>
    <row r="130" spans="1:13" x14ac:dyDescent="0.45">
      <c r="A130" s="475" t="s">
        <v>1056</v>
      </c>
      <c r="B130" s="475" t="s">
        <v>552</v>
      </c>
      <c r="C130" s="475" t="s">
        <v>379</v>
      </c>
      <c r="D130" s="475" t="s">
        <v>1051</v>
      </c>
      <c r="E130" s="475">
        <v>1</v>
      </c>
      <c r="F130" s="551">
        <v>274</v>
      </c>
      <c r="G130" s="551">
        <v>265</v>
      </c>
      <c r="H130" s="551">
        <v>254</v>
      </c>
      <c r="I130" s="551">
        <v>227</v>
      </c>
      <c r="J130" s="551">
        <v>218</v>
      </c>
      <c r="K130" s="551">
        <v>171</v>
      </c>
      <c r="L130" s="551">
        <v>150</v>
      </c>
      <c r="M130" s="551">
        <v>140</v>
      </c>
    </row>
    <row r="131" spans="1:13" x14ac:dyDescent="0.45">
      <c r="A131" s="475" t="s">
        <v>1056</v>
      </c>
      <c r="B131" s="475" t="s">
        <v>553</v>
      </c>
      <c r="C131" s="475" t="s">
        <v>379</v>
      </c>
      <c r="D131" s="475" t="s">
        <v>1051</v>
      </c>
      <c r="E131" s="475">
        <v>1</v>
      </c>
      <c r="F131" s="551">
        <v>8202</v>
      </c>
      <c r="G131" s="551">
        <v>8193</v>
      </c>
      <c r="H131" s="551">
        <v>8210</v>
      </c>
      <c r="I131" s="551">
        <v>8324</v>
      </c>
      <c r="J131" s="551">
        <v>8311</v>
      </c>
      <c r="K131" s="551">
        <v>5702</v>
      </c>
      <c r="L131" s="551">
        <v>5536</v>
      </c>
      <c r="M131" s="551">
        <v>6023</v>
      </c>
    </row>
    <row r="132" spans="1:13" x14ac:dyDescent="0.45">
      <c r="A132" s="475" t="s">
        <v>1056</v>
      </c>
      <c r="B132" s="475" t="s">
        <v>562</v>
      </c>
      <c r="C132" s="475" t="s">
        <v>379</v>
      </c>
      <c r="D132" s="475" t="s">
        <v>1051</v>
      </c>
      <c r="E132" s="475">
        <v>1</v>
      </c>
      <c r="F132" s="551">
        <v>1845</v>
      </c>
      <c r="G132" s="551">
        <v>1761</v>
      </c>
      <c r="H132" s="551">
        <v>1826</v>
      </c>
      <c r="I132" s="551">
        <v>1822</v>
      </c>
      <c r="J132" s="551">
        <v>1751</v>
      </c>
      <c r="K132" s="551">
        <v>1572</v>
      </c>
      <c r="L132" s="551">
        <v>1473</v>
      </c>
      <c r="M132" s="551">
        <v>1133</v>
      </c>
    </row>
    <row r="133" spans="1:13" x14ac:dyDescent="0.45">
      <c r="A133" s="475" t="s">
        <v>1056</v>
      </c>
      <c r="B133" s="475" t="s">
        <v>555</v>
      </c>
      <c r="C133" s="475" t="s">
        <v>379</v>
      </c>
      <c r="D133" s="475" t="s">
        <v>1051</v>
      </c>
      <c r="E133" s="475">
        <v>1</v>
      </c>
      <c r="F133" s="551">
        <v>4898</v>
      </c>
      <c r="G133" s="551">
        <v>4527</v>
      </c>
      <c r="H133" s="551">
        <v>4646</v>
      </c>
      <c r="I133" s="551">
        <v>4468</v>
      </c>
      <c r="J133" s="551">
        <v>4642</v>
      </c>
      <c r="K133" s="551">
        <v>2631</v>
      </c>
      <c r="L133" s="551">
        <v>2482</v>
      </c>
      <c r="M133" s="551">
        <v>2271</v>
      </c>
    </row>
    <row r="134" spans="1:13" x14ac:dyDescent="0.45">
      <c r="A134" s="475" t="s">
        <v>1056</v>
      </c>
      <c r="B134" s="475" t="s">
        <v>552</v>
      </c>
      <c r="C134" s="475" t="s">
        <v>380</v>
      </c>
      <c r="D134" s="475" t="s">
        <v>1052</v>
      </c>
      <c r="E134" s="475">
        <v>4</v>
      </c>
      <c r="F134" s="551" t="e">
        <v>#N/A</v>
      </c>
      <c r="G134" s="551">
        <v>2</v>
      </c>
      <c r="H134" s="551" t="e">
        <v>#N/A</v>
      </c>
      <c r="I134" s="551" t="e">
        <v>#N/A</v>
      </c>
      <c r="J134" s="551" t="e">
        <v>#N/A</v>
      </c>
      <c r="K134" s="551" t="e">
        <v>#N/A</v>
      </c>
      <c r="L134" s="551" t="e">
        <v>#N/A</v>
      </c>
      <c r="M134" s="551" t="e">
        <v>#N/A</v>
      </c>
    </row>
    <row r="135" spans="1:13" x14ac:dyDescent="0.45">
      <c r="A135" s="475" t="s">
        <v>1056</v>
      </c>
      <c r="B135" s="475" t="s">
        <v>553</v>
      </c>
      <c r="C135" s="475" t="s">
        <v>380</v>
      </c>
      <c r="D135" s="475" t="s">
        <v>1052</v>
      </c>
      <c r="E135" s="475">
        <v>4</v>
      </c>
      <c r="F135" s="551" t="e">
        <v>#N/A</v>
      </c>
      <c r="G135" s="551">
        <v>41</v>
      </c>
      <c r="H135" s="551">
        <v>49</v>
      </c>
      <c r="I135" s="551">
        <v>51</v>
      </c>
      <c r="J135" s="551" t="e">
        <v>#N/A</v>
      </c>
      <c r="K135" s="551" t="e">
        <v>#N/A</v>
      </c>
      <c r="L135" s="551" t="e">
        <v>#N/A</v>
      </c>
      <c r="M135" s="551">
        <v>53</v>
      </c>
    </row>
    <row r="136" spans="1:13" x14ac:dyDescent="0.45">
      <c r="A136" s="475" t="s">
        <v>1056</v>
      </c>
      <c r="B136" s="475" t="s">
        <v>562</v>
      </c>
      <c r="C136" s="475" t="s">
        <v>380</v>
      </c>
      <c r="D136" s="475" t="s">
        <v>1052</v>
      </c>
      <c r="E136" s="475">
        <v>4</v>
      </c>
      <c r="F136" s="551" t="e">
        <v>#N/A</v>
      </c>
      <c r="G136" s="551">
        <v>7</v>
      </c>
      <c r="H136" s="551" t="e">
        <v>#N/A</v>
      </c>
      <c r="I136" s="551" t="e">
        <v>#N/A</v>
      </c>
      <c r="J136" s="551">
        <v>7</v>
      </c>
      <c r="K136" s="551">
        <v>5</v>
      </c>
      <c r="L136" s="551" t="e">
        <v>#N/A</v>
      </c>
      <c r="M136" s="551" t="e">
        <v>#N/A</v>
      </c>
    </row>
    <row r="137" spans="1:13" x14ac:dyDescent="0.45">
      <c r="A137" s="475" t="s">
        <v>1056</v>
      </c>
      <c r="B137" s="475" t="s">
        <v>555</v>
      </c>
      <c r="C137" s="475" t="s">
        <v>380</v>
      </c>
      <c r="D137" s="475" t="s">
        <v>1052</v>
      </c>
      <c r="E137" s="475">
        <v>4</v>
      </c>
      <c r="F137" s="551">
        <v>85</v>
      </c>
      <c r="G137" s="551">
        <v>129</v>
      </c>
      <c r="H137" s="551">
        <v>70</v>
      </c>
      <c r="I137" s="551">
        <v>121</v>
      </c>
      <c r="J137" s="551">
        <v>90</v>
      </c>
      <c r="K137" s="551">
        <v>90</v>
      </c>
      <c r="L137" s="551">
        <v>107</v>
      </c>
      <c r="M137" s="551">
        <v>356</v>
      </c>
    </row>
    <row r="138" spans="1:13" x14ac:dyDescent="0.45">
      <c r="A138" s="475" t="s">
        <v>1056</v>
      </c>
      <c r="B138" s="475" t="s">
        <v>552</v>
      </c>
      <c r="C138" s="475" t="s">
        <v>531</v>
      </c>
      <c r="D138" s="475" t="s">
        <v>1053</v>
      </c>
      <c r="E138" s="475">
        <v>9</v>
      </c>
      <c r="F138" s="551">
        <v>246</v>
      </c>
      <c r="G138" s="551">
        <v>238</v>
      </c>
      <c r="H138" s="551">
        <v>236</v>
      </c>
      <c r="I138" s="551">
        <v>201</v>
      </c>
      <c r="J138" s="551">
        <v>193</v>
      </c>
      <c r="K138" s="551">
        <v>155</v>
      </c>
      <c r="L138" s="551">
        <v>138</v>
      </c>
      <c r="M138" s="551">
        <v>127</v>
      </c>
    </row>
    <row r="139" spans="1:13" x14ac:dyDescent="0.45">
      <c r="A139" s="475" t="s">
        <v>1056</v>
      </c>
      <c r="B139" s="475" t="s">
        <v>553</v>
      </c>
      <c r="C139" s="475" t="s">
        <v>531</v>
      </c>
      <c r="D139" s="475" t="s">
        <v>1053</v>
      </c>
      <c r="E139" s="475">
        <v>9</v>
      </c>
      <c r="F139" s="551">
        <v>7051</v>
      </c>
      <c r="G139" s="551">
        <v>7073</v>
      </c>
      <c r="H139" s="551">
        <v>7084</v>
      </c>
      <c r="I139" s="551">
        <v>7260</v>
      </c>
      <c r="J139" s="551">
        <v>7311</v>
      </c>
      <c r="K139" s="551">
        <v>5000</v>
      </c>
      <c r="L139" s="551">
        <v>4837</v>
      </c>
      <c r="M139" s="551">
        <v>5312</v>
      </c>
    </row>
    <row r="140" spans="1:13" x14ac:dyDescent="0.45">
      <c r="A140" s="475" t="s">
        <v>1056</v>
      </c>
      <c r="B140" s="475" t="s">
        <v>562</v>
      </c>
      <c r="C140" s="475" t="s">
        <v>531</v>
      </c>
      <c r="D140" s="475" t="s">
        <v>1053</v>
      </c>
      <c r="E140" s="475">
        <v>9</v>
      </c>
      <c r="F140" s="551">
        <v>1844</v>
      </c>
      <c r="G140" s="551">
        <v>1754</v>
      </c>
      <c r="H140" s="551">
        <v>1820</v>
      </c>
      <c r="I140" s="551">
        <v>1817</v>
      </c>
      <c r="J140" s="551">
        <v>1731</v>
      </c>
      <c r="K140" s="551">
        <v>1548</v>
      </c>
      <c r="L140" s="551">
        <v>1437</v>
      </c>
      <c r="M140" s="551">
        <v>1111</v>
      </c>
    </row>
    <row r="141" spans="1:13" x14ac:dyDescent="0.45">
      <c r="A141" s="475" t="s">
        <v>1056</v>
      </c>
      <c r="B141" s="475" t="s">
        <v>555</v>
      </c>
      <c r="C141" s="475" t="s">
        <v>531</v>
      </c>
      <c r="D141" s="475" t="s">
        <v>1053</v>
      </c>
      <c r="E141" s="475">
        <v>9</v>
      </c>
      <c r="F141" s="551">
        <v>4045</v>
      </c>
      <c r="G141" s="551">
        <v>3793</v>
      </c>
      <c r="H141" s="551">
        <v>3888</v>
      </c>
      <c r="I141" s="551">
        <v>3774</v>
      </c>
      <c r="J141" s="551">
        <v>3893</v>
      </c>
      <c r="K141" s="551">
        <v>2172</v>
      </c>
      <c r="L141" s="551">
        <v>2071</v>
      </c>
      <c r="M141" s="551">
        <v>1915</v>
      </c>
    </row>
    <row r="142" spans="1:13" x14ac:dyDescent="0.45">
      <c r="A142" s="475" t="s">
        <v>1056</v>
      </c>
      <c r="B142" s="475" t="s">
        <v>552</v>
      </c>
      <c r="C142" s="475" t="s">
        <v>532</v>
      </c>
      <c r="D142" s="475" t="s">
        <v>1052</v>
      </c>
      <c r="E142" s="475">
        <v>12</v>
      </c>
      <c r="F142" s="551" t="e">
        <v>#N/A</v>
      </c>
      <c r="G142" s="551">
        <v>2</v>
      </c>
      <c r="H142" s="551" t="e">
        <v>#N/A</v>
      </c>
      <c r="I142" s="551" t="e">
        <v>#N/A</v>
      </c>
      <c r="J142" s="551" t="e">
        <v>#N/A</v>
      </c>
      <c r="K142" s="551" t="e">
        <v>#N/A</v>
      </c>
      <c r="L142" s="551" t="e">
        <v>#N/A</v>
      </c>
      <c r="M142" s="551" t="e">
        <v>#N/A</v>
      </c>
    </row>
    <row r="143" spans="1:13" x14ac:dyDescent="0.45">
      <c r="A143" s="475" t="s">
        <v>1056</v>
      </c>
      <c r="B143" s="475" t="s">
        <v>553</v>
      </c>
      <c r="C143" s="475" t="s">
        <v>532</v>
      </c>
      <c r="D143" s="475" t="s">
        <v>1052</v>
      </c>
      <c r="E143" s="475">
        <v>12</v>
      </c>
      <c r="F143" s="551" t="e">
        <v>#N/A</v>
      </c>
      <c r="G143" s="551" t="e">
        <v>#N/A</v>
      </c>
      <c r="H143" s="551" t="e">
        <v>#N/A</v>
      </c>
      <c r="I143" s="551" t="e">
        <v>#N/A</v>
      </c>
      <c r="J143" s="551">
        <v>592</v>
      </c>
      <c r="K143" s="551" t="e">
        <v>#N/A</v>
      </c>
      <c r="L143" s="551" t="e">
        <v>#N/A</v>
      </c>
      <c r="M143" s="551">
        <v>69</v>
      </c>
    </row>
    <row r="144" spans="1:13" x14ac:dyDescent="0.45">
      <c r="A144" s="475" t="s">
        <v>1056</v>
      </c>
      <c r="B144" s="475" t="s">
        <v>562</v>
      </c>
      <c r="C144" s="475" t="s">
        <v>532</v>
      </c>
      <c r="D144" s="475" t="s">
        <v>1052</v>
      </c>
      <c r="E144" s="475">
        <v>12</v>
      </c>
      <c r="F144" s="551">
        <v>9</v>
      </c>
      <c r="G144" s="551">
        <v>17</v>
      </c>
      <c r="H144" s="551">
        <v>21</v>
      </c>
      <c r="I144" s="551">
        <v>23</v>
      </c>
      <c r="J144" s="551" t="e">
        <v>#N/A</v>
      </c>
      <c r="K144" s="551" t="e">
        <v>#N/A</v>
      </c>
      <c r="L144" s="551">
        <v>13</v>
      </c>
      <c r="M144" s="551" t="e">
        <v>#N/A</v>
      </c>
    </row>
    <row r="145" spans="1:13" x14ac:dyDescent="0.45">
      <c r="A145" s="475" t="s">
        <v>1056</v>
      </c>
      <c r="B145" s="475" t="s">
        <v>555</v>
      </c>
      <c r="C145" s="475" t="s">
        <v>532</v>
      </c>
      <c r="D145" s="475" t="s">
        <v>1052</v>
      </c>
      <c r="E145" s="475">
        <v>12</v>
      </c>
      <c r="F145" s="551">
        <v>115</v>
      </c>
      <c r="G145" s="551">
        <v>72</v>
      </c>
      <c r="H145" s="551">
        <v>28</v>
      </c>
      <c r="I145" s="551">
        <v>54</v>
      </c>
      <c r="J145" s="551">
        <v>63</v>
      </c>
      <c r="K145" s="551">
        <v>141</v>
      </c>
      <c r="L145" s="551">
        <v>51</v>
      </c>
      <c r="M145" s="551">
        <v>283</v>
      </c>
    </row>
    <row r="146" spans="1:13" x14ac:dyDescent="0.45">
      <c r="A146" s="475" t="s">
        <v>1056</v>
      </c>
      <c r="B146" s="475" t="s">
        <v>552</v>
      </c>
      <c r="C146" s="475" t="s">
        <v>381</v>
      </c>
      <c r="D146" s="475" t="s">
        <v>1054</v>
      </c>
      <c r="E146" s="475">
        <v>17</v>
      </c>
      <c r="F146" s="551">
        <v>73</v>
      </c>
      <c r="G146" s="551">
        <v>69</v>
      </c>
      <c r="H146" s="551">
        <v>83</v>
      </c>
      <c r="I146" s="551">
        <v>70</v>
      </c>
      <c r="J146" s="551">
        <v>66</v>
      </c>
      <c r="K146" s="551">
        <v>57</v>
      </c>
      <c r="L146" s="551">
        <v>42</v>
      </c>
      <c r="M146" s="551">
        <v>38</v>
      </c>
    </row>
    <row r="147" spans="1:13" x14ac:dyDescent="0.45">
      <c r="A147" s="475" t="s">
        <v>1056</v>
      </c>
      <c r="B147" s="475" t="s">
        <v>553</v>
      </c>
      <c r="C147" s="475" t="s">
        <v>381</v>
      </c>
      <c r="D147" s="475" t="s">
        <v>1054</v>
      </c>
      <c r="E147" s="475">
        <v>17</v>
      </c>
      <c r="F147" s="551">
        <v>3248</v>
      </c>
      <c r="G147" s="551">
        <v>3294</v>
      </c>
      <c r="H147" s="551">
        <v>3391</v>
      </c>
      <c r="I147" s="551">
        <v>3592</v>
      </c>
      <c r="J147" s="551">
        <v>3702</v>
      </c>
      <c r="K147" s="551">
        <v>2720</v>
      </c>
      <c r="L147" s="551">
        <v>2677</v>
      </c>
      <c r="M147" s="551">
        <v>3034</v>
      </c>
    </row>
    <row r="148" spans="1:13" x14ac:dyDescent="0.45">
      <c r="A148" s="475" t="s">
        <v>1056</v>
      </c>
      <c r="B148" s="475" t="s">
        <v>562</v>
      </c>
      <c r="C148" s="475" t="s">
        <v>381</v>
      </c>
      <c r="D148" s="475" t="s">
        <v>1054</v>
      </c>
      <c r="E148" s="475">
        <v>17</v>
      </c>
      <c r="F148" s="551">
        <v>876</v>
      </c>
      <c r="G148" s="551">
        <v>877</v>
      </c>
      <c r="H148" s="551">
        <v>906</v>
      </c>
      <c r="I148" s="551">
        <v>904</v>
      </c>
      <c r="J148" s="551">
        <v>894</v>
      </c>
      <c r="K148" s="551">
        <v>835</v>
      </c>
      <c r="L148" s="551">
        <v>830</v>
      </c>
      <c r="M148" s="551">
        <v>610</v>
      </c>
    </row>
    <row r="149" spans="1:13" x14ac:dyDescent="0.45">
      <c r="A149" s="475" t="s">
        <v>1056</v>
      </c>
      <c r="B149" s="475" t="s">
        <v>555</v>
      </c>
      <c r="C149" s="475" t="s">
        <v>381</v>
      </c>
      <c r="D149" s="475" t="s">
        <v>1054</v>
      </c>
      <c r="E149" s="475">
        <v>17</v>
      </c>
      <c r="F149" s="551">
        <v>1063</v>
      </c>
      <c r="G149" s="551">
        <v>1019</v>
      </c>
      <c r="H149" s="551">
        <v>1089</v>
      </c>
      <c r="I149" s="551">
        <v>1091</v>
      </c>
      <c r="J149" s="551">
        <v>1123</v>
      </c>
      <c r="K149" s="551">
        <v>794</v>
      </c>
      <c r="L149" s="551">
        <v>737</v>
      </c>
      <c r="M149" s="551">
        <v>708</v>
      </c>
    </row>
    <row r="150" spans="1:13" x14ac:dyDescent="0.45">
      <c r="A150" s="475" t="s">
        <v>1056</v>
      </c>
      <c r="B150" s="475" t="s">
        <v>552</v>
      </c>
      <c r="C150" s="475" t="s">
        <v>382</v>
      </c>
      <c r="D150" s="475" t="s">
        <v>1052</v>
      </c>
      <c r="E150" s="475">
        <v>20</v>
      </c>
      <c r="F150" s="551" t="e">
        <v>#N/A</v>
      </c>
      <c r="G150" s="551" t="e">
        <v>#N/A</v>
      </c>
      <c r="H150" s="551" t="e">
        <v>#N/A</v>
      </c>
      <c r="I150" s="551" t="e">
        <v>#N/A</v>
      </c>
      <c r="J150" s="551">
        <v>0</v>
      </c>
      <c r="K150" s="551">
        <v>0</v>
      </c>
      <c r="L150" s="551" t="e">
        <v>#N/A</v>
      </c>
      <c r="M150" s="551" t="e">
        <v>#N/A</v>
      </c>
    </row>
    <row r="151" spans="1:13" x14ac:dyDescent="0.45">
      <c r="A151" s="475" t="s">
        <v>1056</v>
      </c>
      <c r="B151" s="475" t="s">
        <v>553</v>
      </c>
      <c r="C151" s="475" t="s">
        <v>382</v>
      </c>
      <c r="D151" s="475" t="s">
        <v>1052</v>
      </c>
      <c r="E151" s="475">
        <v>20</v>
      </c>
      <c r="F151" s="551">
        <v>6</v>
      </c>
      <c r="G151" s="551" t="e">
        <v>#N/A</v>
      </c>
      <c r="H151" s="551">
        <v>4</v>
      </c>
      <c r="I151" s="551">
        <v>3</v>
      </c>
      <c r="J151" s="551" t="e">
        <v>#N/A</v>
      </c>
      <c r="K151" s="551">
        <v>8</v>
      </c>
      <c r="L151" s="551">
        <v>8</v>
      </c>
      <c r="M151" s="551">
        <v>5</v>
      </c>
    </row>
    <row r="152" spans="1:13" x14ac:dyDescent="0.45">
      <c r="A152" s="475" t="s">
        <v>1056</v>
      </c>
      <c r="B152" s="475" t="s">
        <v>562</v>
      </c>
      <c r="C152" s="475" t="s">
        <v>382</v>
      </c>
      <c r="D152" s="475" t="s">
        <v>1052</v>
      </c>
      <c r="E152" s="475">
        <v>20</v>
      </c>
      <c r="F152" s="551" t="e">
        <v>#N/A</v>
      </c>
      <c r="G152" s="551" t="e">
        <v>#N/A</v>
      </c>
      <c r="H152" s="551" t="e">
        <v>#N/A</v>
      </c>
      <c r="I152" s="551" t="e">
        <v>#N/A</v>
      </c>
      <c r="J152" s="551" t="e">
        <v>#N/A</v>
      </c>
      <c r="K152" s="551" t="e">
        <v>#N/A</v>
      </c>
      <c r="L152" s="551" t="e">
        <v>#N/A</v>
      </c>
      <c r="M152" s="551" t="e">
        <v>#N/A</v>
      </c>
    </row>
    <row r="153" spans="1:13" x14ac:dyDescent="0.45">
      <c r="A153" s="475" t="s">
        <v>1056</v>
      </c>
      <c r="B153" s="475" t="s">
        <v>555</v>
      </c>
      <c r="C153" s="475" t="s">
        <v>382</v>
      </c>
      <c r="D153" s="475" t="s">
        <v>1052</v>
      </c>
      <c r="E153" s="475">
        <v>20</v>
      </c>
      <c r="F153" s="551">
        <v>105</v>
      </c>
      <c r="G153" s="551">
        <v>14</v>
      </c>
      <c r="H153" s="551">
        <v>3</v>
      </c>
      <c r="I153" s="551">
        <v>14</v>
      </c>
      <c r="J153" s="551">
        <v>2</v>
      </c>
      <c r="K153" s="551" t="e">
        <v>#N/A</v>
      </c>
      <c r="L153" s="551">
        <v>5</v>
      </c>
      <c r="M153" s="551">
        <v>23</v>
      </c>
    </row>
    <row r="154" spans="1:13" x14ac:dyDescent="0.45">
      <c r="A154" s="475" t="s">
        <v>1056</v>
      </c>
      <c r="B154" s="475" t="s">
        <v>552</v>
      </c>
      <c r="C154" s="475" t="s">
        <v>383</v>
      </c>
      <c r="D154" s="475" t="s">
        <v>1055</v>
      </c>
      <c r="E154" s="475">
        <v>25</v>
      </c>
      <c r="F154" s="552" t="e">
        <v>#N/A</v>
      </c>
      <c r="G154" s="552" t="e">
        <v>#N/A</v>
      </c>
      <c r="H154" s="552">
        <v>0</v>
      </c>
      <c r="I154" s="552">
        <v>0</v>
      </c>
      <c r="J154" s="552">
        <v>0</v>
      </c>
      <c r="K154" s="552">
        <v>0</v>
      </c>
      <c r="L154" s="552">
        <v>0</v>
      </c>
      <c r="M154" s="552">
        <v>0</v>
      </c>
    </row>
    <row r="155" spans="1:13" x14ac:dyDescent="0.45">
      <c r="A155" s="475" t="s">
        <v>1056</v>
      </c>
      <c r="B155" s="475" t="s">
        <v>553</v>
      </c>
      <c r="C155" s="475" t="s">
        <v>383</v>
      </c>
      <c r="D155" s="475" t="s">
        <v>1055</v>
      </c>
      <c r="E155" s="475">
        <v>25</v>
      </c>
      <c r="F155" s="551" t="e">
        <v>#N/A</v>
      </c>
      <c r="G155" s="551" t="e">
        <v>#N/A</v>
      </c>
      <c r="H155" s="551" t="e">
        <v>#N/A</v>
      </c>
      <c r="I155" s="551" t="e">
        <v>#N/A</v>
      </c>
      <c r="J155" s="551" t="e">
        <v>#N/A</v>
      </c>
      <c r="K155" s="551" t="e">
        <v>#N/A</v>
      </c>
      <c r="L155" s="551" t="e">
        <v>#N/A</v>
      </c>
      <c r="M155" s="551" t="e">
        <v>#N/A</v>
      </c>
    </row>
    <row r="156" spans="1:13" x14ac:dyDescent="0.45">
      <c r="A156" s="475" t="s">
        <v>1056</v>
      </c>
      <c r="B156" s="475" t="s">
        <v>562</v>
      </c>
      <c r="C156" s="475" t="s">
        <v>383</v>
      </c>
      <c r="D156" s="475" t="s">
        <v>1055</v>
      </c>
      <c r="E156" s="475">
        <v>25</v>
      </c>
      <c r="F156" s="551" t="e">
        <v>#N/A</v>
      </c>
      <c r="G156" s="551" t="e">
        <v>#N/A</v>
      </c>
      <c r="H156" s="551" t="e">
        <v>#N/A</v>
      </c>
      <c r="I156" s="551" t="e">
        <v>#N/A</v>
      </c>
      <c r="J156" s="551" t="e">
        <v>#N/A</v>
      </c>
      <c r="K156" s="551" t="e">
        <v>#N/A</v>
      </c>
      <c r="L156" s="551" t="e">
        <v>#N/A</v>
      </c>
      <c r="M156" s="551" t="e">
        <v>#N/A</v>
      </c>
    </row>
    <row r="157" spans="1:13" x14ac:dyDescent="0.45">
      <c r="A157" s="475" t="s">
        <v>1056</v>
      </c>
      <c r="B157" s="475" t="s">
        <v>555</v>
      </c>
      <c r="C157" s="475" t="s">
        <v>383</v>
      </c>
      <c r="D157" s="475" t="s">
        <v>1055</v>
      </c>
      <c r="E157" s="475">
        <v>25</v>
      </c>
      <c r="F157" s="551">
        <v>29</v>
      </c>
      <c r="G157" s="551">
        <v>27</v>
      </c>
      <c r="H157" s="551">
        <v>28</v>
      </c>
      <c r="I157" s="551">
        <v>24</v>
      </c>
      <c r="J157" s="551">
        <v>22</v>
      </c>
      <c r="K157" s="551">
        <v>19</v>
      </c>
      <c r="L157" s="551">
        <v>16</v>
      </c>
      <c r="M157" s="551" t="e">
        <v>#N/A</v>
      </c>
    </row>
    <row r="158" spans="1:13" x14ac:dyDescent="0.45">
      <c r="A158" s="475" t="s">
        <v>1056</v>
      </c>
      <c r="B158" s="475" t="s">
        <v>552</v>
      </c>
      <c r="C158" s="475" t="s">
        <v>384</v>
      </c>
      <c r="D158" s="475" t="s">
        <v>1052</v>
      </c>
      <c r="E158" s="475">
        <v>28</v>
      </c>
      <c r="F158" s="551" t="e">
        <v>#N/A</v>
      </c>
      <c r="G158" s="551" t="e">
        <v>#N/A</v>
      </c>
      <c r="H158" s="551" t="e">
        <v>#N/A</v>
      </c>
      <c r="I158" s="551" t="e">
        <v>#N/A</v>
      </c>
      <c r="J158" s="551" t="e">
        <v>#N/A</v>
      </c>
      <c r="K158" s="551" t="e">
        <v>#N/A</v>
      </c>
      <c r="L158" s="551"/>
      <c r="M158" s="551"/>
    </row>
    <row r="159" spans="1:13" x14ac:dyDescent="0.45">
      <c r="A159" s="475" t="s">
        <v>1056</v>
      </c>
      <c r="B159" s="475" t="s">
        <v>553</v>
      </c>
      <c r="C159" s="475" t="s">
        <v>384</v>
      </c>
      <c r="D159" s="475" t="s">
        <v>1052</v>
      </c>
      <c r="E159" s="475">
        <v>28</v>
      </c>
      <c r="F159" s="551" t="e">
        <v>#N/A</v>
      </c>
      <c r="G159" s="551" t="e">
        <v>#N/A</v>
      </c>
      <c r="H159" s="551" t="e">
        <v>#N/A</v>
      </c>
      <c r="I159" s="551" t="e">
        <v>#N/A</v>
      </c>
      <c r="J159" s="551" t="e">
        <v>#N/A</v>
      </c>
      <c r="K159" s="551" t="e">
        <v>#N/A</v>
      </c>
      <c r="L159" s="551" t="e">
        <v>#N/A</v>
      </c>
      <c r="M159" s="551" t="e">
        <v>#N/A</v>
      </c>
    </row>
    <row r="160" spans="1:13" x14ac:dyDescent="0.45">
      <c r="A160" s="475" t="s">
        <v>1056</v>
      </c>
      <c r="B160" s="475" t="s">
        <v>562</v>
      </c>
      <c r="C160" s="475" t="s">
        <v>384</v>
      </c>
      <c r="D160" s="475" t="s">
        <v>1052</v>
      </c>
      <c r="E160" s="475">
        <v>28</v>
      </c>
      <c r="F160" s="551" t="e">
        <v>#N/A</v>
      </c>
      <c r="G160" s="551">
        <v>0</v>
      </c>
      <c r="H160" s="551" t="e">
        <v>#N/A</v>
      </c>
      <c r="I160" s="551" t="e">
        <v>#N/A</v>
      </c>
      <c r="J160" s="551" t="e">
        <v>#N/A</v>
      </c>
      <c r="K160" s="551">
        <v>0</v>
      </c>
      <c r="L160" s="551" t="e">
        <v>#N/A</v>
      </c>
      <c r="M160" s="551"/>
    </row>
    <row r="161" spans="1:13" x14ac:dyDescent="0.45">
      <c r="A161" s="475" t="s">
        <v>1056</v>
      </c>
      <c r="B161" s="475" t="s">
        <v>555</v>
      </c>
      <c r="C161" s="475" t="s">
        <v>384</v>
      </c>
      <c r="D161" s="475" t="s">
        <v>1052</v>
      </c>
      <c r="E161" s="475">
        <v>28</v>
      </c>
      <c r="F161" s="551" t="e">
        <v>#N/A</v>
      </c>
      <c r="G161" s="551" t="e">
        <v>#N/A</v>
      </c>
      <c r="H161" s="551" t="e">
        <v>#N/A</v>
      </c>
      <c r="I161" s="551" t="e">
        <v>#N/A</v>
      </c>
      <c r="J161" s="551" t="e">
        <v>#N/A</v>
      </c>
      <c r="K161" s="551" t="e">
        <v>#N/A</v>
      </c>
      <c r="L161" s="551">
        <v>0</v>
      </c>
      <c r="M161" s="551" t="e">
        <v>#N/A</v>
      </c>
    </row>
  </sheetData>
  <pageMargins left="0.75" right="0.75" top="1" bottom="1" header="0.5" footer="0.5"/>
  <pageSetup paperSize="9" orientation="portrait" horizontalDpi="1200" verticalDpi="1200"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autoPageBreaks="0"/>
  </sheetPr>
  <dimension ref="A1:L85"/>
  <sheetViews>
    <sheetView showGridLines="0" workbookViewId="0">
      <selection sqref="A1:J1"/>
    </sheetView>
  </sheetViews>
  <sheetFormatPr defaultColWidth="18.6640625" defaultRowHeight="12.75" x14ac:dyDescent="0.35"/>
  <cols>
    <col min="1" max="1" width="50.265625" style="5" customWidth="1"/>
    <col min="2" max="2" width="16.265625" style="5" hidden="1" customWidth="1"/>
    <col min="3" max="10" width="14.59765625" style="5" customWidth="1"/>
    <col min="11" max="16384" width="18.6640625" style="5"/>
  </cols>
  <sheetData>
    <row r="1" spans="1:12" s="4" customFormat="1" ht="20.85" customHeight="1" x14ac:dyDescent="0.45">
      <c r="A1" s="602" t="s">
        <v>534</v>
      </c>
      <c r="B1" s="602"/>
      <c r="C1" s="602"/>
      <c r="D1" s="602"/>
      <c r="E1" s="602"/>
      <c r="F1" s="602"/>
      <c r="G1" s="602"/>
      <c r="H1" s="602"/>
      <c r="I1" s="602"/>
      <c r="J1" s="602"/>
      <c r="K1"/>
      <c r="L1"/>
    </row>
    <row r="2" spans="1:12" ht="13.9" x14ac:dyDescent="0.35">
      <c r="A2" s="640"/>
      <c r="B2" s="640"/>
      <c r="C2" s="640"/>
      <c r="D2" s="640"/>
      <c r="E2" s="640"/>
      <c r="F2" s="640"/>
      <c r="G2" s="641"/>
      <c r="H2" s="641"/>
      <c r="I2" s="641"/>
    </row>
    <row r="3" spans="1:12" s="48" customFormat="1" ht="30.75" customHeight="1" x14ac:dyDescent="0.45">
      <c r="A3" s="299"/>
      <c r="B3" s="299"/>
      <c r="C3" s="301" t="s">
        <v>0</v>
      </c>
      <c r="D3" s="301" t="s">
        <v>1</v>
      </c>
      <c r="E3" s="301" t="s">
        <v>2</v>
      </c>
      <c r="F3" s="301" t="s">
        <v>3</v>
      </c>
      <c r="G3" s="301" t="s">
        <v>4</v>
      </c>
      <c r="H3" s="301" t="s">
        <v>307</v>
      </c>
      <c r="I3" s="301" t="s">
        <v>650</v>
      </c>
      <c r="J3" s="301" t="s">
        <v>651</v>
      </c>
      <c r="K3"/>
      <c r="L3"/>
    </row>
    <row r="4" spans="1:12" s="48" customFormat="1" ht="16.5" customHeight="1" x14ac:dyDescent="0.45">
      <c r="A4" s="110"/>
      <c r="B4" s="110"/>
      <c r="C4" s="301"/>
      <c r="D4" s="301"/>
      <c r="E4" s="301"/>
      <c r="F4" s="301"/>
      <c r="G4" s="301"/>
      <c r="H4" s="301"/>
      <c r="I4" s="301"/>
      <c r="J4" s="301"/>
      <c r="K4"/>
      <c r="L4"/>
    </row>
    <row r="5" spans="1:12" s="48" customFormat="1" ht="16.5" customHeight="1" x14ac:dyDescent="0.45">
      <c r="A5" s="110"/>
      <c r="B5" s="110"/>
      <c r="C5" s="642" t="s">
        <v>602</v>
      </c>
      <c r="D5" s="642"/>
      <c r="E5" s="642"/>
      <c r="F5" s="642"/>
      <c r="G5" s="642"/>
      <c r="H5" s="642"/>
      <c r="I5" s="642"/>
      <c r="J5" s="642"/>
      <c r="K5"/>
      <c r="L5"/>
    </row>
    <row r="6" spans="1:12" s="75" customFormat="1" ht="16.5" customHeight="1" x14ac:dyDescent="0.35">
      <c r="A6" s="83"/>
      <c r="B6" s="83"/>
      <c r="C6" s="501"/>
      <c r="D6" s="501"/>
      <c r="E6" s="501"/>
      <c r="F6" s="501"/>
      <c r="G6" s="501"/>
      <c r="H6" s="501"/>
      <c r="I6" s="501"/>
      <c r="J6" s="501"/>
    </row>
    <row r="7" spans="1:12" customFormat="1" ht="14.25" hidden="1" customHeight="1" x14ac:dyDescent="0.45">
      <c r="B7" s="259" t="s">
        <v>560</v>
      </c>
      <c r="C7" s="500" t="s">
        <v>0</v>
      </c>
      <c r="D7" s="500" t="s">
        <v>1</v>
      </c>
      <c r="E7" s="500" t="s">
        <v>2</v>
      </c>
      <c r="F7" s="500" t="s">
        <v>3</v>
      </c>
      <c r="G7" s="500" t="s">
        <v>4</v>
      </c>
      <c r="H7" s="500" t="s">
        <v>307</v>
      </c>
      <c r="I7" s="500" t="s">
        <v>650</v>
      </c>
      <c r="J7" s="500" t="s">
        <v>651</v>
      </c>
    </row>
    <row r="8" spans="1:12" s="33" customFormat="1" ht="16.5" customHeight="1" x14ac:dyDescent="0.45">
      <c r="A8" s="303" t="s">
        <v>463</v>
      </c>
      <c r="B8" s="304" t="s">
        <v>1057</v>
      </c>
      <c r="C8" s="315"/>
      <c r="D8" s="315">
        <v>122814</v>
      </c>
      <c r="E8" s="315">
        <v>147444</v>
      </c>
      <c r="F8" s="315">
        <v>157229</v>
      </c>
      <c r="G8" s="315">
        <v>174280</v>
      </c>
      <c r="H8" s="315">
        <v>176839</v>
      </c>
      <c r="I8" s="315">
        <v>168784</v>
      </c>
      <c r="J8" s="315">
        <v>185664</v>
      </c>
    </row>
    <row r="9" spans="1:12" s="33" customFormat="1" ht="16.5" customHeight="1" x14ac:dyDescent="0.45">
      <c r="A9" s="32" t="s">
        <v>132</v>
      </c>
      <c r="B9" t="s">
        <v>1058</v>
      </c>
      <c r="C9" s="316">
        <v>10942</v>
      </c>
      <c r="D9" s="316">
        <v>12104</v>
      </c>
      <c r="E9" s="316">
        <v>13784</v>
      </c>
      <c r="F9" s="316">
        <v>12061</v>
      </c>
      <c r="G9" s="316">
        <v>11418</v>
      </c>
      <c r="H9" s="316">
        <v>9704</v>
      </c>
      <c r="I9" s="316">
        <v>12390</v>
      </c>
      <c r="J9" s="316">
        <v>13003</v>
      </c>
    </row>
    <row r="10" spans="1:12" s="77" customFormat="1" ht="16.5" customHeight="1" x14ac:dyDescent="0.45">
      <c r="A10" s="76" t="s">
        <v>133</v>
      </c>
      <c r="B10" t="s">
        <v>1059</v>
      </c>
      <c r="C10" s="187"/>
      <c r="D10" s="187"/>
      <c r="E10" s="187"/>
      <c r="F10" s="187"/>
      <c r="G10" s="187"/>
      <c r="H10" s="187"/>
      <c r="I10" s="317"/>
      <c r="J10" s="317"/>
    </row>
    <row r="11" spans="1:12" s="28" customFormat="1" ht="16.5" customHeight="1" x14ac:dyDescent="0.45">
      <c r="A11" s="36" t="s">
        <v>134</v>
      </c>
      <c r="B11" t="s">
        <v>1060</v>
      </c>
      <c r="C11" s="318">
        <v>6477</v>
      </c>
      <c r="D11" s="318">
        <v>6595</v>
      </c>
      <c r="E11" s="318">
        <v>6297</v>
      </c>
      <c r="F11" s="318">
        <v>6190</v>
      </c>
      <c r="G11" s="318">
        <v>6034</v>
      </c>
      <c r="H11" s="318">
        <v>5707</v>
      </c>
      <c r="I11" s="318">
        <v>5913</v>
      </c>
      <c r="J11" s="318">
        <v>6350</v>
      </c>
    </row>
    <row r="12" spans="1:12" s="28" customFormat="1" ht="16.5" customHeight="1" x14ac:dyDescent="0.45">
      <c r="A12" s="36" t="s">
        <v>135</v>
      </c>
      <c r="B12" t="s">
        <v>1061</v>
      </c>
      <c r="C12" s="318">
        <v>696</v>
      </c>
      <c r="D12" s="318">
        <v>753</v>
      </c>
      <c r="E12" s="318">
        <v>826</v>
      </c>
      <c r="F12" s="318">
        <v>697</v>
      </c>
      <c r="G12" s="318">
        <v>633</v>
      </c>
      <c r="H12" s="318">
        <v>583</v>
      </c>
      <c r="I12" s="318">
        <v>660</v>
      </c>
      <c r="J12" s="318">
        <v>698</v>
      </c>
    </row>
    <row r="13" spans="1:12" s="28" customFormat="1" ht="16.5" customHeight="1" x14ac:dyDescent="0.45">
      <c r="A13" s="36" t="s">
        <v>136</v>
      </c>
      <c r="B13" t="s">
        <v>1062</v>
      </c>
      <c r="C13" s="318">
        <v>4114</v>
      </c>
      <c r="D13" s="318">
        <v>3854</v>
      </c>
      <c r="E13" s="318">
        <v>3892</v>
      </c>
      <c r="F13" s="318">
        <v>4946</v>
      </c>
      <c r="G13" s="318">
        <v>5049</v>
      </c>
      <c r="H13" s="318">
        <v>5108</v>
      </c>
      <c r="I13" s="318">
        <v>3496</v>
      </c>
      <c r="J13" s="318">
        <v>5271</v>
      </c>
    </row>
    <row r="14" spans="1:12" s="28" customFormat="1" ht="16.5" customHeight="1" x14ac:dyDescent="0.45">
      <c r="A14" s="78" t="s">
        <v>137</v>
      </c>
      <c r="B14" t="s">
        <v>1063</v>
      </c>
      <c r="C14" s="187">
        <v>15277</v>
      </c>
      <c r="D14" s="187">
        <v>15991</v>
      </c>
      <c r="E14" s="187">
        <v>18683</v>
      </c>
      <c r="F14" s="187">
        <v>16303</v>
      </c>
      <c r="G14" s="187">
        <v>16901</v>
      </c>
      <c r="H14" s="187">
        <v>13274</v>
      </c>
      <c r="I14" s="187">
        <v>15586</v>
      </c>
      <c r="J14" s="187">
        <v>17870</v>
      </c>
    </row>
    <row r="15" spans="1:12" s="77" customFormat="1" ht="16.5" customHeight="1" x14ac:dyDescent="0.45">
      <c r="A15" s="76" t="s">
        <v>133</v>
      </c>
      <c r="B15" t="s">
        <v>1059</v>
      </c>
      <c r="C15" s="187"/>
      <c r="D15" s="187"/>
      <c r="E15" s="187"/>
      <c r="F15" s="187"/>
      <c r="G15" s="187"/>
      <c r="H15" s="187"/>
      <c r="I15" s="317"/>
      <c r="J15" s="317"/>
    </row>
    <row r="16" spans="1:12" s="28" customFormat="1" ht="16.5" customHeight="1" x14ac:dyDescent="0.45">
      <c r="A16" s="36" t="s">
        <v>34</v>
      </c>
      <c r="B16" t="s">
        <v>1064</v>
      </c>
      <c r="C16" s="318">
        <v>5444</v>
      </c>
      <c r="D16" s="318">
        <v>5609</v>
      </c>
      <c r="E16" s="318">
        <v>9702</v>
      </c>
      <c r="F16" s="318">
        <v>5824</v>
      </c>
      <c r="G16" s="318">
        <v>5902</v>
      </c>
      <c r="H16" s="318">
        <v>4843</v>
      </c>
      <c r="I16" s="318">
        <v>5903</v>
      </c>
      <c r="J16" s="318">
        <v>6175</v>
      </c>
    </row>
    <row r="17" spans="1:10" s="33" customFormat="1" ht="16.5" customHeight="1" x14ac:dyDescent="0.45">
      <c r="A17" s="34" t="s">
        <v>138</v>
      </c>
      <c r="B17" t="s">
        <v>1065</v>
      </c>
      <c r="C17" s="319">
        <v>0</v>
      </c>
      <c r="D17" s="319">
        <v>0</v>
      </c>
      <c r="E17" s="319">
        <v>0</v>
      </c>
      <c r="F17" s="319">
        <v>0</v>
      </c>
      <c r="G17" s="319">
        <v>0</v>
      </c>
      <c r="H17" s="319">
        <v>0</v>
      </c>
      <c r="I17" s="319">
        <v>0</v>
      </c>
      <c r="J17" s="319">
        <v>0</v>
      </c>
    </row>
    <row r="18" spans="1:10" s="33" customFormat="1" ht="16.5" customHeight="1" x14ac:dyDescent="0.45">
      <c r="A18" s="79" t="s">
        <v>139</v>
      </c>
      <c r="B18" t="s">
        <v>1066</v>
      </c>
      <c r="C18" s="315">
        <v>-4335</v>
      </c>
      <c r="D18" s="315">
        <v>-3887</v>
      </c>
      <c r="E18" s="315">
        <v>-4898</v>
      </c>
      <c r="F18" s="315">
        <v>-4242</v>
      </c>
      <c r="G18" s="315">
        <v>-5483</v>
      </c>
      <c r="H18" s="315">
        <v>-3569</v>
      </c>
      <c r="I18" s="315">
        <v>-3196</v>
      </c>
      <c r="J18" s="315">
        <v>-4866</v>
      </c>
    </row>
    <row r="19" spans="1:10" s="28" customFormat="1" ht="16.5" customHeight="1" x14ac:dyDescent="0.45">
      <c r="A19" s="232" t="s">
        <v>140</v>
      </c>
      <c r="B19" t="s">
        <v>1067</v>
      </c>
      <c r="C19" s="319">
        <v>14674</v>
      </c>
      <c r="D19" s="319">
        <v>6420</v>
      </c>
      <c r="E19" s="319">
        <v>13385</v>
      </c>
      <c r="F19" s="319">
        <v>16707</v>
      </c>
      <c r="G19" s="319">
        <v>15124</v>
      </c>
      <c r="H19" s="319">
        <v>-2202</v>
      </c>
      <c r="I19" s="319">
        <v>24133</v>
      </c>
      <c r="J19" s="319">
        <v>-5100</v>
      </c>
    </row>
    <row r="20" spans="1:10" s="28" customFormat="1" ht="16.5" customHeight="1" x14ac:dyDescent="0.45">
      <c r="A20" s="232" t="s">
        <v>42</v>
      </c>
      <c r="B20" t="s">
        <v>1068</v>
      </c>
      <c r="C20" s="319">
        <v>57</v>
      </c>
      <c r="D20" s="319">
        <v>75</v>
      </c>
      <c r="E20" s="319">
        <v>100</v>
      </c>
      <c r="F20" s="319">
        <v>51</v>
      </c>
      <c r="G20" s="319">
        <v>53</v>
      </c>
      <c r="H20" s="319">
        <v>39</v>
      </c>
      <c r="I20" s="319">
        <v>71</v>
      </c>
      <c r="J20" s="319">
        <v>94</v>
      </c>
    </row>
    <row r="21" spans="1:10" s="33" customFormat="1" ht="16.5" customHeight="1" x14ac:dyDescent="0.45">
      <c r="A21" s="387" t="s">
        <v>141</v>
      </c>
      <c r="B21" t="s">
        <v>1069</v>
      </c>
      <c r="C21" s="319">
        <v>478</v>
      </c>
      <c r="D21" s="319">
        <v>457</v>
      </c>
      <c r="E21" s="319">
        <v>538</v>
      </c>
      <c r="F21" s="319">
        <v>535</v>
      </c>
      <c r="G21" s="319">
        <v>548</v>
      </c>
      <c r="H21" s="319">
        <v>448</v>
      </c>
      <c r="I21" s="319">
        <v>456</v>
      </c>
      <c r="J21" s="319">
        <v>479</v>
      </c>
    </row>
    <row r="22" spans="1:10" s="33" customFormat="1" ht="16.5" customHeight="1" x14ac:dyDescent="0.45">
      <c r="A22" s="387" t="s">
        <v>142</v>
      </c>
      <c r="B22" t="s">
        <v>1070</v>
      </c>
      <c r="C22" s="319">
        <v>275</v>
      </c>
      <c r="D22" s="319">
        <v>313</v>
      </c>
      <c r="E22" s="319">
        <v>252</v>
      </c>
      <c r="F22" s="319">
        <v>246</v>
      </c>
      <c r="G22" s="319">
        <v>206</v>
      </c>
      <c r="H22" s="319">
        <v>183</v>
      </c>
      <c r="I22" s="319">
        <v>209</v>
      </c>
      <c r="J22" s="319">
        <v>207</v>
      </c>
    </row>
    <row r="23" spans="1:10" s="33" customFormat="1" ht="16.5" customHeight="1" x14ac:dyDescent="0.45">
      <c r="A23" s="387" t="s">
        <v>143</v>
      </c>
      <c r="B23" t="s">
        <v>1071</v>
      </c>
      <c r="C23" s="319">
        <v>2</v>
      </c>
      <c r="D23" s="319">
        <v>2</v>
      </c>
      <c r="E23" s="319">
        <v>1</v>
      </c>
      <c r="F23" s="319">
        <v>2</v>
      </c>
      <c r="G23" s="319">
        <v>3</v>
      </c>
      <c r="H23" s="319">
        <v>2</v>
      </c>
      <c r="I23" s="319">
        <v>2</v>
      </c>
      <c r="J23" s="319">
        <v>2</v>
      </c>
    </row>
    <row r="24" spans="1:10" s="33" customFormat="1" ht="16.5" customHeight="1" x14ac:dyDescent="0.45">
      <c r="A24" s="40" t="s">
        <v>38</v>
      </c>
      <c r="B24" t="s">
        <v>1072</v>
      </c>
      <c r="C24" s="319">
        <v>-98</v>
      </c>
      <c r="D24" s="319">
        <v>-118</v>
      </c>
      <c r="E24" s="319">
        <v>-96</v>
      </c>
      <c r="F24" s="319">
        <v>-108</v>
      </c>
      <c r="G24" s="319">
        <v>-98</v>
      </c>
      <c r="H24" s="319">
        <v>-40</v>
      </c>
      <c r="I24" s="319">
        <v>-36</v>
      </c>
      <c r="J24" s="319">
        <v>-76</v>
      </c>
    </row>
    <row r="25" spans="1:10" s="33" customFormat="1" ht="16.5" customHeight="1" x14ac:dyDescent="0.45">
      <c r="A25" s="80" t="s">
        <v>45</v>
      </c>
      <c r="B25" t="s">
        <v>1073</v>
      </c>
      <c r="C25" s="316"/>
      <c r="D25" s="316">
        <v>24630</v>
      </c>
      <c r="E25" s="316">
        <v>9785</v>
      </c>
      <c r="F25" s="316">
        <v>17051</v>
      </c>
      <c r="G25" s="316">
        <v>2559</v>
      </c>
      <c r="H25" s="316">
        <v>-8055</v>
      </c>
      <c r="I25" s="316">
        <v>16880</v>
      </c>
      <c r="J25" s="316">
        <v>18706</v>
      </c>
    </row>
    <row r="26" spans="1:10" s="33" customFormat="1" ht="16.5" customHeight="1" x14ac:dyDescent="0.45">
      <c r="A26" s="81" t="s">
        <v>46</v>
      </c>
      <c r="B26" t="s">
        <v>1074</v>
      </c>
      <c r="C26" s="320">
        <v>122814</v>
      </c>
      <c r="D26" s="320">
        <v>147444</v>
      </c>
      <c r="E26" s="320">
        <v>157229</v>
      </c>
      <c r="F26" s="320">
        <v>174280</v>
      </c>
      <c r="G26" s="320">
        <v>176839</v>
      </c>
      <c r="H26" s="320">
        <v>168784</v>
      </c>
      <c r="I26" s="320">
        <v>185664</v>
      </c>
      <c r="J26" s="320">
        <v>204371</v>
      </c>
    </row>
    <row r="27" spans="1:10" s="82" customFormat="1" ht="16.5" customHeight="1" x14ac:dyDescent="0.35">
      <c r="B27" s="80"/>
    </row>
    <row r="28" spans="1:10" s="229" customFormat="1" ht="16.5" customHeight="1" x14ac:dyDescent="0.45"/>
    <row r="29" spans="1:10" ht="16.5" customHeight="1" x14ac:dyDescent="0.35">
      <c r="A29" s="47"/>
      <c r="B29" s="33"/>
      <c r="C29" s="639" t="s">
        <v>603</v>
      </c>
      <c r="D29" s="639"/>
      <c r="E29" s="639"/>
      <c r="F29" s="639"/>
      <c r="G29" s="639"/>
      <c r="H29" s="639"/>
      <c r="I29" s="639"/>
      <c r="J29" s="639"/>
    </row>
    <row r="30" spans="1:10" ht="16.5" customHeight="1" x14ac:dyDescent="0.45">
      <c r="A30" s="460" t="s">
        <v>144</v>
      </c>
      <c r="B30" s="47"/>
      <c r="C30" s="85"/>
      <c r="D30" s="85"/>
      <c r="E30" s="85"/>
      <c r="F30" s="85"/>
      <c r="G30" s="85"/>
      <c r="H30" s="85"/>
      <c r="I30" s="85"/>
      <c r="J30" s="85"/>
    </row>
    <row r="31" spans="1:10" ht="21.75" hidden="1" customHeight="1" x14ac:dyDescent="0.45">
      <c r="A31" s="460"/>
      <c r="B31" s="47" t="s">
        <v>1075</v>
      </c>
      <c r="C31" s="85" t="s">
        <v>0</v>
      </c>
      <c r="D31" s="85" t="s">
        <v>1</v>
      </c>
      <c r="E31" s="85" t="s">
        <v>2</v>
      </c>
      <c r="F31" s="85" t="s">
        <v>3</v>
      </c>
      <c r="G31" s="85" t="s">
        <v>4</v>
      </c>
      <c r="H31" s="85" t="s">
        <v>307</v>
      </c>
      <c r="I31" s="85" t="s">
        <v>650</v>
      </c>
      <c r="J31" s="85" t="s">
        <v>651</v>
      </c>
    </row>
    <row r="32" spans="1:10" ht="16.5" customHeight="1" x14ac:dyDescent="0.45">
      <c r="A32" s="20" t="s">
        <v>145</v>
      </c>
      <c r="B32" t="s">
        <v>385</v>
      </c>
      <c r="C32" s="86">
        <v>163</v>
      </c>
      <c r="D32" s="86">
        <v>167</v>
      </c>
      <c r="E32" s="86">
        <v>149</v>
      </c>
      <c r="F32" s="86">
        <v>144</v>
      </c>
      <c r="G32" s="86">
        <v>138</v>
      </c>
      <c r="H32" s="86">
        <v>125</v>
      </c>
      <c r="I32" s="86">
        <v>156</v>
      </c>
      <c r="J32" s="86">
        <v>532</v>
      </c>
    </row>
    <row r="33" spans="1:10" ht="16.5" customHeight="1" x14ac:dyDescent="0.45">
      <c r="A33" s="20" t="s">
        <v>146</v>
      </c>
      <c r="B33" t="s">
        <v>388</v>
      </c>
      <c r="C33" s="86">
        <v>3731</v>
      </c>
      <c r="D33" s="86">
        <v>4124</v>
      </c>
      <c r="E33" s="86">
        <v>3874</v>
      </c>
      <c r="F33" s="86">
        <v>4417</v>
      </c>
      <c r="G33" s="86">
        <v>3881</v>
      </c>
      <c r="H33" s="86">
        <v>3524</v>
      </c>
      <c r="I33" s="86">
        <v>3925</v>
      </c>
      <c r="J33" s="86">
        <v>10064</v>
      </c>
    </row>
    <row r="34" spans="1:10" ht="16.5" customHeight="1" x14ac:dyDescent="0.45">
      <c r="A34" s="20" t="s">
        <v>147</v>
      </c>
      <c r="B34" t="s">
        <v>389</v>
      </c>
      <c r="C34" s="86">
        <v>11682</v>
      </c>
      <c r="D34" s="86">
        <v>12935</v>
      </c>
      <c r="E34" s="86">
        <v>12703</v>
      </c>
      <c r="F34" s="86">
        <v>14646</v>
      </c>
      <c r="G34" s="86">
        <v>13664</v>
      </c>
      <c r="H34" s="86">
        <v>13089</v>
      </c>
      <c r="I34" s="86">
        <v>15225</v>
      </c>
      <c r="J34" s="86">
        <v>33482</v>
      </c>
    </row>
    <row r="35" spans="1:10" ht="16.5" customHeight="1" x14ac:dyDescent="0.45">
      <c r="A35" s="20" t="s">
        <v>148</v>
      </c>
      <c r="B35" t="s">
        <v>390</v>
      </c>
      <c r="C35" s="86">
        <v>12028</v>
      </c>
      <c r="D35" s="86">
        <v>14063</v>
      </c>
      <c r="E35" s="86">
        <v>13554</v>
      </c>
      <c r="F35" s="86">
        <v>14933</v>
      </c>
      <c r="G35" s="86">
        <v>13575</v>
      </c>
      <c r="H35" s="86">
        <v>12384</v>
      </c>
      <c r="I35" s="86">
        <v>15016</v>
      </c>
      <c r="J35" s="86">
        <v>27097</v>
      </c>
    </row>
    <row r="36" spans="1:10" ht="16.5" customHeight="1" x14ac:dyDescent="0.45">
      <c r="A36" s="20" t="s">
        <v>149</v>
      </c>
      <c r="B36" t="s">
        <v>391</v>
      </c>
      <c r="C36" s="86">
        <v>18912</v>
      </c>
      <c r="D36" s="86">
        <v>22368</v>
      </c>
      <c r="E36" s="86">
        <v>21303</v>
      </c>
      <c r="F36" s="86">
        <v>23305</v>
      </c>
      <c r="G36" s="86">
        <v>21908</v>
      </c>
      <c r="H36" s="86">
        <v>20662</v>
      </c>
      <c r="I36" s="86">
        <v>29349</v>
      </c>
      <c r="J36" s="86">
        <v>44825</v>
      </c>
    </row>
    <row r="37" spans="1:10" ht="16.5" customHeight="1" x14ac:dyDescent="0.45">
      <c r="A37" s="20" t="s">
        <v>150</v>
      </c>
      <c r="B37" t="s">
        <v>392</v>
      </c>
      <c r="C37" s="86">
        <v>26169</v>
      </c>
      <c r="D37" s="86">
        <v>32351</v>
      </c>
      <c r="E37" s="86">
        <v>30531</v>
      </c>
      <c r="F37" s="86">
        <v>33120</v>
      </c>
      <c r="G37" s="86">
        <v>31939</v>
      </c>
      <c r="H37" s="86">
        <v>30321</v>
      </c>
      <c r="I37" s="86">
        <v>44032</v>
      </c>
      <c r="J37" s="86">
        <v>61827</v>
      </c>
    </row>
    <row r="38" spans="1:10" ht="16.5" customHeight="1" x14ac:dyDescent="0.45">
      <c r="A38" s="20" t="s">
        <v>151</v>
      </c>
      <c r="B38" t="s">
        <v>393</v>
      </c>
      <c r="C38" s="86">
        <v>24057</v>
      </c>
      <c r="D38" s="86">
        <v>31686</v>
      </c>
      <c r="E38" s="86">
        <v>30944</v>
      </c>
      <c r="F38" s="86">
        <v>34301</v>
      </c>
      <c r="G38" s="86">
        <v>33966</v>
      </c>
      <c r="H38" s="86">
        <v>33174</v>
      </c>
      <c r="I38" s="86">
        <v>50309</v>
      </c>
      <c r="J38" s="86">
        <v>68142</v>
      </c>
    </row>
    <row r="39" spans="1:10" ht="16.5" customHeight="1" x14ac:dyDescent="0.45">
      <c r="A39" s="20" t="s">
        <v>152</v>
      </c>
      <c r="B39" t="s">
        <v>394</v>
      </c>
      <c r="C39" s="86">
        <v>14751</v>
      </c>
      <c r="D39" s="86">
        <v>21181</v>
      </c>
      <c r="E39" s="86">
        <v>21020</v>
      </c>
      <c r="F39" s="86">
        <v>23760</v>
      </c>
      <c r="G39" s="86">
        <v>24892</v>
      </c>
      <c r="H39" s="86">
        <v>25671</v>
      </c>
      <c r="I39" s="86">
        <v>42319</v>
      </c>
      <c r="J39" s="86">
        <v>61253</v>
      </c>
    </row>
    <row r="40" spans="1:10" ht="16.5" customHeight="1" x14ac:dyDescent="0.45">
      <c r="A40" s="20" t="s">
        <v>153</v>
      </c>
      <c r="B40" t="s">
        <v>395</v>
      </c>
      <c r="C40" s="86">
        <v>7565</v>
      </c>
      <c r="D40" s="86">
        <v>12065</v>
      </c>
      <c r="E40" s="86">
        <v>13229</v>
      </c>
      <c r="F40" s="86">
        <v>15513</v>
      </c>
      <c r="G40" s="86">
        <v>16707</v>
      </c>
      <c r="H40" s="86">
        <v>17847</v>
      </c>
      <c r="I40" s="86">
        <v>30332</v>
      </c>
      <c r="J40" s="86">
        <v>43247</v>
      </c>
    </row>
    <row r="41" spans="1:10" ht="16.5" customHeight="1" x14ac:dyDescent="0.45">
      <c r="A41" s="20" t="s">
        <v>154</v>
      </c>
      <c r="B41" t="s">
        <v>396</v>
      </c>
      <c r="C41" s="86">
        <v>5217</v>
      </c>
      <c r="D41" s="86">
        <v>9021</v>
      </c>
      <c r="E41" s="86">
        <v>9654</v>
      </c>
      <c r="F41" s="86">
        <v>11416</v>
      </c>
      <c r="G41" s="86">
        <v>13025</v>
      </c>
      <c r="H41" s="86">
        <v>14600</v>
      </c>
      <c r="I41" s="86">
        <v>24672</v>
      </c>
      <c r="J41" s="86">
        <v>37615</v>
      </c>
    </row>
    <row r="42" spans="1:10" ht="16.5" customHeight="1" x14ac:dyDescent="0.45">
      <c r="A42" s="20" t="s">
        <v>155</v>
      </c>
      <c r="B42" t="s">
        <v>397</v>
      </c>
      <c r="C42" s="86">
        <v>1301</v>
      </c>
      <c r="D42" s="86">
        <v>2345</v>
      </c>
      <c r="E42" s="86">
        <v>2306</v>
      </c>
      <c r="F42" s="86">
        <v>2482</v>
      </c>
      <c r="G42" s="86">
        <v>2620</v>
      </c>
      <c r="H42" s="86">
        <v>2751</v>
      </c>
      <c r="I42" s="86">
        <v>4202</v>
      </c>
      <c r="J42" s="86">
        <v>5282</v>
      </c>
    </row>
    <row r="43" spans="1:10" ht="16.5" customHeight="1" x14ac:dyDescent="0.45">
      <c r="A43" s="20" t="s">
        <v>156</v>
      </c>
      <c r="B43" t="s">
        <v>398</v>
      </c>
      <c r="C43" s="86">
        <v>7859</v>
      </c>
      <c r="D43" s="86">
        <v>8187</v>
      </c>
      <c r="E43" s="86">
        <v>9171</v>
      </c>
      <c r="F43" s="86">
        <v>9312</v>
      </c>
      <c r="G43" s="86">
        <v>9491</v>
      </c>
      <c r="H43" s="86">
        <v>8357</v>
      </c>
      <c r="I43" s="86">
        <v>8832</v>
      </c>
      <c r="J43" s="86">
        <v>8729</v>
      </c>
    </row>
    <row r="44" spans="1:10" ht="16.5" customHeight="1" x14ac:dyDescent="0.45">
      <c r="A44" s="23" t="s">
        <v>26</v>
      </c>
      <c r="B44" t="s">
        <v>289</v>
      </c>
      <c r="C44" s="87">
        <v>133434</v>
      </c>
      <c r="D44" s="87">
        <v>170492</v>
      </c>
      <c r="E44" s="87">
        <v>168439</v>
      </c>
      <c r="F44" s="87">
        <v>187348</v>
      </c>
      <c r="G44" s="87">
        <v>185805</v>
      </c>
      <c r="H44" s="87">
        <v>182504</v>
      </c>
      <c r="I44" s="87">
        <v>268368</v>
      </c>
      <c r="J44" s="87">
        <v>402094</v>
      </c>
    </row>
    <row r="45" spans="1:10" ht="16.5" customHeight="1" x14ac:dyDescent="0.45">
      <c r="A45" s="228"/>
      <c r="B45"/>
      <c r="C45" s="87"/>
      <c r="D45" s="87"/>
      <c r="E45" s="87"/>
      <c r="F45" s="87"/>
      <c r="G45" s="87"/>
      <c r="H45" s="87"/>
      <c r="I45" s="87"/>
      <c r="J45" s="87"/>
    </row>
    <row r="46" spans="1:10" ht="16.5" customHeight="1" x14ac:dyDescent="0.45">
      <c r="A46" s="52"/>
      <c r="B46"/>
      <c r="C46" s="88"/>
      <c r="D46" s="88"/>
      <c r="E46" s="88"/>
      <c r="F46" s="88"/>
      <c r="G46" s="88"/>
      <c r="H46" s="88"/>
      <c r="I46" s="88"/>
      <c r="J46" s="88"/>
    </row>
    <row r="47" spans="1:10" ht="16.5" customHeight="1" x14ac:dyDescent="0.45">
      <c r="A47" s="47"/>
      <c r="B47"/>
      <c r="C47" s="639" t="s">
        <v>591</v>
      </c>
      <c r="D47" s="639"/>
      <c r="E47" s="639"/>
      <c r="F47" s="639"/>
      <c r="G47" s="639"/>
      <c r="H47" s="639"/>
      <c r="I47" s="639"/>
      <c r="J47" s="639"/>
    </row>
    <row r="48" spans="1:10" ht="16.5" customHeight="1" x14ac:dyDescent="0.45">
      <c r="A48" s="460" t="s">
        <v>144</v>
      </c>
      <c r="B48" s="47"/>
      <c r="C48" s="85"/>
      <c r="D48" s="85"/>
      <c r="E48" s="85"/>
      <c r="F48" s="85"/>
      <c r="G48" s="85"/>
      <c r="H48" s="85"/>
      <c r="I48" s="85"/>
      <c r="J48" s="85"/>
    </row>
    <row r="49" spans="1:10" ht="20.25" hidden="1" customHeight="1" x14ac:dyDescent="0.45">
      <c r="A49" s="460"/>
      <c r="B49" s="47" t="s">
        <v>1075</v>
      </c>
      <c r="C49" s="85" t="s">
        <v>0</v>
      </c>
      <c r="D49" s="85" t="s">
        <v>1</v>
      </c>
      <c r="E49" s="85" t="s">
        <v>2</v>
      </c>
      <c r="F49" s="85" t="s">
        <v>3</v>
      </c>
      <c r="G49" s="85" t="s">
        <v>4</v>
      </c>
      <c r="H49" s="85" t="s">
        <v>307</v>
      </c>
      <c r="I49" s="85" t="s">
        <v>650</v>
      </c>
      <c r="J49" s="85" t="s">
        <v>651</v>
      </c>
    </row>
    <row r="50" spans="1:10" ht="16.5" customHeight="1" x14ac:dyDescent="0.45">
      <c r="A50" s="20" t="s">
        <v>145</v>
      </c>
      <c r="B50" t="s">
        <v>385</v>
      </c>
      <c r="C50" s="89">
        <v>16</v>
      </c>
      <c r="D50" s="89">
        <v>16</v>
      </c>
      <c r="E50" s="89">
        <v>14</v>
      </c>
      <c r="F50" s="89">
        <v>14</v>
      </c>
      <c r="G50" s="89">
        <v>13</v>
      </c>
      <c r="H50" s="89">
        <v>12</v>
      </c>
      <c r="I50" s="89">
        <v>13</v>
      </c>
      <c r="J50" s="89">
        <v>72</v>
      </c>
    </row>
    <row r="51" spans="1:10" ht="16.5" customHeight="1" x14ac:dyDescent="0.45">
      <c r="A51" s="20" t="s">
        <v>146</v>
      </c>
      <c r="B51" t="s">
        <v>388</v>
      </c>
      <c r="C51" s="89">
        <v>92</v>
      </c>
      <c r="D51" s="89">
        <v>94</v>
      </c>
      <c r="E51" s="89">
        <v>86</v>
      </c>
      <c r="F51" s="89">
        <v>89</v>
      </c>
      <c r="G51" s="89">
        <v>76</v>
      </c>
      <c r="H51" s="89">
        <v>72</v>
      </c>
      <c r="I51" s="89">
        <v>70</v>
      </c>
      <c r="J51" s="89">
        <v>188</v>
      </c>
    </row>
    <row r="52" spans="1:10" ht="16.5" customHeight="1" x14ac:dyDescent="0.45">
      <c r="A52" s="20" t="s">
        <v>147</v>
      </c>
      <c r="B52" t="s">
        <v>389</v>
      </c>
      <c r="C52" s="89">
        <v>122</v>
      </c>
      <c r="D52" s="89">
        <v>126</v>
      </c>
      <c r="E52" s="89">
        <v>117</v>
      </c>
      <c r="F52" s="89">
        <v>126</v>
      </c>
      <c r="G52" s="89">
        <v>111</v>
      </c>
      <c r="H52" s="89">
        <v>109</v>
      </c>
      <c r="I52" s="89">
        <v>110</v>
      </c>
      <c r="J52" s="89">
        <v>253</v>
      </c>
    </row>
    <row r="53" spans="1:10" ht="16.5" customHeight="1" x14ac:dyDescent="0.45">
      <c r="A53" s="20" t="s">
        <v>148</v>
      </c>
      <c r="B53" t="s">
        <v>390</v>
      </c>
      <c r="C53" s="89">
        <v>73</v>
      </c>
      <c r="D53" s="89">
        <v>81</v>
      </c>
      <c r="E53" s="89">
        <v>73</v>
      </c>
      <c r="F53" s="89">
        <v>78</v>
      </c>
      <c r="G53" s="89">
        <v>68</v>
      </c>
      <c r="H53" s="89">
        <v>62</v>
      </c>
      <c r="I53" s="89">
        <v>66</v>
      </c>
      <c r="J53" s="89">
        <v>136</v>
      </c>
    </row>
    <row r="54" spans="1:10" ht="16.5" customHeight="1" x14ac:dyDescent="0.45">
      <c r="A54" s="20" t="s">
        <v>149</v>
      </c>
      <c r="B54" t="s">
        <v>391</v>
      </c>
      <c r="C54" s="89">
        <v>81</v>
      </c>
      <c r="D54" s="89">
        <v>92</v>
      </c>
      <c r="E54" s="89">
        <v>82</v>
      </c>
      <c r="F54" s="89">
        <v>86</v>
      </c>
      <c r="G54" s="89">
        <v>78</v>
      </c>
      <c r="H54" s="89">
        <v>74</v>
      </c>
      <c r="I54" s="89">
        <v>88</v>
      </c>
      <c r="J54" s="89">
        <v>164</v>
      </c>
    </row>
    <row r="55" spans="1:10" ht="16.5" customHeight="1" x14ac:dyDescent="0.45">
      <c r="A55" s="20" t="s">
        <v>150</v>
      </c>
      <c r="B55" t="s">
        <v>392</v>
      </c>
      <c r="C55" s="89">
        <v>82</v>
      </c>
      <c r="D55" s="89">
        <v>97</v>
      </c>
      <c r="E55" s="89">
        <v>90</v>
      </c>
      <c r="F55" s="89">
        <v>92</v>
      </c>
      <c r="G55" s="89">
        <v>86</v>
      </c>
      <c r="H55" s="89">
        <v>82</v>
      </c>
      <c r="I55" s="89">
        <v>99</v>
      </c>
      <c r="J55" s="89">
        <v>166</v>
      </c>
    </row>
    <row r="56" spans="1:10" ht="16.5" customHeight="1" x14ac:dyDescent="0.45">
      <c r="A56" s="20" t="s">
        <v>151</v>
      </c>
      <c r="B56" t="s">
        <v>393</v>
      </c>
      <c r="C56" s="89">
        <v>58</v>
      </c>
      <c r="D56" s="89">
        <v>76</v>
      </c>
      <c r="E56" s="89">
        <v>72</v>
      </c>
      <c r="F56" s="89">
        <v>75</v>
      </c>
      <c r="G56" s="89">
        <v>72</v>
      </c>
      <c r="H56" s="89">
        <v>69</v>
      </c>
      <c r="I56" s="89">
        <v>89</v>
      </c>
      <c r="J56" s="89">
        <v>152</v>
      </c>
    </row>
    <row r="57" spans="1:10" ht="16.5" customHeight="1" x14ac:dyDescent="0.45">
      <c r="A57" s="20" t="s">
        <v>152</v>
      </c>
      <c r="B57" t="s">
        <v>394</v>
      </c>
      <c r="C57" s="89">
        <v>31</v>
      </c>
      <c r="D57" s="89">
        <v>46</v>
      </c>
      <c r="E57" s="89">
        <v>44</v>
      </c>
      <c r="F57" s="89">
        <v>48</v>
      </c>
      <c r="G57" s="89">
        <v>48</v>
      </c>
      <c r="H57" s="89">
        <v>48</v>
      </c>
      <c r="I57" s="89">
        <v>70</v>
      </c>
      <c r="J57" s="89">
        <v>119</v>
      </c>
    </row>
    <row r="58" spans="1:10" ht="16.5" customHeight="1" x14ac:dyDescent="0.45">
      <c r="A58" s="20" t="s">
        <v>153</v>
      </c>
      <c r="B58" t="s">
        <v>395</v>
      </c>
      <c r="C58" s="89">
        <v>17</v>
      </c>
      <c r="D58" s="89">
        <v>30</v>
      </c>
      <c r="E58" s="89">
        <v>32</v>
      </c>
      <c r="F58" s="89">
        <v>35</v>
      </c>
      <c r="G58" s="89">
        <v>36</v>
      </c>
      <c r="H58" s="89">
        <v>37</v>
      </c>
      <c r="I58" s="89">
        <v>57</v>
      </c>
      <c r="J58" s="89">
        <v>87</v>
      </c>
    </row>
    <row r="59" spans="1:10" ht="16.5" customHeight="1" x14ac:dyDescent="0.45">
      <c r="A59" s="20" t="s">
        <v>154</v>
      </c>
      <c r="B59" t="s">
        <v>396</v>
      </c>
      <c r="C59" s="89">
        <v>19</v>
      </c>
      <c r="D59" s="89">
        <v>35</v>
      </c>
      <c r="E59" s="89">
        <v>36</v>
      </c>
      <c r="F59" s="89">
        <v>40</v>
      </c>
      <c r="G59" s="89">
        <v>42</v>
      </c>
      <c r="H59" s="89">
        <v>44</v>
      </c>
      <c r="I59" s="89">
        <v>69</v>
      </c>
      <c r="J59" s="89">
        <v>97</v>
      </c>
    </row>
    <row r="60" spans="1:10" ht="16.5" customHeight="1" x14ac:dyDescent="0.45">
      <c r="A60" s="20" t="s">
        <v>155</v>
      </c>
      <c r="B60" t="s">
        <v>397</v>
      </c>
      <c r="C60" s="89">
        <v>12</v>
      </c>
      <c r="D60" s="89">
        <v>21</v>
      </c>
      <c r="E60" s="89">
        <v>21</v>
      </c>
      <c r="F60" s="89">
        <v>22</v>
      </c>
      <c r="G60" s="89">
        <v>22</v>
      </c>
      <c r="H60" s="89">
        <v>22</v>
      </c>
      <c r="I60" s="89">
        <v>30</v>
      </c>
      <c r="J60" s="89">
        <v>33</v>
      </c>
    </row>
    <row r="61" spans="1:10" ht="16.5" customHeight="1" x14ac:dyDescent="0.45">
      <c r="A61" s="20" t="s">
        <v>156</v>
      </c>
      <c r="B61" t="s">
        <v>398</v>
      </c>
      <c r="C61" s="89">
        <v>68</v>
      </c>
      <c r="D61" s="89">
        <v>69</v>
      </c>
      <c r="E61" s="89">
        <v>70</v>
      </c>
      <c r="F61" s="89">
        <v>68</v>
      </c>
      <c r="G61" s="89">
        <v>65</v>
      </c>
      <c r="H61" s="89">
        <v>54</v>
      </c>
      <c r="I61" s="89">
        <v>48</v>
      </c>
      <c r="J61" s="89">
        <v>46</v>
      </c>
    </row>
    <row r="62" spans="1:10" ht="16.5" customHeight="1" x14ac:dyDescent="0.45">
      <c r="A62" s="23" t="s">
        <v>26</v>
      </c>
      <c r="B62" t="s">
        <v>289</v>
      </c>
      <c r="C62" s="90">
        <v>672</v>
      </c>
      <c r="D62" s="90">
        <v>783</v>
      </c>
      <c r="E62" s="90">
        <v>737</v>
      </c>
      <c r="F62" s="90">
        <v>773</v>
      </c>
      <c r="G62" s="90">
        <v>716</v>
      </c>
      <c r="H62" s="90">
        <v>686</v>
      </c>
      <c r="I62" s="90">
        <v>809</v>
      </c>
      <c r="J62" s="90">
        <v>1511</v>
      </c>
    </row>
    <row r="63" spans="1:10" ht="16.5" customHeight="1" x14ac:dyDescent="0.45">
      <c r="A63" s="228"/>
      <c r="B63"/>
      <c r="C63" s="90"/>
      <c r="D63" s="90"/>
      <c r="E63" s="90"/>
      <c r="F63" s="90"/>
      <c r="G63" s="90"/>
      <c r="H63" s="90"/>
      <c r="I63" s="90"/>
      <c r="J63" s="90"/>
    </row>
    <row r="64" spans="1:10" ht="16.5" customHeight="1" x14ac:dyDescent="0.45">
      <c r="B64"/>
    </row>
    <row r="65" spans="1:10" ht="16.5" customHeight="1" x14ac:dyDescent="0.45">
      <c r="A65" s="47"/>
      <c r="B65"/>
      <c r="C65" s="639" t="s">
        <v>592</v>
      </c>
      <c r="D65" s="639"/>
      <c r="E65" s="639"/>
      <c r="F65" s="639"/>
      <c r="G65" s="639"/>
      <c r="H65" s="639"/>
      <c r="I65" s="639"/>
      <c r="J65" s="639"/>
    </row>
    <row r="66" spans="1:10" ht="16.5" customHeight="1" x14ac:dyDescent="0.45">
      <c r="A66" s="460" t="s">
        <v>144</v>
      </c>
      <c r="B66" s="47"/>
      <c r="C66" s="85"/>
      <c r="D66" s="85"/>
      <c r="E66" s="85"/>
      <c r="F66" s="85"/>
      <c r="G66" s="85"/>
      <c r="H66" s="85"/>
      <c r="I66" s="85"/>
      <c r="J66" s="85"/>
    </row>
    <row r="67" spans="1:10" ht="21" hidden="1" customHeight="1" x14ac:dyDescent="0.45">
      <c r="A67" s="460"/>
      <c r="B67" s="47" t="s">
        <v>1075</v>
      </c>
      <c r="C67" s="85" t="s">
        <v>0</v>
      </c>
      <c r="D67" s="85" t="s">
        <v>1</v>
      </c>
      <c r="E67" s="85" t="s">
        <v>2</v>
      </c>
      <c r="F67" s="85" t="s">
        <v>3</v>
      </c>
      <c r="G67" s="85" t="s">
        <v>4</v>
      </c>
      <c r="H67" s="85" t="s">
        <v>307</v>
      </c>
      <c r="I67" s="85" t="s">
        <v>650</v>
      </c>
      <c r="J67" s="85" t="s">
        <v>651</v>
      </c>
    </row>
    <row r="68" spans="1:10" ht="16.5" customHeight="1" x14ac:dyDescent="0.45">
      <c r="A68" s="20" t="s">
        <v>145</v>
      </c>
      <c r="B68" t="s">
        <v>385</v>
      </c>
      <c r="C68" s="89">
        <v>9911</v>
      </c>
      <c r="D68" s="89">
        <v>10484</v>
      </c>
      <c r="E68" s="89">
        <v>10362</v>
      </c>
      <c r="F68" s="89">
        <v>10246</v>
      </c>
      <c r="G68" s="89">
        <v>10558</v>
      </c>
      <c r="H68" s="89">
        <v>10261</v>
      </c>
      <c r="I68" s="89">
        <v>12223</v>
      </c>
      <c r="J68" s="89">
        <v>7405</v>
      </c>
    </row>
    <row r="69" spans="1:10" ht="16.5" customHeight="1" x14ac:dyDescent="0.45">
      <c r="A69" s="20" t="s">
        <v>146</v>
      </c>
      <c r="B69" t="s">
        <v>388</v>
      </c>
      <c r="C69" s="89">
        <v>40712</v>
      </c>
      <c r="D69" s="89">
        <v>43780</v>
      </c>
      <c r="E69" s="89">
        <v>45036</v>
      </c>
      <c r="F69" s="89">
        <v>49558</v>
      </c>
      <c r="G69" s="89">
        <v>50994</v>
      </c>
      <c r="H69" s="89">
        <v>49123</v>
      </c>
      <c r="I69" s="89">
        <v>56387</v>
      </c>
      <c r="J69" s="89">
        <v>53669</v>
      </c>
    </row>
    <row r="70" spans="1:10" ht="16.5" customHeight="1" x14ac:dyDescent="0.45">
      <c r="A70" s="20" t="s">
        <v>147</v>
      </c>
      <c r="B70" t="s">
        <v>389</v>
      </c>
      <c r="C70" s="89">
        <v>95567</v>
      </c>
      <c r="D70" s="89">
        <v>102753</v>
      </c>
      <c r="E70" s="89">
        <v>109017</v>
      </c>
      <c r="F70" s="89">
        <v>116253</v>
      </c>
      <c r="G70" s="89">
        <v>122642</v>
      </c>
      <c r="H70" s="89">
        <v>120280</v>
      </c>
      <c r="I70" s="89">
        <v>138659</v>
      </c>
      <c r="J70" s="89">
        <v>132363</v>
      </c>
    </row>
    <row r="71" spans="1:10" ht="16.5" customHeight="1" x14ac:dyDescent="0.45">
      <c r="A71" s="20" t="s">
        <v>148</v>
      </c>
      <c r="B71" t="s">
        <v>390</v>
      </c>
      <c r="C71" s="89">
        <v>165648</v>
      </c>
      <c r="D71" s="89">
        <v>174075</v>
      </c>
      <c r="E71" s="89">
        <v>186682</v>
      </c>
      <c r="F71" s="89">
        <v>191615</v>
      </c>
      <c r="G71" s="89">
        <v>200941</v>
      </c>
      <c r="H71" s="89">
        <v>198787</v>
      </c>
      <c r="I71" s="89">
        <v>228066</v>
      </c>
      <c r="J71" s="89">
        <v>199540</v>
      </c>
    </row>
    <row r="72" spans="1:10" ht="16.5" customHeight="1" x14ac:dyDescent="0.45">
      <c r="A72" s="20" t="s">
        <v>149</v>
      </c>
      <c r="B72" t="s">
        <v>391</v>
      </c>
      <c r="C72" s="89">
        <v>233761</v>
      </c>
      <c r="D72" s="89">
        <v>244050</v>
      </c>
      <c r="E72" s="89">
        <v>261272</v>
      </c>
      <c r="F72" s="89">
        <v>270855</v>
      </c>
      <c r="G72" s="89">
        <v>281758</v>
      </c>
      <c r="H72" s="89">
        <v>277850</v>
      </c>
      <c r="I72" s="89">
        <v>334585</v>
      </c>
      <c r="J72" s="89">
        <v>274055</v>
      </c>
    </row>
    <row r="73" spans="1:10" ht="16.5" customHeight="1" x14ac:dyDescent="0.45">
      <c r="A73" s="20" t="s">
        <v>150</v>
      </c>
      <c r="B73" t="s">
        <v>392</v>
      </c>
      <c r="C73" s="89">
        <v>318914</v>
      </c>
      <c r="D73" s="89">
        <v>331812</v>
      </c>
      <c r="E73" s="89">
        <v>340456</v>
      </c>
      <c r="F73" s="89">
        <v>358368</v>
      </c>
      <c r="G73" s="89">
        <v>371835</v>
      </c>
      <c r="H73" s="89">
        <v>371263</v>
      </c>
      <c r="I73" s="89">
        <v>445207</v>
      </c>
      <c r="J73" s="89">
        <v>372714</v>
      </c>
    </row>
    <row r="74" spans="1:10" ht="16.5" customHeight="1" x14ac:dyDescent="0.45">
      <c r="A74" s="20" t="s">
        <v>151</v>
      </c>
      <c r="B74" t="s">
        <v>393</v>
      </c>
      <c r="C74" s="89">
        <v>412306</v>
      </c>
      <c r="D74" s="89">
        <v>418574</v>
      </c>
      <c r="E74" s="89">
        <v>427093</v>
      </c>
      <c r="F74" s="89">
        <v>455486</v>
      </c>
      <c r="G74" s="89">
        <v>474623</v>
      </c>
      <c r="H74" s="89">
        <v>479622</v>
      </c>
      <c r="I74" s="89">
        <v>562268</v>
      </c>
      <c r="J74" s="89">
        <v>449297</v>
      </c>
    </row>
    <row r="75" spans="1:10" ht="16.5" customHeight="1" x14ac:dyDescent="0.45">
      <c r="A75" s="20" t="s">
        <v>152</v>
      </c>
      <c r="B75" t="s">
        <v>394</v>
      </c>
      <c r="C75" s="89">
        <v>472455</v>
      </c>
      <c r="D75" s="89">
        <v>460648</v>
      </c>
      <c r="E75" s="89">
        <v>476728</v>
      </c>
      <c r="F75" s="89">
        <v>498504</v>
      </c>
      <c r="G75" s="89">
        <v>520347</v>
      </c>
      <c r="H75" s="89">
        <v>531066</v>
      </c>
      <c r="I75" s="89">
        <v>602365</v>
      </c>
      <c r="J75" s="89">
        <v>514114</v>
      </c>
    </row>
    <row r="76" spans="1:10" ht="16.5" customHeight="1" x14ac:dyDescent="0.45">
      <c r="A76" s="20" t="s">
        <v>153</v>
      </c>
      <c r="B76" t="s">
        <v>395</v>
      </c>
      <c r="C76" s="89">
        <v>439607</v>
      </c>
      <c r="D76" s="89">
        <v>400761</v>
      </c>
      <c r="E76" s="89">
        <v>419408</v>
      </c>
      <c r="F76" s="89">
        <v>446120</v>
      </c>
      <c r="G76" s="89">
        <v>465422</v>
      </c>
      <c r="H76" s="89">
        <v>484227</v>
      </c>
      <c r="I76" s="89">
        <v>533769</v>
      </c>
      <c r="J76" s="89">
        <v>499628</v>
      </c>
    </row>
    <row r="77" spans="1:10" ht="16.5" customHeight="1" x14ac:dyDescent="0.45">
      <c r="A77" s="20" t="s">
        <v>154</v>
      </c>
      <c r="B77" t="s">
        <v>396</v>
      </c>
      <c r="C77" s="89">
        <v>275373</v>
      </c>
      <c r="D77" s="89">
        <v>255546</v>
      </c>
      <c r="E77" s="89">
        <v>269568</v>
      </c>
      <c r="F77" s="89">
        <v>287238</v>
      </c>
      <c r="G77" s="89">
        <v>308437</v>
      </c>
      <c r="H77" s="89">
        <v>328215</v>
      </c>
      <c r="I77" s="89">
        <v>356790</v>
      </c>
      <c r="J77" s="89">
        <v>387787</v>
      </c>
    </row>
    <row r="78" spans="1:10" ht="16.5" customHeight="1" x14ac:dyDescent="0.45">
      <c r="A78" s="20" t="s">
        <v>155</v>
      </c>
      <c r="B78" t="s">
        <v>397</v>
      </c>
      <c r="C78" s="89">
        <v>104324</v>
      </c>
      <c r="D78" s="89">
        <v>110392</v>
      </c>
      <c r="E78" s="89">
        <v>107611</v>
      </c>
      <c r="F78" s="89">
        <v>114234</v>
      </c>
      <c r="G78" s="89">
        <v>119303</v>
      </c>
      <c r="H78" s="89">
        <v>126476</v>
      </c>
      <c r="I78" s="89">
        <v>138494</v>
      </c>
      <c r="J78" s="89">
        <v>160538</v>
      </c>
    </row>
    <row r="79" spans="1:10" ht="16.5" customHeight="1" x14ac:dyDescent="0.45">
      <c r="A79" s="20" t="s">
        <v>156</v>
      </c>
      <c r="B79" t="s">
        <v>398</v>
      </c>
      <c r="C79" s="89">
        <v>115380</v>
      </c>
      <c r="D79" s="89">
        <v>118642</v>
      </c>
      <c r="E79" s="89">
        <v>130248</v>
      </c>
      <c r="F79" s="89">
        <v>136164</v>
      </c>
      <c r="G79" s="89">
        <v>145921</v>
      </c>
      <c r="H79" s="89">
        <v>154622</v>
      </c>
      <c r="I79" s="89">
        <v>182858</v>
      </c>
      <c r="J79" s="89">
        <v>187737</v>
      </c>
    </row>
    <row r="80" spans="1:10" ht="16.5" customHeight="1" x14ac:dyDescent="0.45">
      <c r="A80" s="23" t="s">
        <v>26</v>
      </c>
      <c r="B80" t="s">
        <v>289</v>
      </c>
      <c r="C80" s="90">
        <v>198496</v>
      </c>
      <c r="D80" s="90">
        <v>217664</v>
      </c>
      <c r="E80" s="90">
        <v>228700</v>
      </c>
      <c r="F80" s="90">
        <v>242310</v>
      </c>
      <c r="G80" s="90">
        <v>259386</v>
      </c>
      <c r="H80" s="90">
        <v>266158</v>
      </c>
      <c r="I80" s="90">
        <v>331754</v>
      </c>
      <c r="J80" s="90">
        <v>266062</v>
      </c>
    </row>
    <row r="81" spans="1:10" ht="16.5" customHeight="1" x14ac:dyDescent="0.45">
      <c r="A81" s="91"/>
      <c r="B81" s="227"/>
      <c r="C81" s="92"/>
      <c r="D81" s="92"/>
      <c r="E81" s="92"/>
      <c r="F81" s="92"/>
      <c r="G81" s="92"/>
      <c r="H81" s="92"/>
      <c r="I81" s="92"/>
      <c r="J81" s="92"/>
    </row>
    <row r="82" spans="1:10" ht="14.25" x14ac:dyDescent="0.45">
      <c r="A82" s="52"/>
      <c r="B82"/>
      <c r="C82" s="88"/>
      <c r="D82" s="88"/>
      <c r="E82" s="88"/>
      <c r="F82" s="88"/>
      <c r="G82" s="88"/>
      <c r="H82" s="88"/>
      <c r="I82" s="88"/>
      <c r="J82" s="88"/>
    </row>
    <row r="83" spans="1:10" ht="15" x14ac:dyDescent="0.45">
      <c r="A83" s="93" t="s">
        <v>594</v>
      </c>
      <c r="B83" s="222"/>
    </row>
    <row r="84" spans="1:10" ht="15" x14ac:dyDescent="0.45">
      <c r="A84" s="93" t="s">
        <v>593</v>
      </c>
      <c r="B84" s="212"/>
    </row>
    <row r="85" spans="1:10" ht="13.9" x14ac:dyDescent="0.35">
      <c r="B85" s="93"/>
    </row>
  </sheetData>
  <mergeCells count="6">
    <mergeCell ref="C65:J65"/>
    <mergeCell ref="A2:I2"/>
    <mergeCell ref="A1:J1"/>
    <mergeCell ref="C29:J29"/>
    <mergeCell ref="C47:J47"/>
    <mergeCell ref="C5:J5"/>
  </mergeCells>
  <phoneticPr fontId="64" type="noConversion"/>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47A36-4955-4BEB-9F13-E2937923C869}">
  <sheetPr>
    <pageSetUpPr fitToPage="1"/>
  </sheetPr>
  <dimension ref="A1:J139"/>
  <sheetViews>
    <sheetView showGridLines="0" zoomScaleNormal="100" workbookViewId="0"/>
  </sheetViews>
  <sheetFormatPr defaultColWidth="9.06640625" defaultRowHeight="14.25" x14ac:dyDescent="0.45"/>
  <cols>
    <col min="1" max="1" width="20.06640625" style="252" bestFit="1" customWidth="1"/>
    <col min="2" max="2" width="75.59765625" style="252" bestFit="1" customWidth="1"/>
    <col min="3" max="3" width="34.59765625" style="252" bestFit="1" customWidth="1"/>
    <col min="4" max="4" width="12.06640625" style="252" customWidth="1"/>
    <col min="5" max="5" width="12.33203125" style="252" customWidth="1"/>
    <col min="6" max="7" width="15.59765625" style="252" customWidth="1"/>
    <col min="8" max="8" width="14.73046875" style="252" customWidth="1"/>
    <col min="9" max="9" width="18.59765625" style="252" customWidth="1"/>
    <col min="10" max="11" width="7.86328125" style="252" customWidth="1"/>
    <col min="12" max="16384" width="9.06640625" style="252"/>
  </cols>
  <sheetData>
    <row r="1" spans="1:10" s="250" customFormat="1" ht="30" customHeight="1" x14ac:dyDescent="0.65">
      <c r="A1" s="561" t="s">
        <v>445</v>
      </c>
      <c r="B1" s="561"/>
      <c r="C1" s="562"/>
      <c r="D1" s="562"/>
      <c r="E1" s="562"/>
      <c r="F1" s="562"/>
    </row>
    <row r="2" spans="1:10" s="250" customFormat="1" ht="7.5" customHeight="1" x14ac:dyDescent="0.65">
      <c r="A2" s="562"/>
      <c r="B2" s="562"/>
      <c r="C2" s="562"/>
      <c r="D2" s="562"/>
      <c r="E2" s="562"/>
      <c r="F2" s="562"/>
    </row>
    <row r="3" spans="1:10" s="251" customFormat="1" ht="46.5" customHeight="1" x14ac:dyDescent="0.45">
      <c r="A3" s="643" t="s">
        <v>1108</v>
      </c>
      <c r="B3" s="643"/>
      <c r="C3" s="643"/>
      <c r="D3" s="643"/>
      <c r="E3" s="643"/>
      <c r="F3" s="643"/>
      <c r="G3" s="643"/>
    </row>
    <row r="4" spans="1:10" x14ac:dyDescent="0.45">
      <c r="A4" s="252" t="s">
        <v>446</v>
      </c>
    </row>
    <row r="5" spans="1:10" s="527" customFormat="1" ht="31.5" customHeight="1" x14ac:dyDescent="0.45">
      <c r="A5" s="563" t="s">
        <v>1103</v>
      </c>
      <c r="B5" s="563" t="s">
        <v>1104</v>
      </c>
      <c r="C5" s="563" t="s">
        <v>447</v>
      </c>
      <c r="D5" s="563" t="s">
        <v>448</v>
      </c>
      <c r="E5" s="563" t="s">
        <v>636</v>
      </c>
      <c r="F5" s="563" t="s">
        <v>637</v>
      </c>
      <c r="G5" s="563" t="s">
        <v>638</v>
      </c>
    </row>
    <row r="6" spans="1:10" s="528" customFormat="1" ht="16.5" customHeight="1" x14ac:dyDescent="0.45">
      <c r="A6" s="564" t="s">
        <v>197</v>
      </c>
      <c r="B6" s="564" t="s">
        <v>33</v>
      </c>
      <c r="C6" s="564" t="s">
        <v>556</v>
      </c>
      <c r="D6" s="565" t="s">
        <v>307</v>
      </c>
      <c r="E6" s="566" t="s">
        <v>1105</v>
      </c>
      <c r="F6" s="287">
        <v>6740</v>
      </c>
      <c r="G6" s="287">
        <v>6044</v>
      </c>
      <c r="H6" s="567"/>
      <c r="I6" s="529"/>
      <c r="J6" s="529"/>
    </row>
    <row r="7" spans="1:10" s="528" customFormat="1" ht="16.5" customHeight="1" x14ac:dyDescent="0.45">
      <c r="A7" s="564" t="s">
        <v>197</v>
      </c>
      <c r="B7" s="564" t="s">
        <v>33</v>
      </c>
      <c r="C7" s="564" t="s">
        <v>556</v>
      </c>
      <c r="D7" s="565" t="s">
        <v>650</v>
      </c>
      <c r="E7" s="566" t="s">
        <v>1105</v>
      </c>
      <c r="F7" s="287">
        <v>7724</v>
      </c>
      <c r="G7" s="287">
        <v>6142</v>
      </c>
      <c r="H7" s="567"/>
      <c r="I7" s="529"/>
      <c r="J7" s="529"/>
    </row>
    <row r="8" spans="1:10" s="528" customFormat="1" ht="16.5" customHeight="1" x14ac:dyDescent="0.45">
      <c r="A8" s="564" t="s">
        <v>197</v>
      </c>
      <c r="B8" s="564" t="s">
        <v>39</v>
      </c>
      <c r="C8" s="564" t="s">
        <v>556</v>
      </c>
      <c r="D8" s="565" t="s">
        <v>307</v>
      </c>
      <c r="E8" s="566" t="s">
        <v>1105</v>
      </c>
      <c r="F8" s="287">
        <v>15915</v>
      </c>
      <c r="G8" s="287">
        <v>9489</v>
      </c>
      <c r="H8" s="567"/>
      <c r="I8" s="529"/>
      <c r="J8" s="529"/>
    </row>
    <row r="9" spans="1:10" s="528" customFormat="1" ht="16.5" customHeight="1" x14ac:dyDescent="0.45">
      <c r="A9" s="564" t="s">
        <v>197</v>
      </c>
      <c r="B9" s="564" t="s">
        <v>40</v>
      </c>
      <c r="C9" s="564" t="s">
        <v>556</v>
      </c>
      <c r="D9" s="565" t="s">
        <v>0</v>
      </c>
      <c r="E9" s="566" t="s">
        <v>1105</v>
      </c>
      <c r="F9" s="287">
        <v>5643</v>
      </c>
      <c r="G9" s="287">
        <v>4781</v>
      </c>
      <c r="H9" s="567"/>
      <c r="I9" s="529"/>
      <c r="J9" s="529"/>
    </row>
    <row r="10" spans="1:10" s="528" customFormat="1" ht="16.5" customHeight="1" x14ac:dyDescent="0.45">
      <c r="A10" s="564" t="s">
        <v>197</v>
      </c>
      <c r="B10" s="564" t="s">
        <v>40</v>
      </c>
      <c r="C10" s="564" t="s">
        <v>556</v>
      </c>
      <c r="D10" s="565" t="s">
        <v>1</v>
      </c>
      <c r="E10" s="566" t="s">
        <v>1105</v>
      </c>
      <c r="F10" s="287">
        <v>6476</v>
      </c>
      <c r="G10" s="287">
        <v>5384</v>
      </c>
      <c r="H10" s="567"/>
      <c r="I10" s="529"/>
      <c r="J10" s="529"/>
    </row>
    <row r="11" spans="1:10" s="528" customFormat="1" ht="16.5" customHeight="1" x14ac:dyDescent="0.45">
      <c r="A11" s="564" t="s">
        <v>197</v>
      </c>
      <c r="B11" s="564" t="s">
        <v>40</v>
      </c>
      <c r="C11" s="564" t="s">
        <v>556</v>
      </c>
      <c r="D11" s="565" t="s">
        <v>2</v>
      </c>
      <c r="E11" s="566" t="s">
        <v>1105</v>
      </c>
      <c r="F11" s="287">
        <v>7448</v>
      </c>
      <c r="G11" s="287">
        <v>6281</v>
      </c>
      <c r="H11" s="567"/>
      <c r="I11" s="529"/>
      <c r="J11" s="529"/>
    </row>
    <row r="12" spans="1:10" s="528" customFormat="1" ht="16.5" customHeight="1" x14ac:dyDescent="0.45">
      <c r="A12" s="564" t="s">
        <v>197</v>
      </c>
      <c r="B12" s="564" t="s">
        <v>40</v>
      </c>
      <c r="C12" s="564" t="s">
        <v>556</v>
      </c>
      <c r="D12" s="565" t="s">
        <v>3</v>
      </c>
      <c r="E12" s="566" t="s">
        <v>1105</v>
      </c>
      <c r="F12" s="287">
        <v>8439</v>
      </c>
      <c r="G12" s="287">
        <v>7131</v>
      </c>
      <c r="H12" s="567"/>
      <c r="I12" s="529"/>
      <c r="J12" s="529"/>
    </row>
    <row r="13" spans="1:10" s="528" customFormat="1" ht="16.5" customHeight="1" x14ac:dyDescent="0.45">
      <c r="A13" s="564" t="s">
        <v>197</v>
      </c>
      <c r="B13" s="564" t="s">
        <v>40</v>
      </c>
      <c r="C13" s="564" t="s">
        <v>556</v>
      </c>
      <c r="D13" s="565" t="s">
        <v>4</v>
      </c>
      <c r="E13" s="566" t="s">
        <v>1105</v>
      </c>
      <c r="F13" s="287">
        <v>8756</v>
      </c>
      <c r="G13" s="287">
        <v>7365</v>
      </c>
      <c r="H13" s="567"/>
      <c r="I13" s="529"/>
      <c r="J13" s="529"/>
    </row>
    <row r="14" spans="1:10" s="528" customFormat="1" ht="16.5" customHeight="1" x14ac:dyDescent="0.45">
      <c r="A14" s="564" t="s">
        <v>197</v>
      </c>
      <c r="B14" s="564" t="s">
        <v>40</v>
      </c>
      <c r="C14" s="564" t="s">
        <v>556</v>
      </c>
      <c r="D14" s="565" t="s">
        <v>307</v>
      </c>
      <c r="E14" s="566" t="s">
        <v>1105</v>
      </c>
      <c r="F14" s="287">
        <v>8797</v>
      </c>
      <c r="G14" s="287">
        <v>7629</v>
      </c>
      <c r="H14" s="567"/>
      <c r="I14" s="529"/>
      <c r="J14" s="529"/>
    </row>
    <row r="15" spans="1:10" s="528" customFormat="1" ht="16.5" customHeight="1" x14ac:dyDescent="0.45">
      <c r="A15" s="564" t="s">
        <v>197</v>
      </c>
      <c r="B15" s="564" t="s">
        <v>40</v>
      </c>
      <c r="C15" s="564" t="s">
        <v>556</v>
      </c>
      <c r="D15" s="565" t="s">
        <v>650</v>
      </c>
      <c r="E15" s="566" t="s">
        <v>1105</v>
      </c>
      <c r="F15" s="287">
        <v>9296</v>
      </c>
      <c r="G15" s="287">
        <v>8050</v>
      </c>
      <c r="H15" s="567"/>
      <c r="I15" s="529"/>
      <c r="J15" s="529"/>
    </row>
    <row r="16" spans="1:10" s="528" customFormat="1" ht="16.5" customHeight="1" x14ac:dyDescent="0.45">
      <c r="A16" s="564" t="s">
        <v>197</v>
      </c>
      <c r="B16" s="564" t="s">
        <v>41</v>
      </c>
      <c r="C16" s="564" t="s">
        <v>556</v>
      </c>
      <c r="D16" s="565" t="s">
        <v>307</v>
      </c>
      <c r="E16" s="566" t="s">
        <v>1105</v>
      </c>
      <c r="F16" s="287">
        <v>7118</v>
      </c>
      <c r="G16" s="287">
        <v>1860</v>
      </c>
      <c r="H16" s="567"/>
      <c r="I16" s="529"/>
      <c r="J16" s="529"/>
    </row>
    <row r="17" spans="1:10" s="528" customFormat="1" ht="16.5" customHeight="1" x14ac:dyDescent="0.45">
      <c r="A17" s="564" t="s">
        <v>197</v>
      </c>
      <c r="B17" s="564" t="s">
        <v>41</v>
      </c>
      <c r="C17" s="564" t="s">
        <v>556</v>
      </c>
      <c r="D17" s="565" t="s">
        <v>650</v>
      </c>
      <c r="E17" s="566" t="s">
        <v>1105</v>
      </c>
      <c r="F17" s="287">
        <v>428356</v>
      </c>
      <c r="G17" s="287">
        <v>472089</v>
      </c>
      <c r="H17" s="567"/>
      <c r="I17" s="529"/>
      <c r="J17" s="529"/>
    </row>
    <row r="18" spans="1:10" s="528" customFormat="1" ht="16.5" customHeight="1" x14ac:dyDescent="0.45">
      <c r="A18" s="564" t="s">
        <v>197</v>
      </c>
      <c r="B18" s="564" t="s">
        <v>44</v>
      </c>
      <c r="C18" s="564" t="s">
        <v>556</v>
      </c>
      <c r="D18" s="565" t="s">
        <v>1</v>
      </c>
      <c r="E18" s="566" t="s">
        <v>1105</v>
      </c>
      <c r="F18" s="287">
        <v>1705</v>
      </c>
      <c r="G18" s="287">
        <v>636</v>
      </c>
      <c r="H18" s="567"/>
      <c r="I18" s="529"/>
      <c r="J18" s="529"/>
    </row>
    <row r="19" spans="1:10" s="528" customFormat="1" ht="16.5" customHeight="1" x14ac:dyDescent="0.45">
      <c r="A19" s="564" t="s">
        <v>197</v>
      </c>
      <c r="B19" s="564" t="s">
        <v>44</v>
      </c>
      <c r="C19" s="564" t="s">
        <v>556</v>
      </c>
      <c r="D19" s="565" t="s">
        <v>3</v>
      </c>
      <c r="E19" s="566" t="s">
        <v>1105</v>
      </c>
      <c r="F19" s="287">
        <v>9183</v>
      </c>
      <c r="G19" s="287">
        <v>7912</v>
      </c>
      <c r="H19" s="567"/>
      <c r="I19" s="529"/>
      <c r="J19" s="529"/>
    </row>
    <row r="20" spans="1:10" s="528" customFormat="1" ht="16.5" customHeight="1" x14ac:dyDescent="0.45">
      <c r="A20" s="564" t="s">
        <v>197</v>
      </c>
      <c r="B20" s="564" t="s">
        <v>44</v>
      </c>
      <c r="C20" s="564" t="s">
        <v>556</v>
      </c>
      <c r="D20" s="565" t="s">
        <v>4</v>
      </c>
      <c r="E20" s="566" t="s">
        <v>1105</v>
      </c>
      <c r="F20" s="287">
        <v>13451</v>
      </c>
      <c r="G20" s="287">
        <v>12071</v>
      </c>
      <c r="H20" s="567"/>
      <c r="I20" s="529"/>
      <c r="J20" s="529"/>
    </row>
    <row r="21" spans="1:10" s="528" customFormat="1" ht="16.5" customHeight="1" x14ac:dyDescent="0.45">
      <c r="A21" s="564" t="s">
        <v>197</v>
      </c>
      <c r="B21" s="564" t="s">
        <v>44</v>
      </c>
      <c r="C21" s="564" t="s">
        <v>556</v>
      </c>
      <c r="D21" s="565" t="s">
        <v>650</v>
      </c>
      <c r="E21" s="566" t="s">
        <v>1105</v>
      </c>
      <c r="F21" s="287">
        <v>7979</v>
      </c>
      <c r="G21" s="287">
        <v>5667</v>
      </c>
      <c r="H21" s="567"/>
      <c r="I21" s="529"/>
      <c r="J21" s="529"/>
    </row>
    <row r="22" spans="1:10" s="528" customFormat="1" ht="16.5" customHeight="1" x14ac:dyDescent="0.45">
      <c r="A22" s="564" t="s">
        <v>197</v>
      </c>
      <c r="B22" s="564" t="s">
        <v>45</v>
      </c>
      <c r="C22" s="564" t="s">
        <v>556</v>
      </c>
      <c r="D22" s="565" t="s">
        <v>307</v>
      </c>
      <c r="E22" s="566" t="s">
        <v>1105</v>
      </c>
      <c r="F22" s="287">
        <v>14039</v>
      </c>
      <c r="G22" s="287">
        <v>7120</v>
      </c>
      <c r="H22" s="567"/>
      <c r="I22" s="529"/>
      <c r="J22" s="529"/>
    </row>
    <row r="23" spans="1:10" s="528" customFormat="1" ht="16.5" customHeight="1" x14ac:dyDescent="0.45">
      <c r="A23" s="564" t="s">
        <v>197</v>
      </c>
      <c r="B23" s="564" t="s">
        <v>33</v>
      </c>
      <c r="C23" s="564" t="s">
        <v>17</v>
      </c>
      <c r="D23" s="565" t="s">
        <v>307</v>
      </c>
      <c r="E23" s="566" t="s">
        <v>1105</v>
      </c>
      <c r="F23" s="287">
        <v>3920</v>
      </c>
      <c r="G23" s="287">
        <v>3224</v>
      </c>
      <c r="H23" s="567"/>
      <c r="I23" s="529"/>
      <c r="J23" s="529"/>
    </row>
    <row r="24" spans="1:10" s="528" customFormat="1" ht="16.5" customHeight="1" x14ac:dyDescent="0.45">
      <c r="A24" s="564" t="s">
        <v>197</v>
      </c>
      <c r="B24" s="564" t="s">
        <v>33</v>
      </c>
      <c r="C24" s="564" t="s">
        <v>17</v>
      </c>
      <c r="D24" s="565" t="s">
        <v>650</v>
      </c>
      <c r="E24" s="566" t="s">
        <v>1105</v>
      </c>
      <c r="F24" s="287">
        <v>4915</v>
      </c>
      <c r="G24" s="287">
        <v>3333</v>
      </c>
      <c r="H24" s="567"/>
      <c r="I24" s="529"/>
      <c r="J24" s="529"/>
    </row>
    <row r="25" spans="1:10" s="528" customFormat="1" ht="16.5" customHeight="1" x14ac:dyDescent="0.45">
      <c r="A25" s="564" t="s">
        <v>197</v>
      </c>
      <c r="B25" s="564" t="s">
        <v>412</v>
      </c>
      <c r="C25" s="564" t="s">
        <v>17</v>
      </c>
      <c r="D25" s="565" t="s">
        <v>650</v>
      </c>
      <c r="E25" s="566" t="s">
        <v>1105</v>
      </c>
      <c r="F25" s="287">
        <v>8676</v>
      </c>
      <c r="G25" s="287">
        <v>9791</v>
      </c>
      <c r="H25" s="567"/>
      <c r="I25" s="529"/>
      <c r="J25" s="529"/>
    </row>
    <row r="26" spans="1:10" s="528" customFormat="1" ht="16.5" customHeight="1" x14ac:dyDescent="0.45">
      <c r="A26" s="564" t="s">
        <v>197</v>
      </c>
      <c r="B26" s="564" t="s">
        <v>414</v>
      </c>
      <c r="C26" s="564" t="s">
        <v>17</v>
      </c>
      <c r="D26" s="565" t="s">
        <v>650</v>
      </c>
      <c r="E26" s="566" t="s">
        <v>1105</v>
      </c>
      <c r="F26" s="287">
        <v>20579</v>
      </c>
      <c r="G26" s="287">
        <v>18104</v>
      </c>
      <c r="H26" s="567"/>
      <c r="I26" s="529"/>
      <c r="J26" s="529"/>
    </row>
    <row r="27" spans="1:10" s="528" customFormat="1" ht="16.5" customHeight="1" x14ac:dyDescent="0.45">
      <c r="A27" s="564" t="s">
        <v>197</v>
      </c>
      <c r="B27" s="564" t="s">
        <v>39</v>
      </c>
      <c r="C27" s="564" t="s">
        <v>17</v>
      </c>
      <c r="D27" s="565" t="s">
        <v>307</v>
      </c>
      <c r="E27" s="566" t="s">
        <v>1105</v>
      </c>
      <c r="F27" s="287">
        <v>28881</v>
      </c>
      <c r="G27" s="287">
        <v>22454</v>
      </c>
      <c r="H27" s="567"/>
      <c r="I27" s="529"/>
      <c r="J27" s="529"/>
    </row>
    <row r="28" spans="1:10" s="528" customFormat="1" ht="16.5" customHeight="1" x14ac:dyDescent="0.45">
      <c r="A28" s="564" t="s">
        <v>197</v>
      </c>
      <c r="B28" s="564" t="s">
        <v>39</v>
      </c>
      <c r="C28" s="564" t="s">
        <v>17</v>
      </c>
      <c r="D28" s="565" t="s">
        <v>650</v>
      </c>
      <c r="E28" s="566" t="s">
        <v>1105</v>
      </c>
      <c r="F28" s="287">
        <v>98606</v>
      </c>
      <c r="G28" s="287">
        <v>141093</v>
      </c>
      <c r="H28" s="567"/>
      <c r="I28" s="529"/>
      <c r="J28" s="529"/>
    </row>
    <row r="29" spans="1:10" s="528" customFormat="1" ht="16.5" customHeight="1" x14ac:dyDescent="0.45">
      <c r="A29" s="564" t="s">
        <v>197</v>
      </c>
      <c r="B29" s="564" t="s">
        <v>40</v>
      </c>
      <c r="C29" s="564" t="s">
        <v>17</v>
      </c>
      <c r="D29" s="565" t="s">
        <v>0</v>
      </c>
      <c r="E29" s="566" t="s">
        <v>1105</v>
      </c>
      <c r="F29" s="287">
        <v>2859</v>
      </c>
      <c r="G29" s="287">
        <v>1997</v>
      </c>
      <c r="H29" s="567"/>
      <c r="I29" s="529"/>
      <c r="J29" s="529"/>
    </row>
    <row r="30" spans="1:10" s="528" customFormat="1" ht="16.5" customHeight="1" x14ac:dyDescent="0.45">
      <c r="A30" s="564" t="s">
        <v>197</v>
      </c>
      <c r="B30" s="564" t="s">
        <v>40</v>
      </c>
      <c r="C30" s="564" t="s">
        <v>17</v>
      </c>
      <c r="D30" s="565" t="s">
        <v>1</v>
      </c>
      <c r="E30" s="566" t="s">
        <v>1105</v>
      </c>
      <c r="F30" s="287">
        <v>3353</v>
      </c>
      <c r="G30" s="287">
        <v>2261</v>
      </c>
      <c r="H30" s="567"/>
      <c r="I30" s="529"/>
      <c r="J30" s="529"/>
    </row>
    <row r="31" spans="1:10" s="528" customFormat="1" ht="16.5" customHeight="1" x14ac:dyDescent="0.45">
      <c r="A31" s="564" t="s">
        <v>197</v>
      </c>
      <c r="B31" s="564" t="s">
        <v>40</v>
      </c>
      <c r="C31" s="564" t="s">
        <v>17</v>
      </c>
      <c r="D31" s="565" t="s">
        <v>2</v>
      </c>
      <c r="E31" s="566" t="s">
        <v>1105</v>
      </c>
      <c r="F31" s="287">
        <v>3774</v>
      </c>
      <c r="G31" s="287">
        <v>2607</v>
      </c>
      <c r="H31" s="567"/>
      <c r="I31" s="529"/>
      <c r="J31" s="529"/>
    </row>
    <row r="32" spans="1:10" s="528" customFormat="1" ht="16.5" customHeight="1" x14ac:dyDescent="0.45">
      <c r="A32" s="564" t="s">
        <v>197</v>
      </c>
      <c r="B32" s="564" t="s">
        <v>40</v>
      </c>
      <c r="C32" s="564" t="s">
        <v>17</v>
      </c>
      <c r="D32" s="565" t="s">
        <v>3</v>
      </c>
      <c r="E32" s="566" t="s">
        <v>1105</v>
      </c>
      <c r="F32" s="287">
        <v>4131</v>
      </c>
      <c r="G32" s="287">
        <v>2822</v>
      </c>
      <c r="H32" s="567"/>
      <c r="I32" s="529"/>
      <c r="J32" s="529"/>
    </row>
    <row r="33" spans="1:10" s="528" customFormat="1" ht="16.5" customHeight="1" x14ac:dyDescent="0.45">
      <c r="A33" s="564" t="s">
        <v>197</v>
      </c>
      <c r="B33" s="564" t="s">
        <v>40</v>
      </c>
      <c r="C33" s="564" t="s">
        <v>17</v>
      </c>
      <c r="D33" s="565" t="s">
        <v>4</v>
      </c>
      <c r="E33" s="566" t="s">
        <v>1105</v>
      </c>
      <c r="F33" s="287">
        <v>4423</v>
      </c>
      <c r="G33" s="287">
        <v>3032</v>
      </c>
      <c r="H33" s="567"/>
      <c r="I33" s="529"/>
      <c r="J33" s="529"/>
    </row>
    <row r="34" spans="1:10" s="528" customFormat="1" ht="16.5" customHeight="1" x14ac:dyDescent="0.45">
      <c r="A34" s="564" t="s">
        <v>197</v>
      </c>
      <c r="B34" s="564" t="s">
        <v>40</v>
      </c>
      <c r="C34" s="564" t="s">
        <v>17</v>
      </c>
      <c r="D34" s="565" t="s">
        <v>307</v>
      </c>
      <c r="E34" s="566" t="s">
        <v>1105</v>
      </c>
      <c r="F34" s="287">
        <v>4321</v>
      </c>
      <c r="G34" s="287">
        <v>3153</v>
      </c>
      <c r="H34" s="567"/>
      <c r="I34" s="529"/>
      <c r="J34" s="529"/>
    </row>
    <row r="35" spans="1:10" s="528" customFormat="1" ht="16.5" customHeight="1" x14ac:dyDescent="0.45">
      <c r="A35" s="564" t="s">
        <v>197</v>
      </c>
      <c r="B35" s="564" t="s">
        <v>40</v>
      </c>
      <c r="C35" s="564" t="s">
        <v>17</v>
      </c>
      <c r="D35" s="565" t="s">
        <v>650</v>
      </c>
      <c r="E35" s="566" t="s">
        <v>1105</v>
      </c>
      <c r="F35" s="287">
        <v>4372</v>
      </c>
      <c r="G35" s="287">
        <v>3126</v>
      </c>
      <c r="H35" s="567"/>
      <c r="I35" s="529"/>
      <c r="J35" s="529"/>
    </row>
    <row r="36" spans="1:10" s="528" customFormat="1" ht="16.5" customHeight="1" x14ac:dyDescent="0.45">
      <c r="A36" s="564" t="s">
        <v>197</v>
      </c>
      <c r="B36" s="564" t="s">
        <v>41</v>
      </c>
      <c r="C36" s="564" t="s">
        <v>17</v>
      </c>
      <c r="D36" s="565" t="s">
        <v>307</v>
      </c>
      <c r="E36" s="566" t="s">
        <v>1105</v>
      </c>
      <c r="F36" s="287">
        <v>24560</v>
      </c>
      <c r="G36" s="287">
        <v>19301</v>
      </c>
      <c r="H36" s="567"/>
      <c r="I36" s="529"/>
      <c r="J36" s="529"/>
    </row>
    <row r="37" spans="1:10" s="528" customFormat="1" ht="16.5" customHeight="1" x14ac:dyDescent="0.45">
      <c r="A37" s="564" t="s">
        <v>197</v>
      </c>
      <c r="B37" s="564" t="s">
        <v>41</v>
      </c>
      <c r="C37" s="564" t="s">
        <v>17</v>
      </c>
      <c r="D37" s="565" t="s">
        <v>650</v>
      </c>
      <c r="E37" s="566" t="s">
        <v>1105</v>
      </c>
      <c r="F37" s="287">
        <v>94234</v>
      </c>
      <c r="G37" s="287">
        <v>137967</v>
      </c>
      <c r="H37" s="567"/>
      <c r="I37" s="529"/>
      <c r="J37" s="529"/>
    </row>
    <row r="38" spans="1:10" s="528" customFormat="1" ht="16.5" customHeight="1" x14ac:dyDescent="0.45">
      <c r="A38" s="564" t="s">
        <v>197</v>
      </c>
      <c r="B38" s="564" t="s">
        <v>44</v>
      </c>
      <c r="C38" s="564" t="s">
        <v>17</v>
      </c>
      <c r="D38" s="565" t="s">
        <v>0</v>
      </c>
      <c r="E38" s="566" t="s">
        <v>1105</v>
      </c>
      <c r="F38" s="287">
        <v>750</v>
      </c>
      <c r="G38" s="287">
        <v>-95</v>
      </c>
      <c r="H38" s="567"/>
      <c r="I38" s="529"/>
      <c r="J38" s="529"/>
    </row>
    <row r="39" spans="1:10" s="528" customFormat="1" ht="16.5" customHeight="1" x14ac:dyDescent="0.45">
      <c r="A39" s="564" t="s">
        <v>197</v>
      </c>
      <c r="B39" s="564" t="s">
        <v>44</v>
      </c>
      <c r="C39" s="564" t="s">
        <v>17</v>
      </c>
      <c r="D39" s="565" t="s">
        <v>1</v>
      </c>
      <c r="E39" s="566" t="s">
        <v>1105</v>
      </c>
      <c r="F39" s="287">
        <v>824</v>
      </c>
      <c r="G39" s="287">
        <v>-245</v>
      </c>
      <c r="H39" s="567"/>
      <c r="I39" s="529"/>
      <c r="J39" s="529"/>
    </row>
    <row r="40" spans="1:10" s="528" customFormat="1" ht="16.5" customHeight="1" x14ac:dyDescent="0.45">
      <c r="A40" s="564" t="s">
        <v>197</v>
      </c>
      <c r="B40" s="564" t="s">
        <v>44</v>
      </c>
      <c r="C40" s="564" t="s">
        <v>17</v>
      </c>
      <c r="D40" s="565" t="s">
        <v>2</v>
      </c>
      <c r="E40" s="566" t="s">
        <v>1105</v>
      </c>
      <c r="F40" s="287">
        <v>952</v>
      </c>
      <c r="G40" s="287">
        <v>-184</v>
      </c>
      <c r="H40" s="567"/>
      <c r="I40" s="529"/>
      <c r="J40" s="529"/>
    </row>
    <row r="41" spans="1:10" s="528" customFormat="1" ht="16.5" customHeight="1" x14ac:dyDescent="0.45">
      <c r="A41" s="564" t="s">
        <v>197</v>
      </c>
      <c r="B41" s="564" t="s">
        <v>44</v>
      </c>
      <c r="C41" s="564" t="s">
        <v>17</v>
      </c>
      <c r="D41" s="565" t="s">
        <v>3</v>
      </c>
      <c r="E41" s="566" t="s">
        <v>1105</v>
      </c>
      <c r="F41" s="287">
        <v>521</v>
      </c>
      <c r="G41" s="287">
        <v>-750</v>
      </c>
      <c r="H41" s="567"/>
      <c r="I41" s="529"/>
      <c r="J41" s="529"/>
    </row>
    <row r="42" spans="1:10" s="528" customFormat="1" ht="16.5" customHeight="1" x14ac:dyDescent="0.45">
      <c r="A42" s="564" t="s">
        <v>197</v>
      </c>
      <c r="B42" s="564" t="s">
        <v>44</v>
      </c>
      <c r="C42" s="564" t="s">
        <v>17</v>
      </c>
      <c r="D42" s="565" t="s">
        <v>4</v>
      </c>
      <c r="E42" s="566" t="s">
        <v>1105</v>
      </c>
      <c r="F42" s="287">
        <v>1021</v>
      </c>
      <c r="G42" s="287">
        <v>-359</v>
      </c>
      <c r="H42" s="567"/>
      <c r="I42" s="529"/>
      <c r="J42" s="529"/>
    </row>
    <row r="43" spans="1:10" s="528" customFormat="1" ht="16.5" customHeight="1" x14ac:dyDescent="0.45">
      <c r="A43" s="564" t="s">
        <v>197</v>
      </c>
      <c r="B43" s="564" t="s">
        <v>44</v>
      </c>
      <c r="C43" s="564" t="s">
        <v>17</v>
      </c>
      <c r="D43" s="565" t="s">
        <v>307</v>
      </c>
      <c r="E43" s="566" t="s">
        <v>1105</v>
      </c>
      <c r="F43" s="287">
        <v>1257</v>
      </c>
      <c r="G43" s="287">
        <v>-135</v>
      </c>
      <c r="H43" s="567"/>
      <c r="I43" s="529"/>
      <c r="J43" s="529"/>
    </row>
    <row r="44" spans="1:10" s="528" customFormat="1" ht="16.5" customHeight="1" x14ac:dyDescent="0.45">
      <c r="A44" s="564" t="s">
        <v>197</v>
      </c>
      <c r="B44" s="564" t="s">
        <v>44</v>
      </c>
      <c r="C44" s="564" t="s">
        <v>17</v>
      </c>
      <c r="D44" s="565" t="s">
        <v>650</v>
      </c>
      <c r="E44" s="566" t="s">
        <v>1105</v>
      </c>
      <c r="F44" s="287">
        <v>1327</v>
      </c>
      <c r="G44" s="287">
        <v>260</v>
      </c>
      <c r="H44" s="567"/>
      <c r="I44" s="529"/>
      <c r="J44" s="529"/>
    </row>
    <row r="45" spans="1:10" s="528" customFormat="1" ht="16.5" customHeight="1" x14ac:dyDescent="0.45">
      <c r="A45" s="564" t="s">
        <v>197</v>
      </c>
      <c r="B45" s="564" t="s">
        <v>45</v>
      </c>
      <c r="C45" s="564" t="s">
        <v>17</v>
      </c>
      <c r="D45" s="565" t="s">
        <v>4</v>
      </c>
      <c r="E45" s="566" t="s">
        <v>1105</v>
      </c>
      <c r="F45" s="287">
        <v>38650</v>
      </c>
      <c r="G45" s="287">
        <v>34779</v>
      </c>
      <c r="H45" s="567"/>
      <c r="I45" s="529"/>
      <c r="J45" s="529"/>
    </row>
    <row r="46" spans="1:10" s="528" customFormat="1" ht="16.5" customHeight="1" x14ac:dyDescent="0.45">
      <c r="A46" s="564" t="s">
        <v>197</v>
      </c>
      <c r="B46" s="564" t="s">
        <v>45</v>
      </c>
      <c r="C46" s="564" t="s">
        <v>17</v>
      </c>
      <c r="D46" s="565" t="s">
        <v>307</v>
      </c>
      <c r="E46" s="566" t="s">
        <v>1105</v>
      </c>
      <c r="F46" s="287">
        <v>9535</v>
      </c>
      <c r="G46" s="287">
        <v>2616</v>
      </c>
      <c r="H46" s="567"/>
      <c r="I46" s="529"/>
      <c r="J46" s="529"/>
    </row>
    <row r="47" spans="1:10" s="528" customFormat="1" ht="16.5" customHeight="1" x14ac:dyDescent="0.45">
      <c r="A47" s="564" t="s">
        <v>197</v>
      </c>
      <c r="B47" s="564" t="s">
        <v>45</v>
      </c>
      <c r="C47" s="564" t="s">
        <v>17</v>
      </c>
      <c r="D47" s="565" t="s">
        <v>650</v>
      </c>
      <c r="E47" s="566" t="s">
        <v>1105</v>
      </c>
      <c r="F47" s="287">
        <v>80186</v>
      </c>
      <c r="G47" s="287">
        <v>123215</v>
      </c>
      <c r="H47" s="567"/>
      <c r="I47" s="529"/>
      <c r="J47" s="529"/>
    </row>
    <row r="48" spans="1:10" s="528" customFormat="1" ht="16.5" customHeight="1" x14ac:dyDescent="0.45">
      <c r="A48" s="564" t="s">
        <v>197</v>
      </c>
      <c r="B48" s="564" t="s">
        <v>44</v>
      </c>
      <c r="C48" s="564" t="s">
        <v>1082</v>
      </c>
      <c r="D48" s="565" t="s">
        <v>650</v>
      </c>
      <c r="E48" s="566" t="s">
        <v>1105</v>
      </c>
      <c r="F48" s="287">
        <v>6699</v>
      </c>
      <c r="G48" s="287">
        <v>5453</v>
      </c>
      <c r="H48" s="567"/>
      <c r="I48" s="529"/>
      <c r="J48" s="529"/>
    </row>
    <row r="49" spans="1:10" s="528" customFormat="1" ht="16.5" customHeight="1" x14ac:dyDescent="0.45">
      <c r="A49" s="564" t="s">
        <v>1106</v>
      </c>
      <c r="B49" s="564" t="s">
        <v>359</v>
      </c>
      <c r="C49" s="564" t="s">
        <v>1082</v>
      </c>
      <c r="D49" s="565" t="s">
        <v>4</v>
      </c>
      <c r="E49" s="566" t="s">
        <v>1107</v>
      </c>
      <c r="F49" s="287">
        <v>847</v>
      </c>
      <c r="G49" s="287">
        <v>738</v>
      </c>
      <c r="H49" s="567"/>
      <c r="I49" s="529"/>
      <c r="J49" s="529"/>
    </row>
    <row r="50" spans="1:10" s="528" customFormat="1" ht="16.5" customHeight="1" x14ac:dyDescent="0.45">
      <c r="A50" s="564" t="s">
        <v>1106</v>
      </c>
      <c r="B50" s="564" t="s">
        <v>359</v>
      </c>
      <c r="C50" s="564" t="s">
        <v>1082</v>
      </c>
      <c r="D50" s="565" t="s">
        <v>3</v>
      </c>
      <c r="E50" s="566" t="s">
        <v>1107</v>
      </c>
      <c r="F50" s="287">
        <v>1163</v>
      </c>
      <c r="G50" s="287">
        <v>1004</v>
      </c>
      <c r="H50" s="567"/>
      <c r="I50" s="529"/>
      <c r="J50" s="529"/>
    </row>
    <row r="51" spans="1:10" s="528" customFormat="1" ht="16.5" customHeight="1" x14ac:dyDescent="0.45">
      <c r="A51" s="564" t="s">
        <v>1106</v>
      </c>
      <c r="B51" s="564" t="s">
        <v>359</v>
      </c>
      <c r="C51" s="564" t="s">
        <v>1082</v>
      </c>
      <c r="D51" s="565" t="s">
        <v>650</v>
      </c>
      <c r="E51" s="566" t="s">
        <v>1107</v>
      </c>
      <c r="F51" s="287">
        <v>619</v>
      </c>
      <c r="G51" s="287">
        <v>529</v>
      </c>
      <c r="H51" s="567"/>
      <c r="I51" s="529"/>
      <c r="J51" s="529"/>
    </row>
    <row r="52" spans="1:10" s="528" customFormat="1" ht="16.5" customHeight="1" x14ac:dyDescent="0.45">
      <c r="A52" s="564" t="s">
        <v>1106</v>
      </c>
      <c r="B52" s="564" t="s">
        <v>359</v>
      </c>
      <c r="C52" s="564" t="s">
        <v>555</v>
      </c>
      <c r="D52" s="565" t="s">
        <v>2</v>
      </c>
      <c r="E52" s="566" t="s">
        <v>1107</v>
      </c>
      <c r="F52" s="287">
        <v>234</v>
      </c>
      <c r="G52" s="287">
        <v>167</v>
      </c>
      <c r="H52" s="567"/>
      <c r="I52" s="529"/>
      <c r="J52" s="529"/>
    </row>
    <row r="53" spans="1:10" s="528" customFormat="1" ht="16.5" customHeight="1" x14ac:dyDescent="0.45">
      <c r="A53" s="564" t="s">
        <v>1106</v>
      </c>
      <c r="B53" s="564" t="s">
        <v>359</v>
      </c>
      <c r="C53" s="564" t="s">
        <v>555</v>
      </c>
      <c r="D53" s="565" t="s">
        <v>3</v>
      </c>
      <c r="E53" s="566" t="s">
        <v>1107</v>
      </c>
      <c r="F53" s="287">
        <v>313</v>
      </c>
      <c r="G53" s="287">
        <v>204</v>
      </c>
      <c r="H53" s="567"/>
      <c r="I53" s="529"/>
      <c r="J53" s="529"/>
    </row>
    <row r="54" spans="1:10" s="528" customFormat="1" ht="16.5" customHeight="1" x14ac:dyDescent="0.45">
      <c r="A54" s="564" t="s">
        <v>1106</v>
      </c>
      <c r="B54" s="564" t="s">
        <v>359</v>
      </c>
      <c r="C54" s="564" t="s">
        <v>555</v>
      </c>
      <c r="D54" s="565" t="s">
        <v>4</v>
      </c>
      <c r="E54" s="566" t="s">
        <v>1107</v>
      </c>
      <c r="F54" s="287">
        <v>735</v>
      </c>
      <c r="G54" s="287">
        <v>576</v>
      </c>
      <c r="H54" s="567"/>
      <c r="I54" s="529"/>
      <c r="J54" s="529"/>
    </row>
    <row r="55" spans="1:10" s="528" customFormat="1" ht="16.5" customHeight="1" x14ac:dyDescent="0.45">
      <c r="A55" s="564" t="s">
        <v>1106</v>
      </c>
      <c r="B55" s="564" t="s">
        <v>359</v>
      </c>
      <c r="C55" s="564" t="s">
        <v>555</v>
      </c>
      <c r="D55" s="565" t="s">
        <v>650</v>
      </c>
      <c r="E55" s="566" t="s">
        <v>1107</v>
      </c>
      <c r="F55" s="287">
        <v>223</v>
      </c>
      <c r="G55" s="287">
        <v>133</v>
      </c>
      <c r="H55" s="567"/>
      <c r="I55" s="529"/>
      <c r="J55" s="529"/>
    </row>
    <row r="56" spans="1:10" s="528" customFormat="1" ht="16.5" customHeight="1" x14ac:dyDescent="0.45">
      <c r="A56" s="564" t="s">
        <v>1106</v>
      </c>
      <c r="B56" s="564" t="s">
        <v>365</v>
      </c>
      <c r="C56" s="564" t="s">
        <v>555</v>
      </c>
      <c r="D56" s="565" t="s">
        <v>3</v>
      </c>
      <c r="E56" s="566" t="s">
        <v>1107</v>
      </c>
      <c r="F56" s="287">
        <v>148</v>
      </c>
      <c r="G56" s="287">
        <v>128</v>
      </c>
      <c r="H56" s="567"/>
      <c r="I56" s="529"/>
      <c r="J56" s="529"/>
    </row>
    <row r="57" spans="1:10" s="528" customFormat="1" ht="16.5" customHeight="1" x14ac:dyDescent="0.45">
      <c r="A57" s="564" t="s">
        <v>1106</v>
      </c>
      <c r="B57" s="564" t="s">
        <v>365</v>
      </c>
      <c r="C57" s="564" t="s">
        <v>555</v>
      </c>
      <c r="D57" s="565" t="s">
        <v>650</v>
      </c>
      <c r="E57" s="566" t="s">
        <v>1107</v>
      </c>
      <c r="F57" s="287">
        <v>188</v>
      </c>
      <c r="G57" s="287">
        <v>147</v>
      </c>
      <c r="H57" s="567"/>
      <c r="I57" s="529"/>
      <c r="J57" s="529"/>
    </row>
    <row r="58" spans="1:10" ht="16.5" customHeight="1" x14ac:dyDescent="0.45">
      <c r="A58" s="568"/>
      <c r="B58" s="568"/>
      <c r="C58" s="569"/>
      <c r="D58" s="569"/>
      <c r="E58" s="570"/>
      <c r="F58" s="570"/>
    </row>
    <row r="59" spans="1:10" ht="16.5" customHeight="1" x14ac:dyDescent="0.45">
      <c r="A59" s="568"/>
      <c r="B59" s="568"/>
      <c r="C59" s="569"/>
      <c r="D59" s="569"/>
      <c r="E59" s="570"/>
      <c r="F59" s="570"/>
    </row>
    <row r="60" spans="1:10" ht="16.5" customHeight="1" x14ac:dyDescent="0.45">
      <c r="A60" s="568"/>
      <c r="B60" s="568"/>
      <c r="C60" s="569"/>
      <c r="D60" s="569"/>
      <c r="E60" s="570"/>
      <c r="F60" s="570"/>
    </row>
    <row r="61" spans="1:10" ht="16.5" customHeight="1" x14ac:dyDescent="0.45">
      <c r="A61" s="568"/>
      <c r="B61" s="568"/>
      <c r="C61" s="569"/>
      <c r="D61" s="569"/>
      <c r="E61" s="570"/>
      <c r="F61" s="570"/>
    </row>
    <row r="62" spans="1:10" ht="16.5" customHeight="1" x14ac:dyDescent="0.45">
      <c r="A62" s="568"/>
      <c r="B62" s="568"/>
      <c r="C62" s="569"/>
      <c r="D62" s="569"/>
      <c r="E62" s="570"/>
      <c r="F62" s="570"/>
    </row>
    <row r="63" spans="1:10" ht="16.5" customHeight="1" x14ac:dyDescent="0.45">
      <c r="A63" s="568"/>
      <c r="B63" s="568"/>
      <c r="C63" s="569"/>
      <c r="D63" s="569"/>
      <c r="E63" s="570"/>
      <c r="F63" s="570"/>
    </row>
    <row r="64" spans="1:10" ht="16.5" customHeight="1" x14ac:dyDescent="0.45">
      <c r="A64" s="568"/>
      <c r="B64" s="568"/>
      <c r="C64" s="569"/>
      <c r="D64" s="569"/>
      <c r="E64" s="570"/>
      <c r="F64" s="570"/>
    </row>
    <row r="65" spans="1:6" ht="16.5" customHeight="1" x14ac:dyDescent="0.45">
      <c r="A65" s="568"/>
      <c r="B65" s="568"/>
      <c r="C65" s="569"/>
      <c r="D65" s="569"/>
      <c r="E65" s="570"/>
      <c r="F65" s="570"/>
    </row>
    <row r="66" spans="1:6" ht="16.5" customHeight="1" x14ac:dyDescent="0.45">
      <c r="A66" s="568"/>
      <c r="B66" s="568"/>
      <c r="C66" s="569"/>
      <c r="D66" s="569"/>
      <c r="E66" s="570"/>
      <c r="F66" s="570"/>
    </row>
    <row r="67" spans="1:6" ht="16.5" customHeight="1" x14ac:dyDescent="0.45">
      <c r="A67" s="568"/>
      <c r="B67" s="568"/>
      <c r="C67" s="569"/>
      <c r="D67" s="569"/>
      <c r="E67" s="570"/>
      <c r="F67" s="570"/>
    </row>
    <row r="68" spans="1:6" ht="16.5" customHeight="1" x14ac:dyDescent="0.45">
      <c r="A68" s="568"/>
      <c r="B68" s="568"/>
      <c r="C68" s="569"/>
      <c r="D68" s="569"/>
      <c r="E68" s="570"/>
      <c r="F68" s="570"/>
    </row>
    <row r="69" spans="1:6" ht="16.5" customHeight="1" x14ac:dyDescent="0.45">
      <c r="A69" s="568"/>
      <c r="B69" s="568"/>
      <c r="C69" s="569"/>
      <c r="D69" s="569"/>
      <c r="E69" s="570"/>
      <c r="F69" s="570"/>
    </row>
    <row r="70" spans="1:6" ht="16.5" customHeight="1" x14ac:dyDescent="0.45">
      <c r="A70" s="568"/>
      <c r="B70" s="568"/>
      <c r="C70" s="569"/>
      <c r="D70" s="569"/>
      <c r="E70" s="570"/>
      <c r="F70" s="570"/>
    </row>
    <row r="71" spans="1:6" ht="16.5" customHeight="1" x14ac:dyDescent="0.45">
      <c r="A71" s="568"/>
      <c r="B71" s="568"/>
      <c r="C71" s="569"/>
      <c r="D71" s="569"/>
      <c r="E71" s="570"/>
      <c r="F71" s="570"/>
    </row>
    <row r="72" spans="1:6" ht="16.5" customHeight="1" x14ac:dyDescent="0.45">
      <c r="A72" s="568"/>
      <c r="B72" s="568"/>
      <c r="C72" s="569"/>
      <c r="D72" s="569"/>
      <c r="E72" s="570"/>
      <c r="F72" s="570"/>
    </row>
    <row r="73" spans="1:6" ht="16.5" customHeight="1" x14ac:dyDescent="0.45">
      <c r="A73" s="568"/>
      <c r="B73" s="568"/>
      <c r="C73" s="569"/>
      <c r="D73" s="569"/>
      <c r="E73" s="570"/>
      <c r="F73" s="570"/>
    </row>
    <row r="74" spans="1:6" ht="16.5" customHeight="1" x14ac:dyDescent="0.45">
      <c r="A74" s="568"/>
      <c r="B74" s="568"/>
      <c r="C74" s="569"/>
      <c r="D74" s="569"/>
      <c r="E74" s="570"/>
      <c r="F74" s="570"/>
    </row>
    <row r="75" spans="1:6" ht="16.5" customHeight="1" x14ac:dyDescent="0.45">
      <c r="A75" s="568"/>
      <c r="B75" s="568"/>
      <c r="C75" s="569"/>
      <c r="D75" s="569"/>
      <c r="E75" s="570"/>
      <c r="F75" s="570"/>
    </row>
    <row r="76" spans="1:6" ht="16.5" customHeight="1" x14ac:dyDescent="0.45">
      <c r="A76" s="568"/>
      <c r="B76" s="568"/>
      <c r="C76" s="569"/>
      <c r="D76" s="569"/>
      <c r="E76" s="570"/>
      <c r="F76" s="570"/>
    </row>
    <row r="77" spans="1:6" ht="16.5" customHeight="1" x14ac:dyDescent="0.45">
      <c r="A77" s="568"/>
      <c r="B77" s="568"/>
      <c r="C77" s="569"/>
      <c r="D77" s="569"/>
      <c r="E77" s="570"/>
      <c r="F77" s="570"/>
    </row>
    <row r="78" spans="1:6" ht="16.5" customHeight="1" x14ac:dyDescent="0.45">
      <c r="A78" s="568"/>
      <c r="B78" s="568"/>
      <c r="C78" s="569"/>
      <c r="D78" s="569"/>
      <c r="E78" s="570"/>
      <c r="F78" s="570"/>
    </row>
    <row r="79" spans="1:6" ht="16.5" customHeight="1" x14ac:dyDescent="0.45">
      <c r="A79" s="568"/>
      <c r="B79" s="568"/>
      <c r="C79" s="569"/>
      <c r="D79" s="569"/>
      <c r="E79" s="570"/>
      <c r="F79" s="570"/>
    </row>
    <row r="80" spans="1:6" ht="16.5" customHeight="1" x14ac:dyDescent="0.45">
      <c r="A80" s="568"/>
      <c r="B80" s="568"/>
      <c r="C80" s="569"/>
      <c r="D80" s="569"/>
      <c r="E80" s="570"/>
      <c r="F80" s="570"/>
    </row>
    <row r="81" spans="1:6" ht="16.5" customHeight="1" x14ac:dyDescent="0.45">
      <c r="A81" s="568"/>
      <c r="B81" s="568"/>
      <c r="C81" s="569"/>
      <c r="D81" s="569"/>
      <c r="E81" s="570"/>
      <c r="F81" s="570"/>
    </row>
    <row r="82" spans="1:6" ht="16.5" customHeight="1" x14ac:dyDescent="0.45">
      <c r="A82" s="568"/>
      <c r="B82" s="568"/>
      <c r="C82" s="569"/>
      <c r="D82" s="569"/>
      <c r="E82" s="570"/>
      <c r="F82" s="570"/>
    </row>
    <row r="83" spans="1:6" ht="16.5" customHeight="1" x14ac:dyDescent="0.45">
      <c r="A83" s="568"/>
      <c r="B83" s="568"/>
      <c r="C83" s="569"/>
      <c r="D83" s="569"/>
      <c r="E83" s="570"/>
      <c r="F83" s="570"/>
    </row>
    <row r="84" spans="1:6" ht="16.5" customHeight="1" x14ac:dyDescent="0.45">
      <c r="A84" s="568"/>
      <c r="B84" s="568"/>
      <c r="C84" s="569"/>
      <c r="D84" s="569"/>
      <c r="E84" s="570"/>
      <c r="F84" s="570"/>
    </row>
    <row r="85" spans="1:6" ht="16.5" customHeight="1" x14ac:dyDescent="0.45">
      <c r="A85" s="568"/>
      <c r="B85" s="568"/>
      <c r="C85" s="569"/>
      <c r="D85" s="569"/>
      <c r="E85" s="570"/>
      <c r="F85" s="570"/>
    </row>
    <row r="86" spans="1:6" ht="16.5" customHeight="1" x14ac:dyDescent="0.45">
      <c r="A86" s="568"/>
      <c r="B86" s="568"/>
      <c r="C86" s="569"/>
      <c r="D86" s="569"/>
      <c r="E86" s="570"/>
      <c r="F86" s="570"/>
    </row>
    <row r="87" spans="1:6" ht="16.5" customHeight="1" x14ac:dyDescent="0.45">
      <c r="A87" s="568"/>
      <c r="B87" s="568"/>
      <c r="C87" s="569"/>
      <c r="D87" s="569"/>
      <c r="E87" s="570"/>
      <c r="F87" s="570"/>
    </row>
    <row r="88" spans="1:6" ht="16.5" customHeight="1" x14ac:dyDescent="0.45">
      <c r="A88" s="568"/>
      <c r="B88" s="568"/>
      <c r="C88" s="569"/>
      <c r="D88" s="569"/>
      <c r="E88" s="570"/>
      <c r="F88" s="570"/>
    </row>
    <row r="89" spans="1:6" ht="16.5" customHeight="1" x14ac:dyDescent="0.45">
      <c r="A89" s="568"/>
      <c r="B89" s="568"/>
      <c r="C89" s="569"/>
      <c r="D89" s="569"/>
      <c r="E89" s="570"/>
      <c r="F89" s="570"/>
    </row>
    <row r="90" spans="1:6" ht="16.5" customHeight="1" x14ac:dyDescent="0.45">
      <c r="A90" s="568"/>
      <c r="B90" s="568"/>
      <c r="C90" s="569"/>
      <c r="D90" s="569"/>
      <c r="E90" s="570"/>
      <c r="F90" s="570"/>
    </row>
    <row r="91" spans="1:6" ht="16.5" customHeight="1" x14ac:dyDescent="0.45">
      <c r="A91" s="568"/>
      <c r="B91" s="568"/>
      <c r="C91" s="569"/>
      <c r="D91" s="569"/>
      <c r="E91" s="570"/>
      <c r="F91" s="570"/>
    </row>
    <row r="92" spans="1:6" ht="16.5" customHeight="1" x14ac:dyDescent="0.45">
      <c r="A92" s="568"/>
      <c r="B92" s="568"/>
      <c r="C92" s="569"/>
      <c r="D92" s="569"/>
      <c r="E92" s="570"/>
      <c r="F92" s="570"/>
    </row>
    <row r="93" spans="1:6" ht="16.5" customHeight="1" x14ac:dyDescent="0.45">
      <c r="A93" s="568"/>
      <c r="B93" s="568"/>
      <c r="C93" s="569"/>
      <c r="D93" s="569"/>
      <c r="E93" s="570"/>
      <c r="F93" s="570"/>
    </row>
    <row r="94" spans="1:6" ht="7.5" customHeight="1" x14ac:dyDescent="0.45">
      <c r="A94" s="571"/>
      <c r="B94" s="571"/>
      <c r="C94" s="572"/>
      <c r="D94" s="572"/>
      <c r="E94" s="573"/>
      <c r="F94" s="573"/>
    </row>
    <row r="95" spans="1:6" ht="15" customHeight="1" x14ac:dyDescent="0.45">
      <c r="A95" s="568"/>
      <c r="B95" s="568"/>
      <c r="C95" s="569"/>
      <c r="D95" s="569"/>
      <c r="E95" s="570"/>
      <c r="F95" s="570"/>
    </row>
    <row r="96" spans="1:6" ht="15" customHeight="1" x14ac:dyDescent="0.45">
      <c r="A96" s="568"/>
      <c r="B96" s="568"/>
      <c r="C96" s="569"/>
      <c r="D96" s="569"/>
      <c r="E96" s="570"/>
      <c r="F96" s="570"/>
    </row>
    <row r="97" spans="1:6" ht="15" customHeight="1" x14ac:dyDescent="0.45">
      <c r="A97" s="568"/>
      <c r="B97" s="568"/>
      <c r="C97" s="569"/>
      <c r="D97" s="569"/>
      <c r="E97" s="570"/>
      <c r="F97" s="570"/>
    </row>
    <row r="98" spans="1:6" ht="15" customHeight="1" x14ac:dyDescent="0.45">
      <c r="A98" s="568"/>
      <c r="B98" s="568"/>
      <c r="C98" s="569"/>
      <c r="D98" s="569"/>
      <c r="E98" s="570"/>
      <c r="F98" s="570"/>
    </row>
    <row r="99" spans="1:6" ht="15" customHeight="1" x14ac:dyDescent="0.45">
      <c r="A99" s="568"/>
      <c r="B99" s="568"/>
      <c r="C99" s="569"/>
      <c r="D99" s="569"/>
      <c r="E99" s="570"/>
      <c r="F99" s="570"/>
    </row>
    <row r="100" spans="1:6" ht="15" customHeight="1" x14ac:dyDescent="0.45">
      <c r="A100" s="568"/>
      <c r="B100" s="568"/>
      <c r="C100" s="569"/>
      <c r="D100" s="569"/>
      <c r="E100" s="570"/>
      <c r="F100" s="570"/>
    </row>
    <row r="101" spans="1:6" ht="15" customHeight="1" x14ac:dyDescent="0.45">
      <c r="A101" s="568"/>
      <c r="B101" s="568"/>
      <c r="C101" s="569"/>
      <c r="D101" s="569"/>
      <c r="E101" s="570"/>
      <c r="F101" s="570"/>
    </row>
    <row r="102" spans="1:6" ht="15" customHeight="1" x14ac:dyDescent="0.45">
      <c r="A102" s="568"/>
      <c r="B102" s="568"/>
      <c r="C102" s="569"/>
      <c r="D102" s="569"/>
      <c r="E102" s="570"/>
      <c r="F102" s="570"/>
    </row>
    <row r="103" spans="1:6" ht="15" customHeight="1" x14ac:dyDescent="0.45">
      <c r="A103" s="568"/>
      <c r="B103" s="568"/>
      <c r="C103" s="569"/>
      <c r="D103" s="569"/>
      <c r="E103" s="570"/>
      <c r="F103" s="570"/>
    </row>
    <row r="104" spans="1:6" ht="15" customHeight="1" x14ac:dyDescent="0.45">
      <c r="A104" s="568"/>
      <c r="B104" s="568"/>
      <c r="C104" s="569"/>
      <c r="D104" s="569"/>
      <c r="E104" s="570"/>
      <c r="F104" s="570"/>
    </row>
    <row r="105" spans="1:6" ht="15" customHeight="1" x14ac:dyDescent="0.45">
      <c r="A105" s="568"/>
      <c r="B105" s="568"/>
      <c r="C105" s="569"/>
      <c r="D105" s="569"/>
      <c r="E105" s="570"/>
      <c r="F105" s="570"/>
    </row>
    <row r="106" spans="1:6" ht="15" customHeight="1" x14ac:dyDescent="0.45">
      <c r="A106" s="568"/>
      <c r="B106" s="568"/>
      <c r="C106" s="569"/>
      <c r="D106" s="569"/>
      <c r="E106" s="570"/>
      <c r="F106" s="570"/>
    </row>
    <row r="107" spans="1:6" ht="15" customHeight="1" x14ac:dyDescent="0.45">
      <c r="A107" s="568"/>
      <c r="B107" s="568"/>
      <c r="C107" s="569"/>
      <c r="D107" s="569"/>
      <c r="E107" s="570"/>
      <c r="F107" s="570"/>
    </row>
    <row r="108" spans="1:6" ht="15" customHeight="1" x14ac:dyDescent="0.45">
      <c r="A108" s="568"/>
      <c r="B108" s="568"/>
      <c r="C108" s="569"/>
      <c r="D108" s="569"/>
      <c r="E108" s="570"/>
      <c r="F108" s="570"/>
    </row>
    <row r="109" spans="1:6" ht="15" customHeight="1" x14ac:dyDescent="0.45">
      <c r="A109" s="568"/>
      <c r="B109" s="568"/>
      <c r="C109" s="569"/>
      <c r="D109" s="569"/>
      <c r="E109" s="570"/>
      <c r="F109" s="570"/>
    </row>
    <row r="110" spans="1:6" ht="15" customHeight="1" x14ac:dyDescent="0.45">
      <c r="A110" s="568"/>
      <c r="B110" s="568"/>
      <c r="C110" s="569"/>
      <c r="D110" s="569"/>
      <c r="E110" s="570"/>
      <c r="F110" s="570"/>
    </row>
    <row r="111" spans="1:6" ht="15" customHeight="1" x14ac:dyDescent="0.45">
      <c r="A111" s="568"/>
      <c r="B111" s="568"/>
      <c r="C111" s="569"/>
      <c r="D111" s="569"/>
      <c r="E111" s="570"/>
      <c r="F111" s="570"/>
    </row>
    <row r="112" spans="1:6" ht="15" customHeight="1" x14ac:dyDescent="0.45">
      <c r="A112" s="568"/>
      <c r="B112" s="568"/>
      <c r="C112" s="569"/>
      <c r="D112" s="569"/>
      <c r="E112" s="570"/>
      <c r="F112" s="570"/>
    </row>
    <row r="113" spans="1:6" ht="15" customHeight="1" x14ac:dyDescent="0.45">
      <c r="A113" s="568"/>
      <c r="B113" s="568"/>
      <c r="C113" s="569"/>
      <c r="D113" s="569"/>
      <c r="E113" s="570"/>
      <c r="F113" s="570"/>
    </row>
    <row r="114" spans="1:6" ht="15" customHeight="1" x14ac:dyDescent="0.45">
      <c r="A114" s="568"/>
      <c r="B114" s="568"/>
      <c r="C114" s="569"/>
      <c r="D114" s="569"/>
      <c r="E114" s="570"/>
      <c r="F114" s="570"/>
    </row>
    <row r="115" spans="1:6" ht="15" customHeight="1" x14ac:dyDescent="0.45">
      <c r="A115" s="568"/>
      <c r="B115" s="568"/>
      <c r="C115" s="569"/>
      <c r="D115" s="569"/>
      <c r="E115" s="570"/>
      <c r="F115" s="570"/>
    </row>
    <row r="116" spans="1:6" ht="15" customHeight="1" x14ac:dyDescent="0.45">
      <c r="A116" s="568"/>
      <c r="B116" s="568"/>
      <c r="C116" s="569"/>
      <c r="D116" s="569"/>
      <c r="E116" s="570"/>
      <c r="F116" s="570"/>
    </row>
    <row r="117" spans="1:6" ht="15" customHeight="1" x14ac:dyDescent="0.45">
      <c r="A117" s="568"/>
      <c r="B117" s="568"/>
      <c r="C117" s="569"/>
      <c r="D117" s="569"/>
      <c r="E117" s="570"/>
      <c r="F117" s="570"/>
    </row>
    <row r="118" spans="1:6" ht="15" customHeight="1" x14ac:dyDescent="0.45">
      <c r="A118" s="568"/>
      <c r="B118" s="568"/>
      <c r="C118" s="569"/>
      <c r="D118" s="569"/>
      <c r="E118" s="570"/>
      <c r="F118" s="570"/>
    </row>
    <row r="119" spans="1:6" ht="15" customHeight="1" x14ac:dyDescent="0.45">
      <c r="A119" s="568"/>
      <c r="B119" s="568"/>
      <c r="C119" s="569"/>
      <c r="D119" s="569"/>
      <c r="E119" s="570"/>
      <c r="F119" s="570"/>
    </row>
    <row r="120" spans="1:6" ht="15" customHeight="1" x14ac:dyDescent="0.45">
      <c r="A120" s="568"/>
      <c r="B120" s="568"/>
      <c r="C120" s="569"/>
      <c r="D120" s="569"/>
      <c r="E120" s="570"/>
      <c r="F120" s="570"/>
    </row>
    <row r="121" spans="1:6" ht="15" customHeight="1" x14ac:dyDescent="0.45">
      <c r="A121" s="568"/>
      <c r="B121" s="568"/>
      <c r="C121" s="569"/>
      <c r="D121" s="569"/>
      <c r="E121" s="570"/>
      <c r="F121" s="570"/>
    </row>
    <row r="122" spans="1:6" ht="15" customHeight="1" x14ac:dyDescent="0.45">
      <c r="A122" s="568"/>
      <c r="B122" s="568"/>
      <c r="C122" s="569"/>
      <c r="D122" s="569"/>
      <c r="E122" s="570"/>
      <c r="F122" s="570"/>
    </row>
    <row r="123" spans="1:6" ht="15" customHeight="1" x14ac:dyDescent="0.45">
      <c r="A123" s="568"/>
      <c r="B123" s="568"/>
      <c r="C123" s="569"/>
      <c r="D123" s="569"/>
      <c r="E123" s="570"/>
      <c r="F123" s="570"/>
    </row>
    <row r="124" spans="1:6" ht="15" customHeight="1" x14ac:dyDescent="0.45">
      <c r="A124" s="568"/>
      <c r="B124" s="568"/>
      <c r="C124" s="569"/>
      <c r="D124" s="569"/>
      <c r="E124" s="570"/>
      <c r="F124" s="570"/>
    </row>
    <row r="125" spans="1:6" ht="15" customHeight="1" x14ac:dyDescent="0.45">
      <c r="A125" s="568"/>
      <c r="B125" s="568"/>
      <c r="C125" s="569"/>
      <c r="D125" s="569"/>
      <c r="E125" s="570"/>
      <c r="F125" s="570"/>
    </row>
    <row r="126" spans="1:6" ht="15" customHeight="1" x14ac:dyDescent="0.45">
      <c r="A126" s="568"/>
      <c r="B126" s="568"/>
      <c r="C126" s="569"/>
      <c r="D126" s="569"/>
      <c r="E126" s="570"/>
      <c r="F126" s="570"/>
    </row>
    <row r="127" spans="1:6" ht="15" customHeight="1" x14ac:dyDescent="0.45">
      <c r="A127" s="568"/>
      <c r="B127" s="568"/>
      <c r="C127" s="569"/>
      <c r="D127" s="569"/>
      <c r="E127" s="570"/>
      <c r="F127" s="570"/>
    </row>
    <row r="128" spans="1:6" ht="15" customHeight="1" x14ac:dyDescent="0.45">
      <c r="A128" s="568"/>
      <c r="B128" s="568"/>
      <c r="C128" s="569"/>
      <c r="D128" s="569"/>
      <c r="E128" s="570"/>
      <c r="F128" s="570"/>
    </row>
    <row r="129" spans="1:6" ht="15" customHeight="1" x14ac:dyDescent="0.45">
      <c r="A129" s="568"/>
      <c r="B129" s="568"/>
      <c r="C129" s="569"/>
      <c r="D129" s="569"/>
      <c r="E129" s="570"/>
      <c r="F129" s="570"/>
    </row>
    <row r="130" spans="1:6" ht="15" customHeight="1" x14ac:dyDescent="0.45">
      <c r="A130" s="568"/>
      <c r="B130" s="568"/>
      <c r="C130" s="569"/>
      <c r="D130" s="569"/>
      <c r="E130" s="570"/>
      <c r="F130" s="570"/>
    </row>
    <row r="131" spans="1:6" ht="15" customHeight="1" x14ac:dyDescent="0.45">
      <c r="A131" s="568"/>
      <c r="B131" s="568"/>
      <c r="C131" s="569"/>
      <c r="D131" s="569"/>
      <c r="E131" s="570"/>
      <c r="F131" s="570"/>
    </row>
    <row r="132" spans="1:6" ht="15" customHeight="1" x14ac:dyDescent="0.45">
      <c r="A132" s="568"/>
      <c r="B132" s="568"/>
      <c r="C132" s="569"/>
      <c r="D132" s="569"/>
      <c r="E132" s="570"/>
      <c r="F132" s="570"/>
    </row>
    <row r="133" spans="1:6" ht="15" customHeight="1" x14ac:dyDescent="0.45">
      <c r="A133" s="568"/>
      <c r="B133" s="568"/>
      <c r="C133" s="569"/>
      <c r="D133" s="569"/>
      <c r="E133" s="570"/>
      <c r="F133" s="570"/>
    </row>
    <row r="134" spans="1:6" ht="15" customHeight="1" x14ac:dyDescent="0.45">
      <c r="A134" s="568"/>
      <c r="B134" s="568"/>
      <c r="C134" s="569"/>
      <c r="D134" s="569"/>
      <c r="E134" s="570"/>
      <c r="F134" s="570"/>
    </row>
    <row r="135" spans="1:6" ht="15" customHeight="1" x14ac:dyDescent="0.45">
      <c r="A135" s="568"/>
      <c r="B135" s="568"/>
      <c r="C135" s="569"/>
      <c r="D135" s="569"/>
      <c r="E135" s="570"/>
      <c r="F135" s="570"/>
    </row>
    <row r="136" spans="1:6" ht="15" customHeight="1" x14ac:dyDescent="0.45">
      <c r="A136" s="568"/>
      <c r="B136" s="568"/>
      <c r="C136" s="569"/>
      <c r="D136" s="569"/>
      <c r="E136" s="570"/>
      <c r="F136" s="570"/>
    </row>
    <row r="137" spans="1:6" ht="15" customHeight="1" x14ac:dyDescent="0.45">
      <c r="A137" s="568"/>
      <c r="B137" s="568"/>
      <c r="C137" s="569"/>
      <c r="D137" s="569"/>
      <c r="E137" s="570"/>
      <c r="F137" s="570"/>
    </row>
    <row r="138" spans="1:6" ht="15" customHeight="1" x14ac:dyDescent="0.45">
      <c r="A138" s="568"/>
      <c r="B138" s="568"/>
      <c r="C138" s="569"/>
      <c r="D138" s="569"/>
      <c r="E138" s="570"/>
      <c r="F138" s="570"/>
    </row>
    <row r="139" spans="1:6" ht="15" customHeight="1" x14ac:dyDescent="0.45"/>
  </sheetData>
  <dataConsolidate/>
  <mergeCells count="1">
    <mergeCell ref="A3:G3"/>
  </mergeCells>
  <printOptions horizontalCentered="1"/>
  <pageMargins left="0.78740157480314965" right="0.78740157480314965" top="0.78740157480314965" bottom="0" header="0.47244094488188981" footer="0.31496062992125984"/>
  <pageSetup paperSize="8" scale="48" orientation="landscape" r:id="rId1"/>
  <headerFooter>
    <oddFooter>&amp;RPage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autoPageBreaks="0"/>
  </sheetPr>
  <dimension ref="A1:A39"/>
  <sheetViews>
    <sheetView showGridLines="0" workbookViewId="0"/>
  </sheetViews>
  <sheetFormatPr defaultColWidth="8.6640625" defaultRowHeight="14.25" x14ac:dyDescent="0.45"/>
  <cols>
    <col min="1" max="1" width="92.59765625" style="249" customWidth="1"/>
    <col min="2" max="16384" width="8.6640625" style="247"/>
  </cols>
  <sheetData>
    <row r="1" spans="1:1" ht="29.65" customHeight="1" x14ac:dyDescent="0.45">
      <c r="A1" s="237" t="s">
        <v>421</v>
      </c>
    </row>
    <row r="2" spans="1:1" s="248" customFormat="1" ht="24" customHeight="1" x14ac:dyDescent="0.45">
      <c r="A2" s="553" t="s">
        <v>422</v>
      </c>
    </row>
    <row r="3" spans="1:1" ht="57.95" customHeight="1" x14ac:dyDescent="0.45">
      <c r="A3" s="238" t="s">
        <v>423</v>
      </c>
    </row>
    <row r="4" spans="1:1" x14ac:dyDescent="0.45">
      <c r="A4" s="239" t="s">
        <v>424</v>
      </c>
    </row>
    <row r="5" spans="1:1" s="248" customFormat="1" ht="30.6" customHeight="1" x14ac:dyDescent="0.45">
      <c r="A5" s="553" t="s">
        <v>425</v>
      </c>
    </row>
    <row r="6" spans="1:1" x14ac:dyDescent="0.45">
      <c r="A6" s="240" t="s">
        <v>426</v>
      </c>
    </row>
    <row r="7" spans="1:1" ht="41.65" x14ac:dyDescent="0.45">
      <c r="A7" s="240" t="s">
        <v>427</v>
      </c>
    </row>
    <row r="8" spans="1:1" ht="27.75" x14ac:dyDescent="0.45">
      <c r="A8" s="241" t="s">
        <v>557</v>
      </c>
    </row>
    <row r="9" spans="1:1" ht="15.75" customHeight="1" x14ac:dyDescent="0.45">
      <c r="A9" s="242" t="s">
        <v>428</v>
      </c>
    </row>
    <row r="10" spans="1:1" ht="15.75" customHeight="1" x14ac:dyDescent="0.45">
      <c r="A10" s="242" t="s">
        <v>429</v>
      </c>
    </row>
    <row r="11" spans="1:1" s="248" customFormat="1" ht="30" customHeight="1" x14ac:dyDescent="0.45">
      <c r="A11" s="553" t="s">
        <v>430</v>
      </c>
    </row>
    <row r="12" spans="1:1" ht="31.25" customHeight="1" x14ac:dyDescent="0.45">
      <c r="A12" s="242" t="s">
        <v>431</v>
      </c>
    </row>
    <row r="13" spans="1:1" x14ac:dyDescent="0.45">
      <c r="A13" s="243" t="s">
        <v>432</v>
      </c>
    </row>
    <row r="14" spans="1:1" s="248" customFormat="1" ht="30" customHeight="1" x14ac:dyDescent="0.45">
      <c r="A14" s="553" t="s">
        <v>1097</v>
      </c>
    </row>
    <row r="15" spans="1:1" ht="55.5" x14ac:dyDescent="0.45">
      <c r="A15" s="558" t="s">
        <v>1098</v>
      </c>
    </row>
    <row r="16" spans="1:1" s="560" customFormat="1" ht="29.25" customHeight="1" x14ac:dyDescent="0.45">
      <c r="A16" s="559" t="s">
        <v>1091</v>
      </c>
    </row>
    <row r="17" spans="1:1" s="248" customFormat="1" ht="29.25" customHeight="1" x14ac:dyDescent="0.45">
      <c r="A17" s="553" t="s">
        <v>1092</v>
      </c>
    </row>
    <row r="18" spans="1:1" ht="61.5" customHeight="1" x14ac:dyDescent="0.45">
      <c r="A18" s="242" t="s">
        <v>433</v>
      </c>
    </row>
    <row r="19" spans="1:1" s="248" customFormat="1" ht="24" customHeight="1" x14ac:dyDescent="0.45">
      <c r="A19" s="553" t="s">
        <v>1093</v>
      </c>
    </row>
    <row r="20" spans="1:1" ht="76.5" customHeight="1" x14ac:dyDescent="0.45">
      <c r="A20" s="242" t="s">
        <v>434</v>
      </c>
    </row>
    <row r="21" spans="1:1" ht="7.5" customHeight="1" x14ac:dyDescent="0.45">
      <c r="A21" s="242"/>
    </row>
    <row r="22" spans="1:1" ht="83.25" x14ac:dyDescent="0.45">
      <c r="A22" s="244" t="s">
        <v>435</v>
      </c>
    </row>
    <row r="23" spans="1:1" ht="14.55" customHeight="1" x14ac:dyDescent="0.45">
      <c r="A23" s="244"/>
    </row>
    <row r="24" spans="1:1" ht="55.5" x14ac:dyDescent="0.45">
      <c r="A24" s="244" t="s">
        <v>436</v>
      </c>
    </row>
    <row r="25" spans="1:1" s="248" customFormat="1" ht="29.25" customHeight="1" x14ac:dyDescent="0.45">
      <c r="A25" s="553" t="s">
        <v>437</v>
      </c>
    </row>
    <row r="26" spans="1:1" ht="55.5" x14ac:dyDescent="0.45">
      <c r="A26" s="242" t="s">
        <v>438</v>
      </c>
    </row>
    <row r="27" spans="1:1" x14ac:dyDescent="0.45">
      <c r="A27" s="245"/>
    </row>
    <row r="28" spans="1:1" ht="17.25" customHeight="1" x14ac:dyDescent="0.45">
      <c r="A28" s="246" t="s">
        <v>439</v>
      </c>
    </row>
    <row r="29" spans="1:1" ht="66.599999999999994" customHeight="1" x14ac:dyDescent="0.45">
      <c r="A29" s="246" t="s">
        <v>642</v>
      </c>
    </row>
    <row r="30" spans="1:1" ht="36" customHeight="1" x14ac:dyDescent="0.45">
      <c r="A30" s="246" t="s">
        <v>641</v>
      </c>
    </row>
    <row r="31" spans="1:1" ht="135" customHeight="1" x14ac:dyDescent="0.45">
      <c r="A31" s="530" t="s">
        <v>643</v>
      </c>
    </row>
    <row r="32" spans="1:1" s="248" customFormat="1" ht="30" customHeight="1" x14ac:dyDescent="0.45">
      <c r="A32" s="553" t="s">
        <v>440</v>
      </c>
    </row>
    <row r="33" spans="1:1" ht="142.5" customHeight="1" x14ac:dyDescent="0.45">
      <c r="A33" s="242" t="s">
        <v>441</v>
      </c>
    </row>
    <row r="34" spans="1:1" s="248" customFormat="1" ht="24" customHeight="1" x14ac:dyDescent="0.45">
      <c r="A34" s="553" t="s">
        <v>442</v>
      </c>
    </row>
    <row r="35" spans="1:1" ht="27.75" x14ac:dyDescent="0.45">
      <c r="A35" s="242" t="s">
        <v>443</v>
      </c>
    </row>
    <row r="36" spans="1:1" ht="14.55" customHeight="1" x14ac:dyDescent="0.45">
      <c r="A36" s="242"/>
    </row>
    <row r="37" spans="1:1" ht="41.65" x14ac:dyDescent="0.45">
      <c r="A37" s="245" t="s">
        <v>444</v>
      </c>
    </row>
    <row r="39" spans="1:1" ht="55.5" x14ac:dyDescent="0.45">
      <c r="A39" s="242" t="s">
        <v>1094</v>
      </c>
    </row>
  </sheetData>
  <hyperlinks>
    <hyperlink ref="A4" r:id="rId1" xr:uid="{00000000-0004-0000-2100-000000000000}"/>
    <hyperlink ref="A13" r:id="rId2" xr:uid="{00000000-0004-0000-2100-000001000000}"/>
    <hyperlink ref="A16" r:id="rId3" xr:uid="{35DAB6BC-D9FE-43B3-BA2D-5AD88E09CA22}"/>
  </hyperlinks>
  <pageMargins left="0.70866141732283472" right="0.70866141732283472" top="0.74803149606299213" bottom="0.74803149606299213" header="0.31496062992125984" footer="0.31496062992125984"/>
  <pageSetup paperSize="9" orientation="portrait" r:id="rId4"/>
  <drawing r:id="rId5"/>
  <legacyDrawing r:id="rId6"/>
  <oleObjects>
    <mc:AlternateContent xmlns:mc="http://schemas.openxmlformats.org/markup-compatibility/2006">
      <mc:Choice Requires="x14">
        <oleObject progId="Equation.3" shapeId="34817" r:id="rId7">
          <objectPr defaultSize="0" autoPict="0" r:id="rId8">
            <anchor moveWithCells="1" sizeWithCells="1">
              <from>
                <xdr:col>0</xdr:col>
                <xdr:colOff>0</xdr:colOff>
                <xdr:row>10</xdr:row>
                <xdr:rowOff>142875</xdr:rowOff>
              </from>
              <to>
                <xdr:col>0</xdr:col>
                <xdr:colOff>0</xdr:colOff>
                <xdr:row>10</xdr:row>
                <xdr:rowOff>142875</xdr:rowOff>
              </to>
            </anchor>
          </objectPr>
        </oleObject>
      </mc:Choice>
      <mc:Fallback>
        <oleObject progId="Equation.3" shapeId="34817" r:id="rId7"/>
      </mc:Fallback>
    </mc:AlternateContent>
  </oleObjec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00CC"/>
    <pageSetUpPr autoPageBreaks="0"/>
  </sheetPr>
  <dimension ref="A1:B14"/>
  <sheetViews>
    <sheetView workbookViewId="0"/>
  </sheetViews>
  <sheetFormatPr defaultRowHeight="14.25" x14ac:dyDescent="0.45"/>
  <cols>
    <col min="1" max="2" width="35" bestFit="1" customWidth="1"/>
  </cols>
  <sheetData>
    <row r="1" spans="1:2" x14ac:dyDescent="0.45">
      <c r="A1" s="474" t="s">
        <v>1099</v>
      </c>
      <c r="B1" s="473" t="s">
        <v>556</v>
      </c>
    </row>
    <row r="2" spans="1:2" x14ac:dyDescent="0.45">
      <c r="A2" s="474" t="s">
        <v>552</v>
      </c>
      <c r="B2" s="474" t="s">
        <v>1099</v>
      </c>
    </row>
    <row r="3" spans="1:2" x14ac:dyDescent="0.45">
      <c r="A3" s="474" t="s">
        <v>553</v>
      </c>
      <c r="B3" s="474" t="s">
        <v>552</v>
      </c>
    </row>
    <row r="4" spans="1:2" x14ac:dyDescent="0.45">
      <c r="A4" s="474" t="s">
        <v>562</v>
      </c>
      <c r="B4" s="474" t="s">
        <v>553</v>
      </c>
    </row>
    <row r="5" spans="1:2" x14ac:dyDescent="0.45">
      <c r="A5" s="474" t="s">
        <v>555</v>
      </c>
      <c r="B5" s="474" t="s">
        <v>562</v>
      </c>
    </row>
    <row r="6" spans="1:2" x14ac:dyDescent="0.45">
      <c r="A6" s="496"/>
      <c r="B6" s="474" t="s">
        <v>555</v>
      </c>
    </row>
    <row r="7" spans="1:2" x14ac:dyDescent="0.45">
      <c r="A7" s="496"/>
      <c r="B7" s="474" t="s">
        <v>13</v>
      </c>
    </row>
    <row r="8" spans="1:2" x14ac:dyDescent="0.45">
      <c r="A8" s="497"/>
      <c r="B8" s="475" t="s">
        <v>17</v>
      </c>
    </row>
    <row r="9" spans="1:2" x14ac:dyDescent="0.45">
      <c r="A9" s="194"/>
    </row>
    <row r="10" spans="1:2" x14ac:dyDescent="0.45">
      <c r="A10" s="194"/>
    </row>
    <row r="11" spans="1:2" x14ac:dyDescent="0.45">
      <c r="A11" s="194"/>
    </row>
    <row r="12" spans="1:2" x14ac:dyDescent="0.45">
      <c r="A12" s="194"/>
    </row>
    <row r="13" spans="1:2" x14ac:dyDescent="0.45">
      <c r="A13" s="194"/>
    </row>
    <row r="14" spans="1:2" x14ac:dyDescent="0.45">
      <c r="A14" s="19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7"/>
  <sheetViews>
    <sheetView workbookViewId="0"/>
  </sheetViews>
  <sheetFormatPr defaultColWidth="9" defaultRowHeight="14.25" x14ac:dyDescent="0.45"/>
  <cols>
    <col min="1" max="1" width="107.6640625" style="285" customWidth="1"/>
    <col min="2" max="16384" width="9" style="285"/>
  </cols>
  <sheetData>
    <row r="1" spans="1:1" ht="21" x14ac:dyDescent="0.45">
      <c r="A1" s="388" t="s">
        <v>474</v>
      </c>
    </row>
    <row r="3" spans="1:1" ht="150.75" customHeight="1" x14ac:dyDescent="0.45">
      <c r="A3" s="477" t="s">
        <v>604</v>
      </c>
    </row>
    <row r="4" spans="1:1" ht="12.75" customHeight="1" x14ac:dyDescent="0.45">
      <c r="A4" s="476"/>
    </row>
    <row r="6" spans="1:1" x14ac:dyDescent="0.45">
      <c r="A6" s="479" t="s">
        <v>475</v>
      </c>
    </row>
    <row r="7" spans="1:1" ht="83.25" x14ac:dyDescent="0.45">
      <c r="A7" s="478" t="s">
        <v>476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H190"/>
  <sheetViews>
    <sheetView zoomScaleNormal="100" workbookViewId="0"/>
  </sheetViews>
  <sheetFormatPr defaultColWidth="9" defaultRowHeight="14.65" x14ac:dyDescent="0.45"/>
  <cols>
    <col min="1" max="1" width="5.3984375" style="451" customWidth="1"/>
    <col min="2" max="2" width="10.6640625" style="451" customWidth="1"/>
    <col min="3" max="3" width="32.46484375" style="451" customWidth="1"/>
    <col min="4" max="4" width="26.3984375" style="451" customWidth="1"/>
    <col min="5" max="5" width="29.6640625" style="451" customWidth="1"/>
    <col min="6" max="7" width="9" style="451"/>
    <col min="8" max="8" width="5.6640625" style="451" customWidth="1"/>
    <col min="9" max="16384" width="9" style="451"/>
  </cols>
  <sheetData>
    <row r="1" spans="1:8" x14ac:dyDescent="0.45">
      <c r="A1" s="450"/>
      <c r="B1" s="450"/>
      <c r="C1" s="450"/>
      <c r="D1" s="450"/>
      <c r="E1" s="450"/>
      <c r="F1" s="450"/>
      <c r="G1" s="450"/>
      <c r="H1" s="450"/>
    </row>
    <row r="2" spans="1:8" x14ac:dyDescent="0.45">
      <c r="A2" s="450"/>
      <c r="B2" s="450"/>
      <c r="C2" s="450"/>
      <c r="D2" s="450"/>
      <c r="E2" s="450"/>
      <c r="F2" s="450"/>
      <c r="G2" s="450"/>
      <c r="H2" s="450"/>
    </row>
    <row r="3" spans="1:8" ht="15" thickBot="1" x14ac:dyDescent="0.5">
      <c r="A3" s="450"/>
      <c r="B3" s="450"/>
      <c r="C3" s="450"/>
      <c r="D3" s="450"/>
      <c r="E3" s="450"/>
      <c r="F3" s="450"/>
      <c r="G3" s="450"/>
      <c r="H3" s="450"/>
    </row>
    <row r="4" spans="1:8" ht="19.899999999999999" thickTop="1" thickBot="1" x14ac:dyDescent="0.65">
      <c r="A4" s="450"/>
      <c r="B4" s="591" t="s">
        <v>527</v>
      </c>
      <c r="C4" s="592"/>
      <c r="D4" s="592"/>
      <c r="E4" s="592"/>
      <c r="F4" s="592"/>
      <c r="G4" s="593"/>
      <c r="H4" s="450"/>
    </row>
    <row r="5" spans="1:8" ht="22.15" customHeight="1" thickTop="1" thickBot="1" x14ac:dyDescent="0.65">
      <c r="A5" s="450"/>
      <c r="B5" s="594" t="s">
        <v>556</v>
      </c>
      <c r="C5" s="595"/>
      <c r="D5" s="595"/>
      <c r="E5" s="595"/>
      <c r="F5" s="595"/>
      <c r="G5" s="596"/>
      <c r="H5" s="450"/>
    </row>
    <row r="6" spans="1:8" ht="15" thickTop="1" x14ac:dyDescent="0.45">
      <c r="A6" s="450"/>
      <c r="B6" s="450"/>
      <c r="C6" s="450"/>
      <c r="D6" s="450"/>
      <c r="E6" s="450"/>
      <c r="F6" s="450"/>
      <c r="G6" s="450"/>
      <c r="H6" s="450"/>
    </row>
    <row r="7" spans="1:8" ht="19.149999999999999" x14ac:dyDescent="0.6">
      <c r="A7" s="450"/>
      <c r="B7" s="589" t="s">
        <v>548</v>
      </c>
      <c r="C7" s="589"/>
      <c r="D7" s="589"/>
      <c r="E7" s="589"/>
      <c r="F7" s="589"/>
      <c r="G7" s="589"/>
      <c r="H7" s="450"/>
    </row>
    <row r="8" spans="1:8" ht="14.65" customHeight="1" x14ac:dyDescent="0.5">
      <c r="A8" s="450"/>
      <c r="B8" s="455" t="str">
        <f>+B5</f>
        <v>Total industry</v>
      </c>
      <c r="C8" s="452"/>
      <c r="D8" s="450"/>
      <c r="E8" s="450"/>
      <c r="F8" s="450"/>
      <c r="G8" s="450"/>
      <c r="H8" s="450"/>
    </row>
    <row r="9" spans="1:8" x14ac:dyDescent="0.45">
      <c r="A9" s="450"/>
      <c r="B9" s="450"/>
      <c r="C9" s="450"/>
      <c r="D9" s="450"/>
      <c r="E9" s="450"/>
      <c r="F9" s="450"/>
      <c r="G9" s="450"/>
      <c r="H9" s="450"/>
    </row>
    <row r="10" spans="1:8" x14ac:dyDescent="0.45">
      <c r="A10" s="450"/>
      <c r="B10" s="450"/>
      <c r="C10" s="450"/>
      <c r="D10" s="450"/>
      <c r="E10" s="450"/>
      <c r="F10" s="450"/>
      <c r="G10" s="450"/>
      <c r="H10" s="450"/>
    </row>
    <row r="11" spans="1:8" x14ac:dyDescent="0.45">
      <c r="A11" s="450"/>
      <c r="B11" s="450"/>
      <c r="C11" s="450"/>
      <c r="D11" s="450"/>
      <c r="E11" s="450"/>
      <c r="F11" s="450"/>
      <c r="G11" s="450"/>
      <c r="H11" s="450"/>
    </row>
    <row r="12" spans="1:8" x14ac:dyDescent="0.45">
      <c r="A12" s="450"/>
      <c r="B12" s="450"/>
      <c r="C12" s="450"/>
      <c r="D12" s="450"/>
      <c r="E12" s="450"/>
      <c r="F12" s="450"/>
      <c r="G12" s="450"/>
      <c r="H12" s="450"/>
    </row>
    <row r="13" spans="1:8" x14ac:dyDescent="0.45">
      <c r="A13" s="450"/>
      <c r="B13" s="450"/>
      <c r="C13" s="450"/>
      <c r="D13" s="450"/>
      <c r="E13" s="450"/>
      <c r="F13" s="450"/>
      <c r="G13" s="450"/>
      <c r="H13" s="450"/>
    </row>
    <row r="14" spans="1:8" x14ac:dyDescent="0.45">
      <c r="A14" s="450"/>
      <c r="B14" s="450"/>
      <c r="C14" s="450"/>
      <c r="D14" s="450"/>
      <c r="E14" s="450"/>
      <c r="F14" s="450"/>
      <c r="G14" s="450"/>
      <c r="H14" s="450"/>
    </row>
    <row r="15" spans="1:8" x14ac:dyDescent="0.45">
      <c r="A15" s="450"/>
      <c r="B15" s="450"/>
      <c r="C15" s="450"/>
      <c r="D15" s="450"/>
      <c r="E15" s="450"/>
      <c r="F15" s="450"/>
      <c r="G15" s="450"/>
      <c r="H15" s="450"/>
    </row>
    <row r="16" spans="1:8" x14ac:dyDescent="0.45">
      <c r="A16" s="450"/>
      <c r="B16" s="450"/>
      <c r="C16" s="450"/>
      <c r="D16" s="450"/>
      <c r="E16" s="450"/>
      <c r="F16" s="450"/>
      <c r="G16" s="450"/>
      <c r="H16" s="450"/>
    </row>
    <row r="17" spans="1:8" x14ac:dyDescent="0.45">
      <c r="A17" s="450"/>
      <c r="B17" s="450"/>
      <c r="C17" s="450"/>
      <c r="D17" s="450"/>
      <c r="E17" s="450"/>
      <c r="F17" s="450"/>
      <c r="G17" s="450"/>
      <c r="H17" s="450"/>
    </row>
    <row r="18" spans="1:8" x14ac:dyDescent="0.45">
      <c r="A18" s="450"/>
      <c r="B18" s="450"/>
      <c r="C18" s="450"/>
      <c r="D18" s="450"/>
      <c r="E18" s="450"/>
      <c r="F18" s="450"/>
      <c r="G18" s="450"/>
      <c r="H18" s="450"/>
    </row>
    <row r="19" spans="1:8" x14ac:dyDescent="0.45">
      <c r="A19" s="450"/>
      <c r="B19" s="450"/>
      <c r="C19" s="450"/>
      <c r="D19" s="450"/>
      <c r="E19" s="450"/>
      <c r="F19" s="450"/>
      <c r="G19" s="450"/>
      <c r="H19" s="450"/>
    </row>
    <row r="20" spans="1:8" x14ac:dyDescent="0.45">
      <c r="A20" s="450"/>
      <c r="B20" s="450"/>
      <c r="C20" s="450"/>
      <c r="D20" s="450"/>
      <c r="E20" s="450"/>
      <c r="F20" s="450"/>
      <c r="G20" s="450"/>
      <c r="H20" s="450"/>
    </row>
    <row r="21" spans="1:8" x14ac:dyDescent="0.45">
      <c r="A21" s="450"/>
      <c r="B21" s="450"/>
      <c r="C21" s="450"/>
      <c r="D21" s="450"/>
      <c r="E21" s="450"/>
      <c r="F21" s="450"/>
      <c r="G21" s="450"/>
      <c r="H21" s="450"/>
    </row>
    <row r="22" spans="1:8" x14ac:dyDescent="0.45">
      <c r="A22" s="450"/>
      <c r="B22" s="450"/>
      <c r="C22" s="450"/>
      <c r="D22" s="450"/>
      <c r="E22" s="450"/>
      <c r="F22" s="450"/>
      <c r="G22" s="450"/>
      <c r="H22" s="450"/>
    </row>
    <row r="23" spans="1:8" x14ac:dyDescent="0.45">
      <c r="A23" s="450"/>
      <c r="B23" s="450"/>
      <c r="C23" s="450"/>
      <c r="D23" s="450"/>
      <c r="E23" s="450"/>
      <c r="F23" s="450"/>
      <c r="G23" s="450"/>
      <c r="H23" s="450"/>
    </row>
    <row r="24" spans="1:8" x14ac:dyDescent="0.45">
      <c r="A24" s="450"/>
      <c r="B24" s="450"/>
      <c r="C24" s="450"/>
      <c r="D24" s="450"/>
      <c r="E24" s="450"/>
      <c r="F24" s="450"/>
      <c r="G24" s="450"/>
      <c r="H24" s="450"/>
    </row>
    <row r="25" spans="1:8" x14ac:dyDescent="0.45">
      <c r="A25" s="450"/>
      <c r="B25" s="450"/>
      <c r="C25" s="450"/>
      <c r="D25" s="450"/>
      <c r="E25" s="450"/>
      <c r="F25" s="450"/>
      <c r="G25" s="450"/>
      <c r="H25" s="450"/>
    </row>
    <row r="26" spans="1:8" x14ac:dyDescent="0.45">
      <c r="A26" s="450"/>
      <c r="B26" s="450"/>
      <c r="C26" s="450"/>
      <c r="D26" s="450"/>
      <c r="E26" s="450"/>
      <c r="F26" s="450"/>
      <c r="G26" s="450"/>
      <c r="H26" s="450"/>
    </row>
    <row r="27" spans="1:8" x14ac:dyDescent="0.45">
      <c r="A27" s="450"/>
      <c r="B27" s="450"/>
      <c r="C27" s="450"/>
      <c r="D27" s="450"/>
      <c r="E27" s="450"/>
      <c r="F27" s="450"/>
      <c r="G27" s="450"/>
      <c r="H27" s="450"/>
    </row>
    <row r="28" spans="1:8" x14ac:dyDescent="0.45">
      <c r="A28" s="450"/>
      <c r="B28" s="450"/>
      <c r="C28" s="450"/>
      <c r="D28" s="450"/>
      <c r="E28" s="450"/>
      <c r="F28" s="450"/>
      <c r="G28" s="450"/>
      <c r="H28" s="450"/>
    </row>
    <row r="29" spans="1:8" x14ac:dyDescent="0.45">
      <c r="A29" s="450"/>
      <c r="B29" s="450"/>
      <c r="C29" s="450"/>
      <c r="D29" s="450"/>
      <c r="E29" s="450"/>
      <c r="F29" s="450"/>
      <c r="G29" s="450"/>
      <c r="H29" s="450"/>
    </row>
    <row r="30" spans="1:8" x14ac:dyDescent="0.45">
      <c r="A30" s="450"/>
      <c r="B30" s="450"/>
      <c r="C30" s="450"/>
      <c r="D30" s="450"/>
      <c r="E30" s="450"/>
      <c r="F30" s="450"/>
      <c r="G30" s="450"/>
      <c r="H30" s="450"/>
    </row>
    <row r="31" spans="1:8" x14ac:dyDescent="0.45">
      <c r="A31" s="450"/>
      <c r="B31" s="450"/>
      <c r="C31" s="450"/>
      <c r="D31" s="450"/>
      <c r="E31" s="450"/>
      <c r="F31" s="450"/>
      <c r="G31" s="450"/>
      <c r="H31" s="450"/>
    </row>
    <row r="32" spans="1:8" ht="19.149999999999999" x14ac:dyDescent="0.6">
      <c r="A32" s="450"/>
      <c r="B32" s="589" t="s">
        <v>549</v>
      </c>
      <c r="C32" s="589"/>
      <c r="D32" s="589"/>
      <c r="E32" s="589"/>
      <c r="F32" s="589"/>
      <c r="G32" s="589"/>
      <c r="H32" s="450"/>
    </row>
    <row r="33" spans="1:8" ht="16.149999999999999" x14ac:dyDescent="0.5">
      <c r="A33" s="450"/>
      <c r="B33" s="419" t="str">
        <f>+$B$5</f>
        <v>Total industry</v>
      </c>
      <c r="C33" s="450"/>
      <c r="D33" s="450"/>
      <c r="E33" s="450"/>
      <c r="F33" s="450"/>
      <c r="G33" s="450"/>
      <c r="H33" s="450"/>
    </row>
    <row r="34" spans="1:8" x14ac:dyDescent="0.45">
      <c r="A34" s="450"/>
      <c r="B34" s="450"/>
      <c r="C34" s="450"/>
      <c r="D34" s="450"/>
      <c r="E34" s="450"/>
      <c r="F34" s="450"/>
      <c r="G34" s="450"/>
      <c r="H34" s="450"/>
    </row>
    <row r="35" spans="1:8" x14ac:dyDescent="0.45">
      <c r="A35" s="450"/>
      <c r="B35" s="450"/>
      <c r="C35" s="450"/>
      <c r="D35" s="450"/>
      <c r="E35" s="450"/>
      <c r="F35" s="450"/>
      <c r="G35" s="450"/>
      <c r="H35" s="450"/>
    </row>
    <row r="36" spans="1:8" x14ac:dyDescent="0.45">
      <c r="A36" s="450"/>
      <c r="B36" s="450"/>
      <c r="C36" s="450"/>
      <c r="D36" s="450"/>
      <c r="E36" s="450"/>
      <c r="F36" s="450"/>
      <c r="G36" s="450"/>
      <c r="H36" s="450"/>
    </row>
    <row r="37" spans="1:8" x14ac:dyDescent="0.45">
      <c r="A37" s="450"/>
      <c r="B37" s="450"/>
      <c r="C37" s="450"/>
      <c r="D37" s="450"/>
      <c r="E37" s="450"/>
      <c r="F37" s="450"/>
      <c r="G37" s="450"/>
      <c r="H37" s="450"/>
    </row>
    <row r="38" spans="1:8" x14ac:dyDescent="0.45">
      <c r="A38" s="450"/>
      <c r="B38" s="450"/>
      <c r="C38" s="450"/>
      <c r="D38" s="450"/>
      <c r="E38" s="450"/>
      <c r="F38" s="450"/>
      <c r="G38" s="450"/>
      <c r="H38" s="450"/>
    </row>
    <row r="39" spans="1:8" x14ac:dyDescent="0.45">
      <c r="A39" s="450"/>
      <c r="B39" s="450"/>
      <c r="C39" s="450"/>
      <c r="D39" s="450"/>
      <c r="E39" s="450"/>
      <c r="F39" s="450"/>
      <c r="G39" s="450"/>
      <c r="H39" s="450"/>
    </row>
    <row r="40" spans="1:8" x14ac:dyDescent="0.45">
      <c r="A40" s="450"/>
      <c r="B40" s="450"/>
      <c r="C40" s="450"/>
      <c r="D40" s="450"/>
      <c r="E40" s="450"/>
      <c r="F40" s="450"/>
      <c r="G40" s="450"/>
      <c r="H40" s="450"/>
    </row>
    <row r="41" spans="1:8" x14ac:dyDescent="0.45">
      <c r="A41" s="450"/>
      <c r="B41" s="450"/>
      <c r="C41" s="450"/>
      <c r="D41" s="450"/>
      <c r="E41" s="450"/>
      <c r="F41" s="450"/>
      <c r="G41" s="450"/>
      <c r="H41" s="450"/>
    </row>
    <row r="42" spans="1:8" x14ac:dyDescent="0.45">
      <c r="A42" s="450"/>
      <c r="B42" s="450"/>
      <c r="C42" s="450"/>
      <c r="D42" s="450"/>
      <c r="E42" s="450"/>
      <c r="F42" s="450"/>
      <c r="G42" s="450"/>
      <c r="H42" s="450"/>
    </row>
    <row r="43" spans="1:8" x14ac:dyDescent="0.45">
      <c r="A43" s="450"/>
      <c r="B43" s="450"/>
      <c r="C43" s="450"/>
      <c r="D43" s="450"/>
      <c r="E43" s="450"/>
      <c r="F43" s="450"/>
      <c r="G43" s="450"/>
      <c r="H43" s="450"/>
    </row>
    <row r="44" spans="1:8" x14ac:dyDescent="0.45">
      <c r="A44" s="450"/>
      <c r="B44" s="450"/>
      <c r="C44" s="450"/>
      <c r="D44" s="450"/>
      <c r="E44" s="450"/>
      <c r="F44" s="450"/>
      <c r="G44" s="450"/>
      <c r="H44" s="450"/>
    </row>
    <row r="45" spans="1:8" x14ac:dyDescent="0.45">
      <c r="A45" s="450"/>
      <c r="B45" s="450"/>
      <c r="C45" s="450"/>
      <c r="D45" s="450"/>
      <c r="E45" s="450"/>
      <c r="F45" s="450"/>
      <c r="G45" s="450"/>
      <c r="H45" s="450"/>
    </row>
    <row r="46" spans="1:8" x14ac:dyDescent="0.45">
      <c r="A46" s="450"/>
      <c r="B46" s="450"/>
      <c r="C46" s="450"/>
      <c r="D46" s="450"/>
      <c r="E46" s="450"/>
      <c r="F46" s="450"/>
      <c r="G46" s="450"/>
      <c r="H46" s="450"/>
    </row>
    <row r="47" spans="1:8" x14ac:dyDescent="0.45">
      <c r="A47" s="450"/>
      <c r="B47" s="450"/>
      <c r="C47" s="450"/>
      <c r="D47" s="450"/>
      <c r="E47" s="450"/>
      <c r="F47" s="450"/>
      <c r="G47" s="450"/>
      <c r="H47" s="450"/>
    </row>
    <row r="48" spans="1:8" x14ac:dyDescent="0.45">
      <c r="A48" s="450"/>
      <c r="B48" s="450"/>
      <c r="C48" s="450"/>
      <c r="D48" s="450"/>
      <c r="E48" s="450"/>
      <c r="F48" s="450"/>
      <c r="G48" s="450"/>
      <c r="H48" s="450"/>
    </row>
    <row r="49" spans="1:8" x14ac:dyDescent="0.45">
      <c r="A49" s="450"/>
      <c r="B49" s="450"/>
      <c r="C49" s="450"/>
      <c r="D49" s="450"/>
      <c r="E49" s="450"/>
      <c r="F49" s="450"/>
      <c r="G49" s="450"/>
      <c r="H49" s="450"/>
    </row>
    <row r="50" spans="1:8" x14ac:dyDescent="0.45">
      <c r="A50" s="450"/>
      <c r="B50" s="450"/>
      <c r="C50" s="450"/>
      <c r="D50" s="450"/>
      <c r="E50" s="450"/>
      <c r="F50" s="450"/>
      <c r="G50" s="450"/>
      <c r="H50" s="450"/>
    </row>
    <row r="51" spans="1:8" x14ac:dyDescent="0.45">
      <c r="A51" s="450"/>
      <c r="B51" s="450"/>
      <c r="C51" s="450"/>
      <c r="D51" s="450"/>
      <c r="E51" s="450"/>
      <c r="F51" s="450"/>
      <c r="G51" s="450"/>
      <c r="H51" s="450"/>
    </row>
    <row r="52" spans="1:8" x14ac:dyDescent="0.45">
      <c r="A52" s="450"/>
      <c r="B52" s="450"/>
      <c r="C52" s="450"/>
      <c r="D52" s="450"/>
      <c r="E52" s="450"/>
      <c r="F52" s="450"/>
      <c r="G52" s="450"/>
      <c r="H52" s="450"/>
    </row>
    <row r="53" spans="1:8" x14ac:dyDescent="0.45">
      <c r="A53" s="450"/>
      <c r="B53" s="450"/>
      <c r="C53" s="450"/>
      <c r="D53" s="450"/>
      <c r="E53" s="450"/>
      <c r="F53" s="450"/>
      <c r="G53" s="450"/>
      <c r="H53" s="450"/>
    </row>
    <row r="54" spans="1:8" x14ac:dyDescent="0.45">
      <c r="A54" s="450"/>
      <c r="B54" s="450"/>
      <c r="C54" s="450"/>
      <c r="D54" s="450"/>
      <c r="E54" s="450"/>
      <c r="F54" s="450"/>
      <c r="G54" s="450"/>
      <c r="H54" s="450"/>
    </row>
    <row r="55" spans="1:8" x14ac:dyDescent="0.45">
      <c r="A55" s="450"/>
      <c r="B55" s="450"/>
      <c r="C55" s="450"/>
      <c r="D55" s="450"/>
      <c r="E55" s="450"/>
      <c r="F55" s="450"/>
      <c r="G55" s="450"/>
      <c r="H55" s="450"/>
    </row>
    <row r="56" spans="1:8" ht="19.149999999999999" x14ac:dyDescent="0.6">
      <c r="A56" s="450"/>
      <c r="B56" s="589" t="s">
        <v>639</v>
      </c>
      <c r="C56" s="589"/>
      <c r="D56" s="589"/>
      <c r="E56" s="589"/>
      <c r="F56" s="589"/>
      <c r="G56" s="589"/>
      <c r="H56" s="450"/>
    </row>
    <row r="57" spans="1:8" ht="16.149999999999999" x14ac:dyDescent="0.5">
      <c r="A57" s="450"/>
      <c r="B57" s="419" t="str">
        <f>+B5</f>
        <v>Total industry</v>
      </c>
      <c r="C57" s="452"/>
      <c r="D57" s="450"/>
      <c r="E57" s="450"/>
      <c r="F57" s="450"/>
      <c r="G57" s="450"/>
      <c r="H57" s="450"/>
    </row>
    <row r="58" spans="1:8" x14ac:dyDescent="0.45">
      <c r="A58" s="450"/>
      <c r="B58" s="450"/>
      <c r="C58" s="450"/>
      <c r="D58" s="450"/>
      <c r="E58" s="450"/>
      <c r="F58" s="450"/>
      <c r="G58" s="450"/>
      <c r="H58" s="450"/>
    </row>
    <row r="59" spans="1:8" x14ac:dyDescent="0.45">
      <c r="A59" s="450"/>
      <c r="B59" s="450"/>
      <c r="C59" s="450"/>
      <c r="D59" s="450"/>
      <c r="E59" s="450"/>
      <c r="F59" s="450"/>
      <c r="G59" s="450"/>
      <c r="H59" s="450"/>
    </row>
    <row r="60" spans="1:8" x14ac:dyDescent="0.45">
      <c r="A60" s="450"/>
      <c r="B60" s="450"/>
      <c r="C60" s="450"/>
      <c r="D60" s="450"/>
      <c r="E60" s="450"/>
      <c r="F60" s="450"/>
      <c r="G60" s="450"/>
      <c r="H60" s="450"/>
    </row>
    <row r="61" spans="1:8" x14ac:dyDescent="0.45">
      <c r="A61" s="450"/>
      <c r="B61" s="450"/>
      <c r="C61" s="450"/>
      <c r="D61" s="450"/>
      <c r="E61" s="450"/>
      <c r="F61" s="450"/>
      <c r="G61" s="450"/>
      <c r="H61" s="450"/>
    </row>
    <row r="62" spans="1:8" x14ac:dyDescent="0.45">
      <c r="A62" s="450"/>
      <c r="B62" s="450"/>
      <c r="C62" s="450"/>
      <c r="D62" s="450"/>
      <c r="E62" s="450"/>
      <c r="F62" s="450"/>
      <c r="G62" s="450"/>
      <c r="H62" s="450"/>
    </row>
    <row r="63" spans="1:8" x14ac:dyDescent="0.45">
      <c r="A63" s="450"/>
      <c r="B63" s="450"/>
      <c r="C63" s="450"/>
      <c r="D63" s="450"/>
      <c r="E63" s="450"/>
      <c r="F63" s="450"/>
      <c r="G63" s="450"/>
      <c r="H63" s="450"/>
    </row>
    <row r="64" spans="1:8" x14ac:dyDescent="0.45">
      <c r="A64" s="450"/>
      <c r="B64" s="450"/>
      <c r="C64" s="450"/>
      <c r="D64" s="450"/>
      <c r="E64" s="450"/>
      <c r="F64" s="450"/>
      <c r="G64" s="450"/>
      <c r="H64" s="450"/>
    </row>
    <row r="65" spans="1:8" x14ac:dyDescent="0.45">
      <c r="A65" s="450"/>
      <c r="B65" s="450"/>
      <c r="C65" s="450"/>
      <c r="D65" s="450"/>
      <c r="E65" s="450"/>
      <c r="F65" s="450"/>
      <c r="G65" s="450"/>
      <c r="H65" s="450"/>
    </row>
    <row r="66" spans="1:8" x14ac:dyDescent="0.45">
      <c r="A66" s="450"/>
      <c r="B66" s="450"/>
      <c r="C66" s="450"/>
      <c r="D66" s="450"/>
      <c r="E66" s="450"/>
      <c r="F66" s="450"/>
      <c r="G66" s="450"/>
      <c r="H66" s="450"/>
    </row>
    <row r="67" spans="1:8" x14ac:dyDescent="0.45">
      <c r="A67" s="450"/>
      <c r="B67" s="450"/>
      <c r="C67" s="450"/>
      <c r="D67" s="450"/>
      <c r="E67" s="450"/>
      <c r="F67" s="450"/>
      <c r="G67" s="450"/>
      <c r="H67" s="450"/>
    </row>
    <row r="68" spans="1:8" x14ac:dyDescent="0.45">
      <c r="A68" s="450"/>
      <c r="B68" s="450"/>
      <c r="C68" s="450"/>
      <c r="D68" s="450"/>
      <c r="E68" s="450"/>
      <c r="F68" s="450"/>
      <c r="G68" s="450"/>
      <c r="H68" s="450"/>
    </row>
    <row r="69" spans="1:8" x14ac:dyDescent="0.45">
      <c r="A69" s="450"/>
      <c r="B69" s="450"/>
      <c r="C69" s="450"/>
      <c r="D69" s="450"/>
      <c r="E69" s="450"/>
      <c r="F69" s="450"/>
      <c r="G69" s="450"/>
      <c r="H69" s="450"/>
    </row>
    <row r="70" spans="1:8" x14ac:dyDescent="0.45">
      <c r="A70" s="450"/>
      <c r="B70" s="450"/>
      <c r="C70" s="450"/>
      <c r="D70" s="450"/>
      <c r="E70" s="450"/>
      <c r="F70" s="450"/>
      <c r="G70" s="450"/>
      <c r="H70" s="450"/>
    </row>
    <row r="71" spans="1:8" x14ac:dyDescent="0.45">
      <c r="A71" s="450"/>
      <c r="B71" s="450"/>
      <c r="C71" s="450"/>
      <c r="D71" s="450"/>
      <c r="E71" s="450"/>
      <c r="F71" s="450"/>
      <c r="G71" s="450"/>
      <c r="H71" s="450"/>
    </row>
    <row r="72" spans="1:8" x14ac:dyDescent="0.45">
      <c r="A72" s="450"/>
      <c r="B72" s="450"/>
      <c r="C72" s="450"/>
      <c r="D72" s="450"/>
      <c r="E72" s="450"/>
      <c r="F72" s="450"/>
      <c r="G72" s="450"/>
      <c r="H72" s="450"/>
    </row>
    <row r="73" spans="1:8" x14ac:dyDescent="0.45">
      <c r="A73" s="450"/>
      <c r="B73" s="450"/>
      <c r="C73" s="450"/>
      <c r="D73" s="450"/>
      <c r="E73" s="450"/>
      <c r="F73" s="450"/>
      <c r="G73" s="450"/>
      <c r="H73" s="450"/>
    </row>
    <row r="74" spans="1:8" x14ac:dyDescent="0.45">
      <c r="A74" s="450"/>
      <c r="B74" s="450"/>
      <c r="C74" s="450"/>
      <c r="D74" s="450"/>
      <c r="E74" s="450"/>
      <c r="F74" s="450"/>
      <c r="G74" s="450"/>
      <c r="H74" s="450"/>
    </row>
    <row r="75" spans="1:8" x14ac:dyDescent="0.45">
      <c r="A75" s="450"/>
      <c r="B75" s="450"/>
      <c r="C75" s="450"/>
      <c r="D75" s="450"/>
      <c r="E75" s="450"/>
      <c r="F75" s="450"/>
      <c r="G75" s="450"/>
      <c r="H75" s="450"/>
    </row>
    <row r="76" spans="1:8" x14ac:dyDescent="0.45">
      <c r="A76" s="450"/>
      <c r="B76" s="450"/>
      <c r="C76" s="450"/>
      <c r="D76" s="450"/>
      <c r="E76" s="450"/>
      <c r="F76" s="450"/>
      <c r="G76" s="450"/>
      <c r="H76" s="450"/>
    </row>
    <row r="77" spans="1:8" x14ac:dyDescent="0.45">
      <c r="A77" s="450"/>
      <c r="B77" s="450"/>
      <c r="C77" s="450"/>
      <c r="D77" s="450"/>
      <c r="E77" s="450"/>
      <c r="F77" s="450"/>
      <c r="G77" s="450"/>
      <c r="H77" s="450"/>
    </row>
    <row r="78" spans="1:8" x14ac:dyDescent="0.45">
      <c r="A78" s="450"/>
      <c r="B78" s="450"/>
      <c r="C78" s="450"/>
      <c r="D78" s="450"/>
      <c r="E78" s="450"/>
      <c r="F78" s="450"/>
      <c r="G78" s="450"/>
      <c r="H78" s="450"/>
    </row>
    <row r="79" spans="1:8" x14ac:dyDescent="0.45">
      <c r="A79" s="450"/>
      <c r="B79" s="450"/>
      <c r="C79" s="450"/>
      <c r="D79" s="450"/>
      <c r="E79" s="450"/>
      <c r="F79" s="450"/>
      <c r="G79" s="450"/>
      <c r="H79" s="450"/>
    </row>
    <row r="80" spans="1:8" x14ac:dyDescent="0.45">
      <c r="A80" s="450"/>
      <c r="B80" s="450"/>
      <c r="C80" s="450"/>
      <c r="D80" s="450"/>
      <c r="E80" s="450"/>
      <c r="F80" s="450"/>
      <c r="G80" s="450"/>
      <c r="H80" s="450"/>
    </row>
    <row r="81" spans="1:8" x14ac:dyDescent="0.45">
      <c r="A81" s="450"/>
      <c r="B81" s="450"/>
      <c r="C81" s="597" t="s">
        <v>528</v>
      </c>
      <c r="D81" s="598"/>
      <c r="E81" s="597"/>
      <c r="F81" s="597"/>
      <c r="G81" s="450"/>
      <c r="H81" s="450"/>
    </row>
    <row r="82" spans="1:8" x14ac:dyDescent="0.45">
      <c r="A82" s="450"/>
      <c r="B82" s="450"/>
      <c r="C82" s="450"/>
      <c r="D82" s="420" t="s">
        <v>386</v>
      </c>
      <c r="E82" s="450"/>
      <c r="F82" s="450"/>
      <c r="G82" s="450"/>
      <c r="H82" s="450"/>
    </row>
    <row r="83" spans="1:8" x14ac:dyDescent="0.45">
      <c r="A83" s="450"/>
      <c r="B83" s="450"/>
      <c r="C83" s="450"/>
      <c r="D83" s="450"/>
      <c r="E83" s="450"/>
      <c r="F83" s="450"/>
      <c r="G83" s="450"/>
      <c r="H83" s="450"/>
    </row>
    <row r="84" spans="1:8" ht="19.149999999999999" x14ac:dyDescent="0.6">
      <c r="A84" s="450"/>
      <c r="B84" s="589" t="str">
        <f>"Chart 4: " &amp; D82 &amp;" by membership age profile"</f>
        <v>Chart 4: Number of member accounts by membership age profile</v>
      </c>
      <c r="C84" s="589"/>
      <c r="D84" s="589"/>
      <c r="E84" s="589"/>
      <c r="F84" s="589"/>
      <c r="G84" s="589"/>
      <c r="H84" s="450"/>
    </row>
    <row r="85" spans="1:8" ht="16.149999999999999" x14ac:dyDescent="0.5">
      <c r="A85" s="450"/>
      <c r="B85" s="421" t="str">
        <f>+B5</f>
        <v>Total industry</v>
      </c>
      <c r="C85" s="450"/>
      <c r="D85" s="452" t="str">
        <f>IF(B85="Total industry", "For this chart, data presented as 'Entities with more than four members'"," ")</f>
        <v>For this chart, data presented as 'Entities with more than four members'</v>
      </c>
      <c r="E85" s="450"/>
      <c r="F85" s="450"/>
      <c r="G85" s="450"/>
      <c r="H85" s="450"/>
    </row>
    <row r="86" spans="1:8" x14ac:dyDescent="0.45">
      <c r="A86" s="450"/>
      <c r="B86" s="450"/>
      <c r="C86" s="450"/>
      <c r="D86" s="450"/>
      <c r="E86" s="450"/>
      <c r="F86" s="450"/>
      <c r="G86" s="450"/>
      <c r="H86" s="450"/>
    </row>
    <row r="87" spans="1:8" x14ac:dyDescent="0.45">
      <c r="A87" s="450"/>
      <c r="B87" s="450"/>
      <c r="C87" s="450"/>
      <c r="D87" s="450"/>
      <c r="E87" s="450"/>
      <c r="F87" s="450"/>
      <c r="G87" s="450"/>
      <c r="H87" s="450"/>
    </row>
    <row r="88" spans="1:8" x14ac:dyDescent="0.45">
      <c r="A88" s="450"/>
      <c r="B88" s="450"/>
      <c r="C88" s="450"/>
      <c r="D88" s="450"/>
      <c r="E88" s="450"/>
      <c r="F88" s="450"/>
      <c r="G88" s="450"/>
      <c r="H88" s="450"/>
    </row>
    <row r="89" spans="1:8" x14ac:dyDescent="0.45">
      <c r="A89" s="450"/>
      <c r="B89" s="450"/>
      <c r="C89" s="450"/>
      <c r="D89" s="450"/>
      <c r="E89" s="450"/>
      <c r="F89" s="450"/>
      <c r="G89" s="450"/>
      <c r="H89" s="450"/>
    </row>
    <row r="90" spans="1:8" x14ac:dyDescent="0.45">
      <c r="A90" s="450"/>
      <c r="B90" s="450"/>
      <c r="C90" s="450"/>
      <c r="D90" s="450"/>
      <c r="E90" s="450"/>
      <c r="F90" s="450"/>
      <c r="G90" s="450"/>
      <c r="H90" s="450"/>
    </row>
    <row r="91" spans="1:8" x14ac:dyDescent="0.45">
      <c r="A91" s="450"/>
      <c r="B91" s="450"/>
      <c r="C91" s="450"/>
      <c r="D91" s="450"/>
      <c r="E91" s="450"/>
      <c r="F91" s="450"/>
      <c r="G91" s="450"/>
      <c r="H91" s="450"/>
    </row>
    <row r="92" spans="1:8" x14ac:dyDescent="0.45">
      <c r="A92" s="450"/>
      <c r="B92" s="450"/>
      <c r="C92" s="450"/>
      <c r="D92" s="450"/>
      <c r="E92" s="450"/>
      <c r="F92" s="450"/>
      <c r="G92" s="450"/>
      <c r="H92" s="450"/>
    </row>
    <row r="93" spans="1:8" x14ac:dyDescent="0.45">
      <c r="A93" s="450"/>
      <c r="B93" s="450"/>
      <c r="C93" s="450"/>
      <c r="D93" s="450"/>
      <c r="E93" s="450"/>
      <c r="F93" s="450"/>
      <c r="G93" s="450"/>
      <c r="H93" s="450"/>
    </row>
    <row r="94" spans="1:8" x14ac:dyDescent="0.45">
      <c r="A94" s="450"/>
      <c r="B94" s="450"/>
      <c r="C94" s="450"/>
      <c r="D94" s="450"/>
      <c r="E94" s="450"/>
      <c r="F94" s="450"/>
      <c r="G94" s="450"/>
      <c r="H94" s="450"/>
    </row>
    <row r="95" spans="1:8" x14ac:dyDescent="0.45">
      <c r="A95" s="450"/>
      <c r="B95" s="450"/>
      <c r="C95" s="450"/>
      <c r="D95" s="450"/>
      <c r="E95" s="450"/>
      <c r="F95" s="450"/>
      <c r="G95" s="450"/>
      <c r="H95" s="450"/>
    </row>
    <row r="96" spans="1:8" x14ac:dyDescent="0.45">
      <c r="A96" s="450"/>
      <c r="B96" s="450"/>
      <c r="C96" s="450"/>
      <c r="D96" s="450"/>
      <c r="E96" s="450"/>
      <c r="F96" s="450"/>
      <c r="G96" s="450"/>
      <c r="H96" s="450"/>
    </row>
    <row r="97" spans="1:8" x14ac:dyDescent="0.45">
      <c r="A97" s="450"/>
      <c r="B97" s="450"/>
      <c r="C97" s="450"/>
      <c r="D97" s="450"/>
      <c r="E97" s="450"/>
      <c r="F97" s="450"/>
      <c r="G97" s="450"/>
      <c r="H97" s="450"/>
    </row>
    <row r="98" spans="1:8" x14ac:dyDescent="0.45">
      <c r="A98" s="450"/>
      <c r="B98" s="450"/>
      <c r="C98" s="450"/>
      <c r="D98" s="450"/>
      <c r="E98" s="450"/>
      <c r="F98" s="450"/>
      <c r="G98" s="450"/>
      <c r="H98" s="450"/>
    </row>
    <row r="99" spans="1:8" x14ac:dyDescent="0.45">
      <c r="A99" s="450"/>
      <c r="B99" s="450"/>
      <c r="C99" s="450"/>
      <c r="D99" s="450"/>
      <c r="E99" s="450"/>
      <c r="F99" s="450"/>
      <c r="G99" s="450"/>
      <c r="H99" s="450"/>
    </row>
    <row r="100" spans="1:8" x14ac:dyDescent="0.45">
      <c r="A100" s="450"/>
      <c r="B100" s="450"/>
      <c r="C100" s="450"/>
      <c r="D100" s="450"/>
      <c r="E100" s="450"/>
      <c r="F100" s="450"/>
      <c r="G100" s="450"/>
      <c r="H100" s="450"/>
    </row>
    <row r="101" spans="1:8" x14ac:dyDescent="0.45">
      <c r="A101" s="450"/>
      <c r="B101" s="450"/>
      <c r="C101" s="450"/>
      <c r="D101" s="450"/>
      <c r="E101" s="450"/>
      <c r="F101" s="450"/>
      <c r="G101" s="450"/>
      <c r="H101" s="450"/>
    </row>
    <row r="102" spans="1:8" x14ac:dyDescent="0.45">
      <c r="A102" s="450"/>
      <c r="B102" s="450"/>
      <c r="C102" s="450"/>
      <c r="D102" s="450"/>
      <c r="E102" s="450"/>
      <c r="F102" s="450"/>
      <c r="G102" s="450"/>
      <c r="H102" s="450"/>
    </row>
    <row r="103" spans="1:8" x14ac:dyDescent="0.45">
      <c r="A103" s="450"/>
      <c r="B103" s="450"/>
      <c r="C103" s="450"/>
      <c r="D103" s="450"/>
      <c r="E103" s="450"/>
      <c r="F103" s="450"/>
      <c r="G103" s="450"/>
      <c r="H103" s="450"/>
    </row>
    <row r="104" spans="1:8" x14ac:dyDescent="0.45">
      <c r="A104" s="450"/>
      <c r="B104" s="450"/>
      <c r="C104" s="450"/>
      <c r="D104" s="450"/>
      <c r="E104" s="450"/>
      <c r="F104" s="450"/>
      <c r="G104" s="450"/>
      <c r="H104" s="450"/>
    </row>
    <row r="105" spans="1:8" x14ac:dyDescent="0.45">
      <c r="A105" s="450"/>
      <c r="B105" s="450"/>
      <c r="C105" s="450"/>
      <c r="D105" s="450"/>
      <c r="E105" s="450"/>
      <c r="F105" s="450"/>
      <c r="G105" s="450"/>
      <c r="H105" s="450"/>
    </row>
    <row r="106" spans="1:8" x14ac:dyDescent="0.45">
      <c r="A106" s="450"/>
      <c r="B106" s="450"/>
      <c r="C106" s="450"/>
      <c r="D106" s="450"/>
      <c r="E106" s="450"/>
      <c r="F106" s="450"/>
      <c r="G106" s="450"/>
      <c r="H106" s="450"/>
    </row>
    <row r="107" spans="1:8" x14ac:dyDescent="0.45">
      <c r="A107" s="450"/>
      <c r="B107" s="450"/>
      <c r="C107" s="450"/>
      <c r="D107" s="450"/>
      <c r="E107" s="450"/>
      <c r="F107" s="450"/>
      <c r="G107" s="450"/>
      <c r="H107" s="450"/>
    </row>
    <row r="108" spans="1:8" x14ac:dyDescent="0.45">
      <c r="A108" s="450"/>
      <c r="B108" s="450"/>
      <c r="C108" s="450"/>
      <c r="D108" s="450"/>
      <c r="E108" s="450"/>
      <c r="F108" s="450"/>
      <c r="G108" s="450"/>
      <c r="H108" s="450"/>
    </row>
    <row r="109" spans="1:8" ht="14.65" customHeight="1" x14ac:dyDescent="0.45">
      <c r="A109" s="450"/>
      <c r="B109" s="450"/>
      <c r="C109" s="599" t="s">
        <v>529</v>
      </c>
      <c r="D109" s="597"/>
      <c r="E109" s="600"/>
      <c r="F109" s="450"/>
      <c r="G109" s="450"/>
      <c r="H109" s="450"/>
    </row>
    <row r="110" spans="1:8" x14ac:dyDescent="0.45">
      <c r="A110" s="450"/>
      <c r="B110" s="450"/>
      <c r="C110" s="450"/>
      <c r="D110" s="422" t="s">
        <v>651</v>
      </c>
      <c r="E110" s="450"/>
      <c r="F110" s="450"/>
      <c r="G110" s="450"/>
      <c r="H110" s="450"/>
    </row>
    <row r="111" spans="1:8" x14ac:dyDescent="0.45">
      <c r="A111" s="450"/>
      <c r="B111" s="450"/>
      <c r="C111" s="450"/>
      <c r="D111" s="450"/>
      <c r="E111" s="450"/>
      <c r="F111" s="450"/>
      <c r="G111" s="450"/>
      <c r="H111" s="450"/>
    </row>
    <row r="112" spans="1:8" ht="19.149999999999999" x14ac:dyDescent="0.6">
      <c r="A112" s="450"/>
      <c r="B112" s="589" t="s">
        <v>558</v>
      </c>
      <c r="C112" s="589"/>
      <c r="D112" s="589"/>
      <c r="E112" s="589"/>
      <c r="F112" s="589"/>
      <c r="G112" s="589"/>
      <c r="H112" s="450"/>
    </row>
    <row r="113" spans="1:8" ht="16.149999999999999" x14ac:dyDescent="0.5">
      <c r="A113" s="450"/>
      <c r="B113" s="419" t="str">
        <f>+B5</f>
        <v>Total industry</v>
      </c>
      <c r="C113" s="450"/>
      <c r="D113" s="452" t="str">
        <f>IF(B113="Total industry", "For this chart, data presented as 'Entities with more than four members'"," ")</f>
        <v>For this chart, data presented as 'Entities with more than four members'</v>
      </c>
      <c r="E113" s="450"/>
      <c r="F113" s="450"/>
      <c r="G113" s="450"/>
      <c r="H113" s="450"/>
    </row>
    <row r="114" spans="1:8" x14ac:dyDescent="0.45">
      <c r="A114" s="450"/>
      <c r="B114" s="450"/>
      <c r="C114" s="450"/>
      <c r="D114" s="450"/>
      <c r="E114" s="450"/>
      <c r="F114" s="450"/>
      <c r="G114" s="450"/>
      <c r="H114" s="450"/>
    </row>
    <row r="115" spans="1:8" x14ac:dyDescent="0.45">
      <c r="A115" s="450"/>
      <c r="B115" s="450"/>
      <c r="C115" s="450"/>
      <c r="D115" s="450"/>
      <c r="E115" s="450"/>
      <c r="F115" s="450"/>
      <c r="G115" s="450"/>
      <c r="H115" s="450"/>
    </row>
    <row r="116" spans="1:8" x14ac:dyDescent="0.45">
      <c r="A116" s="450"/>
      <c r="B116" s="450"/>
      <c r="C116" s="450"/>
      <c r="D116" s="450"/>
      <c r="E116" s="450"/>
      <c r="F116" s="450"/>
      <c r="G116" s="450"/>
      <c r="H116" s="450"/>
    </row>
    <row r="117" spans="1:8" x14ac:dyDescent="0.45">
      <c r="A117" s="450"/>
      <c r="B117" s="450"/>
      <c r="C117" s="450"/>
      <c r="D117" s="450"/>
      <c r="E117" s="450"/>
      <c r="F117" s="450"/>
      <c r="G117" s="450"/>
      <c r="H117" s="450"/>
    </row>
    <row r="118" spans="1:8" x14ac:dyDescent="0.45">
      <c r="A118" s="450"/>
      <c r="B118" s="450"/>
      <c r="C118" s="450"/>
      <c r="D118" s="450"/>
      <c r="E118" s="450"/>
      <c r="F118" s="450"/>
      <c r="G118" s="450"/>
      <c r="H118" s="450"/>
    </row>
    <row r="119" spans="1:8" x14ac:dyDescent="0.45">
      <c r="A119" s="450"/>
      <c r="B119" s="450"/>
      <c r="C119" s="450"/>
      <c r="D119" s="450"/>
      <c r="E119" s="450"/>
      <c r="F119" s="450"/>
      <c r="G119" s="450"/>
      <c r="H119" s="450"/>
    </row>
    <row r="120" spans="1:8" x14ac:dyDescent="0.45">
      <c r="A120" s="450"/>
      <c r="B120" s="450"/>
      <c r="C120" s="450"/>
      <c r="D120" s="450"/>
      <c r="E120" s="450"/>
      <c r="F120" s="450"/>
      <c r="G120" s="450"/>
      <c r="H120" s="450"/>
    </row>
    <row r="121" spans="1:8" x14ac:dyDescent="0.45">
      <c r="A121" s="450"/>
      <c r="B121" s="450"/>
      <c r="C121" s="450"/>
      <c r="D121" s="450"/>
      <c r="E121" s="450"/>
      <c r="F121" s="450"/>
      <c r="G121" s="450"/>
      <c r="H121" s="450"/>
    </row>
    <row r="122" spans="1:8" x14ac:dyDescent="0.45">
      <c r="A122" s="450"/>
      <c r="B122" s="450"/>
      <c r="C122" s="450"/>
      <c r="D122" s="450"/>
      <c r="E122" s="450"/>
      <c r="F122" s="450"/>
      <c r="G122" s="450"/>
      <c r="H122" s="450"/>
    </row>
    <row r="123" spans="1:8" x14ac:dyDescent="0.45">
      <c r="A123" s="450"/>
      <c r="B123" s="450"/>
      <c r="C123" s="450"/>
      <c r="D123" s="450"/>
      <c r="E123" s="450"/>
      <c r="F123" s="450"/>
      <c r="G123" s="450"/>
      <c r="H123" s="450"/>
    </row>
    <row r="124" spans="1:8" x14ac:dyDescent="0.45">
      <c r="A124" s="450"/>
      <c r="B124" s="450"/>
      <c r="C124" s="450"/>
      <c r="D124" s="450"/>
      <c r="E124" s="450"/>
      <c r="F124" s="450"/>
      <c r="G124" s="450"/>
      <c r="H124" s="450"/>
    </row>
    <row r="125" spans="1:8" x14ac:dyDescent="0.45">
      <c r="A125" s="450"/>
      <c r="B125" s="450"/>
      <c r="C125" s="450"/>
      <c r="D125" s="450"/>
      <c r="E125" s="450"/>
      <c r="F125" s="450"/>
      <c r="G125" s="450"/>
      <c r="H125" s="450"/>
    </row>
    <row r="126" spans="1:8" x14ac:dyDescent="0.45">
      <c r="A126" s="450"/>
      <c r="B126" s="450"/>
      <c r="C126" s="450"/>
      <c r="D126" s="450"/>
      <c r="E126" s="450"/>
      <c r="F126" s="450"/>
      <c r="G126" s="450"/>
      <c r="H126" s="450"/>
    </row>
    <row r="127" spans="1:8" x14ac:dyDescent="0.45">
      <c r="A127" s="450"/>
      <c r="B127" s="450"/>
      <c r="C127" s="450"/>
      <c r="D127" s="450"/>
      <c r="E127" s="450"/>
      <c r="F127" s="450"/>
      <c r="G127" s="450"/>
      <c r="H127" s="450"/>
    </row>
    <row r="128" spans="1:8" x14ac:dyDescent="0.45">
      <c r="A128" s="450"/>
      <c r="B128" s="450"/>
      <c r="C128" s="450"/>
      <c r="D128" s="450"/>
      <c r="E128" s="450"/>
      <c r="F128" s="450"/>
      <c r="G128" s="450"/>
      <c r="H128" s="450"/>
    </row>
    <row r="129" spans="1:8" x14ac:dyDescent="0.45">
      <c r="A129" s="450"/>
      <c r="B129" s="450"/>
      <c r="C129" s="450"/>
      <c r="D129" s="450"/>
      <c r="E129" s="450"/>
      <c r="F129" s="450"/>
      <c r="G129" s="450"/>
      <c r="H129" s="450"/>
    </row>
    <row r="130" spans="1:8" x14ac:dyDescent="0.45">
      <c r="A130" s="450"/>
      <c r="B130" s="450"/>
      <c r="C130" s="450"/>
      <c r="D130" s="450"/>
      <c r="E130" s="450"/>
      <c r="F130" s="450"/>
      <c r="G130" s="450"/>
      <c r="H130" s="450"/>
    </row>
    <row r="131" spans="1:8" x14ac:dyDescent="0.45">
      <c r="A131" s="450"/>
      <c r="B131" s="450"/>
      <c r="C131" s="450"/>
      <c r="D131" s="450"/>
      <c r="E131" s="450"/>
      <c r="F131" s="450"/>
      <c r="G131" s="450"/>
      <c r="H131" s="450"/>
    </row>
    <row r="132" spans="1:8" x14ac:dyDescent="0.45">
      <c r="A132" s="450"/>
      <c r="B132" s="450"/>
      <c r="C132" s="450"/>
      <c r="D132" s="450"/>
      <c r="E132" s="450"/>
      <c r="F132" s="450"/>
      <c r="G132" s="450"/>
      <c r="H132" s="450"/>
    </row>
    <row r="133" spans="1:8" x14ac:dyDescent="0.45">
      <c r="A133" s="450"/>
      <c r="B133" s="450"/>
      <c r="C133" s="450"/>
      <c r="D133" s="450"/>
      <c r="E133" s="450"/>
      <c r="F133" s="450"/>
      <c r="G133" s="450"/>
      <c r="H133" s="450"/>
    </row>
    <row r="134" spans="1:8" x14ac:dyDescent="0.45">
      <c r="A134" s="450"/>
      <c r="B134" s="450"/>
      <c r="C134" s="450"/>
      <c r="D134" s="450"/>
      <c r="E134" s="450"/>
      <c r="F134" s="450"/>
      <c r="G134" s="450"/>
      <c r="H134" s="450"/>
    </row>
    <row r="135" spans="1:8" x14ac:dyDescent="0.45">
      <c r="A135" s="450"/>
      <c r="B135" s="450"/>
      <c r="C135" s="450"/>
      <c r="D135" s="450"/>
      <c r="E135" s="450"/>
      <c r="F135" s="450"/>
      <c r="G135" s="450"/>
      <c r="H135" s="450"/>
    </row>
    <row r="136" spans="1:8" x14ac:dyDescent="0.45">
      <c r="A136" s="450"/>
      <c r="B136" s="450"/>
      <c r="C136" s="450"/>
      <c r="D136" s="450"/>
      <c r="E136" s="450"/>
      <c r="F136" s="450"/>
      <c r="G136" s="450"/>
      <c r="H136" s="450"/>
    </row>
    <row r="137" spans="1:8" s="454" customFormat="1" ht="16.149999999999999" customHeight="1" x14ac:dyDescent="0.6">
      <c r="A137" s="453"/>
      <c r="B137" s="589" t="s">
        <v>644</v>
      </c>
      <c r="C137" s="589"/>
      <c r="D137" s="589"/>
      <c r="E137" s="589"/>
      <c r="F137" s="589"/>
      <c r="G137" s="589"/>
      <c r="H137" s="453"/>
    </row>
    <row r="138" spans="1:8" ht="16.149999999999999" x14ac:dyDescent="0.5">
      <c r="A138" s="450"/>
      <c r="B138" s="421" t="str">
        <f>+B5</f>
        <v>Total industry</v>
      </c>
      <c r="C138" s="450"/>
      <c r="D138" s="452" t="str">
        <f>IF(B138="Total industry", "For this chart, data presented as 'Entities with more than four members'"," ")</f>
        <v>For this chart, data presented as 'Entities with more than four members'</v>
      </c>
      <c r="E138" s="450"/>
      <c r="F138" s="450"/>
      <c r="G138" s="450"/>
      <c r="H138" s="450"/>
    </row>
    <row r="139" spans="1:8" x14ac:dyDescent="0.45">
      <c r="A139" s="450"/>
      <c r="B139" s="450"/>
      <c r="C139" s="450"/>
      <c r="D139" s="450"/>
      <c r="E139" s="450"/>
      <c r="F139" s="450"/>
      <c r="G139" s="450"/>
      <c r="H139" s="450"/>
    </row>
    <row r="140" spans="1:8" x14ac:dyDescent="0.45">
      <c r="A140" s="450"/>
      <c r="B140" s="450"/>
      <c r="C140" s="450"/>
      <c r="D140" s="450"/>
      <c r="E140" s="450"/>
      <c r="F140" s="450"/>
      <c r="G140" s="450"/>
      <c r="H140" s="450"/>
    </row>
    <row r="141" spans="1:8" x14ac:dyDescent="0.45">
      <c r="A141" s="450"/>
      <c r="B141" s="450"/>
      <c r="C141" s="450"/>
      <c r="D141" s="450"/>
      <c r="E141" s="450"/>
      <c r="F141" s="450"/>
      <c r="G141" s="450"/>
      <c r="H141" s="450"/>
    </row>
    <row r="142" spans="1:8" x14ac:dyDescent="0.45">
      <c r="A142" s="450"/>
      <c r="B142" s="450"/>
      <c r="C142" s="450"/>
      <c r="D142" s="450"/>
      <c r="E142" s="450"/>
      <c r="F142" s="450"/>
      <c r="G142" s="450"/>
      <c r="H142" s="450"/>
    </row>
    <row r="143" spans="1:8" x14ac:dyDescent="0.45">
      <c r="A143" s="450"/>
      <c r="B143" s="450"/>
      <c r="C143" s="450"/>
      <c r="D143" s="450"/>
      <c r="E143" s="450"/>
      <c r="F143" s="450"/>
      <c r="G143" s="450"/>
      <c r="H143" s="450"/>
    </row>
    <row r="144" spans="1:8" x14ac:dyDescent="0.45">
      <c r="A144" s="450"/>
      <c r="B144" s="450"/>
      <c r="C144" s="450"/>
      <c r="D144" s="450"/>
      <c r="E144" s="450"/>
      <c r="F144" s="450"/>
      <c r="G144" s="450"/>
      <c r="H144" s="450"/>
    </row>
    <row r="145" spans="1:8" x14ac:dyDescent="0.45">
      <c r="A145" s="450"/>
      <c r="B145" s="450"/>
      <c r="C145" s="450"/>
      <c r="D145" s="450"/>
      <c r="E145" s="450"/>
      <c r="F145" s="450"/>
      <c r="G145" s="450"/>
      <c r="H145" s="450"/>
    </row>
    <row r="146" spans="1:8" x14ac:dyDescent="0.45">
      <c r="A146" s="450"/>
      <c r="B146" s="450"/>
      <c r="C146" s="450"/>
      <c r="D146" s="450"/>
      <c r="E146" s="450"/>
      <c r="F146" s="450"/>
      <c r="G146" s="450"/>
      <c r="H146" s="450"/>
    </row>
    <row r="147" spans="1:8" x14ac:dyDescent="0.45">
      <c r="A147" s="450"/>
      <c r="B147" s="450"/>
      <c r="C147" s="450"/>
      <c r="D147" s="450"/>
      <c r="E147" s="450"/>
      <c r="F147" s="450"/>
      <c r="G147" s="450"/>
      <c r="H147" s="450"/>
    </row>
    <row r="148" spans="1:8" x14ac:dyDescent="0.45">
      <c r="A148" s="450"/>
      <c r="B148" s="450"/>
      <c r="C148" s="450"/>
      <c r="D148" s="450"/>
      <c r="E148" s="450"/>
      <c r="F148" s="450"/>
      <c r="G148" s="450"/>
      <c r="H148" s="450"/>
    </row>
    <row r="149" spans="1:8" x14ac:dyDescent="0.45">
      <c r="A149" s="450"/>
      <c r="B149" s="450"/>
      <c r="C149" s="450"/>
      <c r="D149" s="450"/>
      <c r="E149" s="450"/>
      <c r="F149" s="450"/>
      <c r="G149" s="450"/>
      <c r="H149" s="450"/>
    </row>
    <row r="150" spans="1:8" x14ac:dyDescent="0.45">
      <c r="A150" s="450"/>
      <c r="B150" s="450"/>
      <c r="C150" s="450"/>
      <c r="D150" s="450"/>
      <c r="E150" s="450"/>
      <c r="F150" s="450"/>
      <c r="G150" s="450"/>
      <c r="H150" s="450"/>
    </row>
    <row r="151" spans="1:8" x14ac:dyDescent="0.45">
      <c r="A151" s="450"/>
      <c r="B151" s="450"/>
      <c r="C151" s="450"/>
      <c r="D151" s="450"/>
      <c r="E151" s="450"/>
      <c r="F151" s="450"/>
      <c r="G151" s="450"/>
      <c r="H151" s="450"/>
    </row>
    <row r="152" spans="1:8" x14ac:dyDescent="0.45">
      <c r="A152" s="450"/>
      <c r="B152" s="450"/>
      <c r="C152" s="450"/>
      <c r="D152" s="450"/>
      <c r="E152" s="450"/>
      <c r="F152" s="450"/>
      <c r="G152" s="450"/>
      <c r="H152" s="450"/>
    </row>
    <row r="153" spans="1:8" x14ac:dyDescent="0.45">
      <c r="A153" s="450"/>
      <c r="B153" s="450"/>
      <c r="C153" s="450"/>
      <c r="D153" s="450"/>
      <c r="E153" s="450"/>
      <c r="F153" s="450"/>
      <c r="G153" s="450"/>
      <c r="H153" s="450"/>
    </row>
    <row r="154" spans="1:8" x14ac:dyDescent="0.45">
      <c r="A154" s="450"/>
      <c r="B154" s="450"/>
      <c r="C154" s="450"/>
      <c r="D154" s="450"/>
      <c r="E154" s="450"/>
      <c r="F154" s="450"/>
      <c r="G154" s="450"/>
      <c r="H154" s="450"/>
    </row>
    <row r="155" spans="1:8" x14ac:dyDescent="0.45">
      <c r="A155" s="450"/>
      <c r="B155" s="450"/>
      <c r="C155" s="450"/>
      <c r="D155" s="450"/>
      <c r="E155" s="450"/>
      <c r="F155" s="450"/>
      <c r="G155" s="450"/>
      <c r="H155" s="450"/>
    </row>
    <row r="156" spans="1:8" x14ac:dyDescent="0.45">
      <c r="A156" s="450"/>
      <c r="B156" s="450"/>
      <c r="C156" s="450"/>
      <c r="D156" s="450"/>
      <c r="E156" s="450"/>
      <c r="F156" s="450"/>
      <c r="G156" s="450"/>
      <c r="H156" s="450"/>
    </row>
    <row r="157" spans="1:8" x14ac:dyDescent="0.45">
      <c r="A157" s="450"/>
      <c r="B157" s="450"/>
      <c r="C157" s="450"/>
      <c r="D157" s="450"/>
      <c r="E157" s="450"/>
      <c r="F157" s="450"/>
      <c r="G157" s="450"/>
      <c r="H157" s="450"/>
    </row>
    <row r="158" spans="1:8" x14ac:dyDescent="0.45">
      <c r="A158" s="450"/>
      <c r="B158" s="450"/>
      <c r="C158" s="450"/>
      <c r="D158" s="450"/>
      <c r="E158" s="450"/>
      <c r="F158" s="450"/>
      <c r="G158" s="450"/>
      <c r="H158" s="450"/>
    </row>
    <row r="159" spans="1:8" x14ac:dyDescent="0.45">
      <c r="A159" s="450"/>
      <c r="B159" s="450"/>
      <c r="C159" s="450"/>
      <c r="D159" s="450"/>
      <c r="E159" s="450"/>
      <c r="F159" s="450"/>
      <c r="G159" s="450"/>
      <c r="H159" s="450"/>
    </row>
    <row r="160" spans="1:8" x14ac:dyDescent="0.45">
      <c r="A160" s="450"/>
      <c r="B160" s="450"/>
      <c r="C160" s="450"/>
      <c r="D160" s="450"/>
      <c r="E160" s="450"/>
      <c r="F160" s="450"/>
      <c r="G160" s="450"/>
      <c r="H160" s="450"/>
    </row>
    <row r="161" spans="1:8" x14ac:dyDescent="0.45">
      <c r="A161" s="450"/>
      <c r="B161" s="450"/>
      <c r="C161" s="450"/>
      <c r="D161" s="450"/>
      <c r="E161" s="450"/>
      <c r="F161" s="450"/>
      <c r="G161" s="450"/>
      <c r="H161" s="450"/>
    </row>
    <row r="162" spans="1:8" ht="16.149999999999999" customHeight="1" x14ac:dyDescent="0.5">
      <c r="A162" s="450"/>
      <c r="B162" s="590" t="s">
        <v>550</v>
      </c>
      <c r="C162" s="590"/>
      <c r="D162" s="590"/>
      <c r="E162" s="590"/>
      <c r="F162" s="590"/>
      <c r="G162" s="590"/>
      <c r="H162" s="450"/>
    </row>
    <row r="163" spans="1:8" ht="16.149999999999999" x14ac:dyDescent="0.5">
      <c r="A163" s="450"/>
      <c r="B163" s="421" t="str">
        <f>+B5</f>
        <v>Total industry</v>
      </c>
      <c r="C163" s="450"/>
      <c r="D163" s="452" t="str">
        <f>IF(B163="Total industry", "For this chart, data presented as Entities with more than four members"," ")</f>
        <v>For this chart, data presented as Entities with more than four members</v>
      </c>
      <c r="E163" s="450"/>
      <c r="F163" s="450"/>
      <c r="G163" s="450"/>
      <c r="H163" s="450"/>
    </row>
    <row r="164" spans="1:8" x14ac:dyDescent="0.45">
      <c r="A164" s="450"/>
      <c r="B164" s="450"/>
      <c r="C164" s="450"/>
      <c r="D164" s="450"/>
      <c r="E164" s="450"/>
      <c r="F164" s="450"/>
      <c r="G164" s="450"/>
      <c r="H164" s="450"/>
    </row>
    <row r="165" spans="1:8" x14ac:dyDescent="0.45">
      <c r="A165" s="450"/>
      <c r="B165" s="450"/>
      <c r="C165" s="450"/>
      <c r="D165" s="450"/>
      <c r="E165" s="450"/>
      <c r="F165" s="450"/>
      <c r="G165" s="450"/>
      <c r="H165" s="450"/>
    </row>
    <row r="166" spans="1:8" x14ac:dyDescent="0.45">
      <c r="A166" s="450"/>
      <c r="B166" s="450"/>
      <c r="C166" s="450"/>
      <c r="D166" s="450"/>
      <c r="E166" s="450"/>
      <c r="F166" s="450"/>
      <c r="G166" s="450"/>
      <c r="H166" s="450"/>
    </row>
    <row r="167" spans="1:8" x14ac:dyDescent="0.45">
      <c r="A167" s="450"/>
      <c r="B167" s="450"/>
      <c r="C167" s="450"/>
      <c r="D167" s="450"/>
      <c r="E167" s="450"/>
      <c r="F167" s="450"/>
      <c r="G167" s="450"/>
      <c r="H167" s="450"/>
    </row>
    <row r="168" spans="1:8" x14ac:dyDescent="0.45">
      <c r="A168" s="450"/>
      <c r="B168" s="450"/>
      <c r="C168" s="450"/>
      <c r="D168" s="450"/>
      <c r="E168" s="450"/>
      <c r="F168" s="450"/>
      <c r="G168" s="450"/>
      <c r="H168" s="450"/>
    </row>
    <row r="169" spans="1:8" x14ac:dyDescent="0.45">
      <c r="A169" s="450"/>
      <c r="B169" s="450"/>
      <c r="C169" s="450"/>
      <c r="D169" s="450"/>
      <c r="E169" s="450"/>
      <c r="F169" s="450"/>
      <c r="G169" s="450"/>
      <c r="H169" s="450"/>
    </row>
    <row r="170" spans="1:8" x14ac:dyDescent="0.45">
      <c r="A170" s="450"/>
      <c r="B170" s="450"/>
      <c r="C170" s="450"/>
      <c r="D170" s="450"/>
      <c r="E170" s="450"/>
      <c r="F170" s="450"/>
      <c r="G170" s="450"/>
      <c r="H170" s="450"/>
    </row>
    <row r="171" spans="1:8" x14ac:dyDescent="0.45">
      <c r="A171" s="450"/>
      <c r="B171" s="450"/>
      <c r="C171" s="450"/>
      <c r="D171" s="450"/>
      <c r="E171" s="450"/>
      <c r="F171" s="450"/>
      <c r="G171" s="450"/>
      <c r="H171" s="450"/>
    </row>
    <row r="172" spans="1:8" x14ac:dyDescent="0.45">
      <c r="A172" s="450"/>
      <c r="B172" s="450"/>
      <c r="C172" s="450"/>
      <c r="D172" s="450"/>
      <c r="E172" s="450"/>
      <c r="F172" s="450"/>
      <c r="G172" s="450"/>
      <c r="H172" s="450"/>
    </row>
    <row r="173" spans="1:8" x14ac:dyDescent="0.45">
      <c r="A173" s="450"/>
      <c r="B173" s="450"/>
      <c r="C173" s="450"/>
      <c r="D173" s="450"/>
      <c r="E173" s="450"/>
      <c r="F173" s="450"/>
      <c r="G173" s="450"/>
      <c r="H173" s="450"/>
    </row>
    <row r="174" spans="1:8" x14ac:dyDescent="0.45">
      <c r="A174" s="450"/>
      <c r="B174" s="450"/>
      <c r="C174" s="450"/>
      <c r="D174" s="450"/>
      <c r="E174" s="450"/>
      <c r="F174" s="450"/>
      <c r="G174" s="450"/>
      <c r="H174" s="450"/>
    </row>
    <row r="175" spans="1:8" x14ac:dyDescent="0.45">
      <c r="A175" s="450"/>
      <c r="B175" s="450"/>
      <c r="C175" s="450"/>
      <c r="D175" s="450"/>
      <c r="E175" s="450"/>
      <c r="F175" s="450"/>
      <c r="G175" s="450"/>
      <c r="H175" s="450"/>
    </row>
    <row r="176" spans="1:8" x14ac:dyDescent="0.45">
      <c r="A176" s="450"/>
      <c r="B176" s="450"/>
      <c r="C176" s="450"/>
      <c r="D176" s="450"/>
      <c r="E176" s="450"/>
      <c r="F176" s="450"/>
      <c r="G176" s="450"/>
      <c r="H176" s="450"/>
    </row>
    <row r="177" spans="1:8" x14ac:dyDescent="0.45">
      <c r="A177" s="450"/>
      <c r="B177" s="450"/>
      <c r="C177" s="450"/>
      <c r="D177" s="450"/>
      <c r="E177" s="450"/>
      <c r="F177" s="450"/>
      <c r="G177" s="450"/>
      <c r="H177" s="450"/>
    </row>
    <row r="178" spans="1:8" x14ac:dyDescent="0.45">
      <c r="A178" s="450"/>
      <c r="B178" s="450"/>
      <c r="C178" s="450"/>
      <c r="D178" s="450"/>
      <c r="E178" s="450"/>
      <c r="F178" s="450"/>
      <c r="G178" s="450"/>
      <c r="H178" s="450"/>
    </row>
    <row r="179" spans="1:8" x14ac:dyDescent="0.45">
      <c r="A179" s="450"/>
      <c r="B179" s="450"/>
      <c r="C179" s="450"/>
      <c r="D179" s="450"/>
      <c r="E179" s="450"/>
      <c r="F179" s="450"/>
      <c r="G179" s="450"/>
      <c r="H179" s="450"/>
    </row>
    <row r="180" spans="1:8" x14ac:dyDescent="0.45">
      <c r="A180" s="450"/>
      <c r="B180" s="450"/>
      <c r="C180" s="450"/>
      <c r="D180" s="450"/>
      <c r="E180" s="450"/>
      <c r="F180" s="450"/>
      <c r="G180" s="450"/>
      <c r="H180" s="450"/>
    </row>
    <row r="181" spans="1:8" x14ac:dyDescent="0.45">
      <c r="A181" s="450"/>
      <c r="B181" s="450"/>
      <c r="C181" s="450"/>
      <c r="D181" s="450"/>
      <c r="E181" s="450"/>
      <c r="F181" s="450"/>
      <c r="G181" s="450"/>
      <c r="H181" s="450"/>
    </row>
    <row r="182" spans="1:8" x14ac:dyDescent="0.45">
      <c r="A182" s="450"/>
      <c r="B182" s="450"/>
      <c r="C182" s="450"/>
      <c r="D182" s="450"/>
      <c r="E182" s="450"/>
      <c r="F182" s="450"/>
      <c r="G182" s="450"/>
      <c r="H182" s="450"/>
    </row>
    <row r="183" spans="1:8" x14ac:dyDescent="0.45">
      <c r="A183" s="450"/>
      <c r="B183" s="450"/>
      <c r="C183" s="450"/>
      <c r="D183" s="450"/>
      <c r="E183" s="450"/>
      <c r="F183" s="450"/>
      <c r="G183" s="450"/>
      <c r="H183" s="450"/>
    </row>
    <row r="184" spans="1:8" x14ac:dyDescent="0.45">
      <c r="A184" s="450"/>
      <c r="B184" s="450"/>
      <c r="C184" s="450"/>
      <c r="D184" s="450"/>
      <c r="E184" s="450"/>
      <c r="F184" s="450"/>
      <c r="G184" s="450"/>
      <c r="H184" s="450"/>
    </row>
    <row r="185" spans="1:8" x14ac:dyDescent="0.45">
      <c r="A185" s="450"/>
      <c r="B185" s="450"/>
      <c r="C185" s="450"/>
      <c r="D185" s="450"/>
      <c r="E185" s="450"/>
      <c r="F185" s="450"/>
      <c r="G185" s="450"/>
      <c r="H185" s="450"/>
    </row>
    <row r="186" spans="1:8" x14ac:dyDescent="0.45">
      <c r="A186" s="450"/>
      <c r="B186" s="447" t="s">
        <v>640</v>
      </c>
      <c r="C186" s="450"/>
      <c r="D186" s="450"/>
      <c r="E186" s="450"/>
      <c r="F186" s="450"/>
      <c r="G186" s="450"/>
      <c r="H186" s="450"/>
    </row>
    <row r="187" spans="1:8" ht="61.25" customHeight="1" x14ac:dyDescent="0.45">
      <c r="A187" s="450"/>
      <c r="B187" s="588" t="s">
        <v>645</v>
      </c>
      <c r="C187" s="588"/>
      <c r="D187" s="588"/>
      <c r="E187" s="588"/>
      <c r="F187" s="588"/>
      <c r="G187" s="588"/>
      <c r="H187" s="450"/>
    </row>
    <row r="188" spans="1:8" x14ac:dyDescent="0.45">
      <c r="A188" s="450"/>
      <c r="B188" s="450"/>
      <c r="C188" s="450"/>
      <c r="D188" s="450"/>
      <c r="E188" s="450"/>
      <c r="F188" s="450"/>
      <c r="G188" s="450"/>
      <c r="H188" s="450"/>
    </row>
    <row r="189" spans="1:8" x14ac:dyDescent="0.45">
      <c r="A189" s="450"/>
      <c r="B189" s="447" t="s">
        <v>1101</v>
      </c>
      <c r="C189" s="450"/>
      <c r="D189" s="450"/>
      <c r="E189" s="450"/>
      <c r="F189" s="450"/>
      <c r="G189" s="450"/>
      <c r="H189" s="450"/>
    </row>
    <row r="190" spans="1:8" x14ac:dyDescent="0.45">
      <c r="A190" s="450"/>
      <c r="B190" s="450"/>
      <c r="C190" s="450"/>
      <c r="D190" s="450"/>
      <c r="E190" s="450"/>
      <c r="F190" s="450"/>
      <c r="G190" s="450"/>
      <c r="H190" s="450"/>
    </row>
  </sheetData>
  <mergeCells count="12">
    <mergeCell ref="B187:G187"/>
    <mergeCell ref="B112:G112"/>
    <mergeCell ref="B137:G137"/>
    <mergeCell ref="B162:G162"/>
    <mergeCell ref="B4:G4"/>
    <mergeCell ref="B5:G5"/>
    <mergeCell ref="C81:F81"/>
    <mergeCell ref="C109:E109"/>
    <mergeCell ref="B7:G7"/>
    <mergeCell ref="B32:G32"/>
    <mergeCell ref="B56:G56"/>
    <mergeCell ref="B84:G84"/>
  </mergeCells>
  <dataValidations count="1">
    <dataValidation showInputMessage="1" showErrorMessage="1" sqref="D111" xr:uid="{00000000-0002-0000-0400-00000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400-000001000000}">
          <x14:formula1>
            <xm:f>'Charts data'!$D$311:$I$311</xm:f>
          </x14:formula1>
          <xm:sqref>D112</xm:sqref>
        </x14:dataValidation>
        <x14:dataValidation type="list" showInputMessage="1" showErrorMessage="1" xr:uid="{00000000-0002-0000-0400-000002000000}">
          <x14:formula1>
            <xm:f>'Charts data'!$C$294:$C$295</xm:f>
          </x14:formula1>
          <xm:sqref>D82</xm:sqref>
        </x14:dataValidation>
        <x14:dataValidation type="list" allowBlank="1" showInputMessage="1" showErrorMessage="1" xr:uid="{00000000-0002-0000-0400-000003000000}">
          <x14:formula1>
            <xm:f>'Filters control'!$B$1:$B$6</xm:f>
          </x14:formula1>
          <xm:sqref>B5:G5</xm:sqref>
        </x14:dataValidation>
        <x14:dataValidation type="list" showInputMessage="1" showErrorMessage="1" xr:uid="{4ACA2C35-4A47-4EB3-82E5-9640029B9FF1}">
          <x14:formula1>
            <xm:f>'Charts data'!$D$311:$K$311</xm:f>
          </x14:formula1>
          <xm:sqref>D110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CC"/>
    <pageSetUpPr autoPageBreaks="0"/>
  </sheetPr>
  <dimension ref="A1:O537"/>
  <sheetViews>
    <sheetView workbookViewId="0"/>
  </sheetViews>
  <sheetFormatPr defaultRowHeight="14.25" x14ac:dyDescent="0.45"/>
  <cols>
    <col min="2" max="2" width="35" bestFit="1" customWidth="1"/>
    <col min="3" max="5" width="14.06640625" bestFit="1" customWidth="1"/>
    <col min="6" max="6" width="14.06640625" customWidth="1"/>
    <col min="7" max="11" width="14.06640625" bestFit="1" customWidth="1"/>
  </cols>
  <sheetData>
    <row r="1" spans="2:15" x14ac:dyDescent="0.45">
      <c r="D1">
        <v>3</v>
      </c>
      <c r="E1">
        <v>4</v>
      </c>
      <c r="F1">
        <v>5</v>
      </c>
      <c r="G1">
        <v>6</v>
      </c>
      <c r="H1">
        <v>7</v>
      </c>
      <c r="I1">
        <v>8</v>
      </c>
      <c r="J1">
        <v>9</v>
      </c>
      <c r="K1">
        <v>10</v>
      </c>
    </row>
    <row r="3" spans="2:15" ht="18" x14ac:dyDescent="0.55000000000000004">
      <c r="B3" s="400" t="s">
        <v>493</v>
      </c>
      <c r="C3" s="400" t="s">
        <v>494</v>
      </c>
      <c r="D3" s="400"/>
      <c r="E3" s="400"/>
      <c r="F3" s="400"/>
      <c r="G3" s="400"/>
      <c r="H3" s="400"/>
      <c r="I3" s="400"/>
      <c r="J3" s="400"/>
      <c r="K3" s="401"/>
      <c r="L3" s="401"/>
      <c r="M3" s="401"/>
      <c r="N3" s="401"/>
      <c r="O3" s="401"/>
    </row>
    <row r="4" spans="2:15" x14ac:dyDescent="0.45">
      <c r="B4" s="402" t="s">
        <v>244</v>
      </c>
      <c r="D4" s="206" t="str">
        <f>+'Table 1'!C3</f>
        <v>Jun 2015</v>
      </c>
      <c r="E4" s="206" t="str">
        <f>+'Table 1'!D3</f>
        <v>Jun 2016</v>
      </c>
      <c r="F4" s="206" t="str">
        <f>+'Table 1'!E3</f>
        <v>Jun 2017</v>
      </c>
      <c r="G4" s="206" t="str">
        <f>+'Table 1'!F3</f>
        <v>Jun 2018</v>
      </c>
      <c r="H4" s="206" t="str">
        <f>+'Table 1'!G3</f>
        <v>Jun 2019</v>
      </c>
      <c r="I4" s="206" t="str">
        <f>+'Table 1'!H3</f>
        <v>Jun 2020</v>
      </c>
      <c r="J4" s="206" t="str">
        <f>+'Table 1'!I3</f>
        <v>Jun 2021</v>
      </c>
      <c r="K4" s="206" t="str">
        <f>+'Table 1'!J3</f>
        <v>Jun 2022</v>
      </c>
      <c r="L4" s="206"/>
      <c r="M4" s="206"/>
      <c r="N4" s="206"/>
      <c r="O4" s="206"/>
    </row>
    <row r="5" spans="2:15" ht="15" x14ac:dyDescent="0.45">
      <c r="B5" t="s">
        <v>495</v>
      </c>
      <c r="C5" t="s">
        <v>15</v>
      </c>
      <c r="D5">
        <f>VLOOKUP(C5,'Table 1'!$A$8:$S$32,3,FALSE)</f>
        <v>1237.0999999999999</v>
      </c>
      <c r="E5">
        <f>VLOOKUP(C5,'Table 1'!$A$8:$S$32,4,FALSE)</f>
        <v>1292.2</v>
      </c>
      <c r="F5">
        <f>VLOOKUP(C5,'Table 1'!$A$8:$S$32,5,FALSE)</f>
        <v>1617.5</v>
      </c>
      <c r="G5">
        <f>VLOOKUP(C5,'Table 1'!$A$8:$S$32,6,FALSE)</f>
        <v>1774</v>
      </c>
      <c r="H5">
        <f>VLOOKUP(C5,'Table 1'!$A$8:$S$32,7,FALSE)</f>
        <v>1924.8</v>
      </c>
      <c r="I5">
        <f>VLOOKUP(C5,'Table 1'!$A$8:$S$32,8,FALSE)</f>
        <v>1930.8</v>
      </c>
      <c r="J5">
        <f>VLOOKUP(C5,'Table 1'!$A$8:$S$32,9,FALSE)</f>
        <v>2266.6999999999998</v>
      </c>
      <c r="K5">
        <f>VLOOKUP($C5,'Table 1'!$A$8:$S$32,K$1,FALSE)</f>
        <v>2258.6999999999998</v>
      </c>
    </row>
    <row r="6" spans="2:15" x14ac:dyDescent="0.45">
      <c r="B6" s="480" t="s">
        <v>552</v>
      </c>
      <c r="C6" t="s">
        <v>552</v>
      </c>
      <c r="D6">
        <f>VLOOKUP(C6,'Table 1'!$A$8:$S$32,3,FALSE)</f>
        <v>53.9</v>
      </c>
      <c r="E6">
        <f>VLOOKUP(C6,'Table 1'!$A$8:$S$32,4,FALSE)</f>
        <v>54.6</v>
      </c>
      <c r="F6">
        <f>VLOOKUP(C6,'Table 1'!$A$8:$S$32,5,FALSE)</f>
        <v>58.6</v>
      </c>
      <c r="G6">
        <f>VLOOKUP(C6,'Table 1'!$A$8:$S$32,6,FALSE)</f>
        <v>56</v>
      </c>
      <c r="H6">
        <f>VLOOKUP(C6,'Table 1'!$A$8:$S$32,7,FALSE)</f>
        <v>58.1</v>
      </c>
      <c r="I6">
        <f>VLOOKUP(C6,'Table 1'!$A$8:$S$32,8,FALSE)</f>
        <v>57.4</v>
      </c>
      <c r="J6">
        <f>VLOOKUP(C6,'Table 1'!$A$8:$S$32,9,FALSE)</f>
        <v>60.5</v>
      </c>
      <c r="K6">
        <f>VLOOKUP($C6,'Table 1'!$A$8:$S$32,K$1,FALSE)</f>
        <v>57</v>
      </c>
    </row>
    <row r="7" spans="2:15" x14ac:dyDescent="0.45">
      <c r="B7" s="480" t="s">
        <v>553</v>
      </c>
      <c r="C7" t="s">
        <v>553</v>
      </c>
      <c r="D7">
        <f>VLOOKUP(C7,'Table 1'!$A$8:$S$32,3,FALSE)</f>
        <v>434.1</v>
      </c>
      <c r="E7">
        <f>VLOOKUP(C7,'Table 1'!$A$8:$S$32,4,FALSE)</f>
        <v>466.4</v>
      </c>
      <c r="F7">
        <f>VLOOKUP(C7,'Table 1'!$A$8:$S$32,5,FALSE)</f>
        <v>543.1</v>
      </c>
      <c r="G7">
        <f>VLOOKUP(C7,'Table 1'!$A$8:$S$32,6,FALSE)</f>
        <v>631.4</v>
      </c>
      <c r="H7">
        <f>VLOOKUP(C7,'Table 1'!$A$8:$S$32,7,FALSE)</f>
        <v>718.6</v>
      </c>
      <c r="I7">
        <f>VLOOKUP(C7,'Table 1'!$A$8:$S$32,8,FALSE)</f>
        <v>747.5</v>
      </c>
      <c r="J7">
        <f>VLOOKUP(C7,'Table 1'!$A$8:$S$32,9,FALSE)</f>
        <v>916.7</v>
      </c>
      <c r="K7">
        <f>VLOOKUP($C7,'Table 1'!$A$8:$S$32,K$1,FALSE)</f>
        <v>1079.8</v>
      </c>
    </row>
    <row r="8" spans="2:15" x14ac:dyDescent="0.45">
      <c r="B8" s="480" t="s">
        <v>554</v>
      </c>
      <c r="C8" t="s">
        <v>562</v>
      </c>
      <c r="D8">
        <f>VLOOKUP(C8,'Table 1'!$A$8:$S$32,3,FALSE)</f>
        <v>341.7</v>
      </c>
      <c r="E8">
        <f>VLOOKUP(C8,'Table 1'!$A$8:$S$32,4,FALSE)</f>
        <v>356.1</v>
      </c>
      <c r="F8">
        <f>VLOOKUP(C8,'Table 1'!$A$8:$S$32,5,FALSE)</f>
        <v>560.5</v>
      </c>
      <c r="G8">
        <f>VLOOKUP(C8,'Table 1'!$A$8:$S$32,6,FALSE)</f>
        <v>604.20000000000005</v>
      </c>
      <c r="H8">
        <f>VLOOKUP(C8,'Table 1'!$A$8:$S$32,7,FALSE)</f>
        <v>668.5</v>
      </c>
      <c r="I8">
        <f>VLOOKUP(C8,'Table 1'!$A$8:$S$32,8,FALSE)</f>
        <v>677.5</v>
      </c>
      <c r="J8">
        <f>VLOOKUP(C8,'Table 1'!$A$8:$S$32,9,FALSE)</f>
        <v>761.4</v>
      </c>
      <c r="K8">
        <f>VLOOKUP($C8,'Table 1'!$A$8:$S$32,K$1,FALSE)</f>
        <v>635.20000000000005</v>
      </c>
    </row>
    <row r="9" spans="2:15" x14ac:dyDescent="0.45">
      <c r="B9" s="480" t="s">
        <v>555</v>
      </c>
      <c r="C9" t="s">
        <v>555</v>
      </c>
      <c r="D9">
        <f>VLOOKUP(C9,'Table 1'!$A$8:$S$32,3,FALSE)</f>
        <v>536.5</v>
      </c>
      <c r="E9">
        <f>VLOOKUP(C9,'Table 1'!$A$8:$S$32,4,FALSE)</f>
        <v>545.29999999999995</v>
      </c>
      <c r="F9">
        <f>VLOOKUP(C9,'Table 1'!$A$8:$S$32,5,FALSE)</f>
        <v>588.70000000000005</v>
      </c>
      <c r="G9">
        <f>VLOOKUP(C9,'Table 1'!$A$8:$S$32,6,FALSE)</f>
        <v>622.5</v>
      </c>
      <c r="H9">
        <f>VLOOKUP(C9,'Table 1'!$A$8:$S$32,7,FALSE)</f>
        <v>625.9</v>
      </c>
      <c r="I9">
        <f>VLOOKUP(C9,'Table 1'!$A$8:$S$32,8,FALSE)</f>
        <v>593.4</v>
      </c>
      <c r="J9">
        <f>VLOOKUP(C9,'Table 1'!$A$8:$S$32,9,FALSE)</f>
        <v>689.8</v>
      </c>
      <c r="K9">
        <f>VLOOKUP($C9,'Table 1'!$A$8:$S$32,K$1,FALSE)</f>
        <v>639</v>
      </c>
    </row>
    <row r="10" spans="2:15" ht="15" x14ac:dyDescent="0.45">
      <c r="B10" s="194" t="s">
        <v>556</v>
      </c>
      <c r="C10" t="s">
        <v>587</v>
      </c>
      <c r="D10">
        <f>VLOOKUP(C10,'Table 1'!$A$8:$S$32,3,FALSE)</f>
        <v>1985.7</v>
      </c>
      <c r="E10">
        <f>VLOOKUP(C10,'Table 1'!$A$8:$S$32,4,FALSE)</f>
        <v>2064.6999999999998</v>
      </c>
      <c r="F10">
        <f>VLOOKUP(C10,'Table 1'!$A$8:$S$32,5,FALSE)</f>
        <v>2462.1</v>
      </c>
      <c r="G10">
        <f>VLOOKUP(C10,'Table 1'!$A$8:$S$32,6,FALSE)</f>
        <v>2651.6</v>
      </c>
      <c r="H10">
        <f>VLOOKUP(C10,'Table 1'!$A$8:$S$32,7,FALSE)</f>
        <v>2849</v>
      </c>
      <c r="I10">
        <f>VLOOKUP(C10,'Table 1'!$A$8:$S$32,8,FALSE)</f>
        <v>2859.5</v>
      </c>
      <c r="J10">
        <f>VLOOKUP(C10,'Table 1'!$A$8:$S$32,9,FALSE)</f>
        <v>3345.1</v>
      </c>
      <c r="K10">
        <f>VLOOKUP($C10,'Table 1'!$A$8:$S$32,K$1,FALSE)</f>
        <v>3344.6</v>
      </c>
    </row>
    <row r="11" spans="2:15" x14ac:dyDescent="0.45">
      <c r="B11" s="403" t="s">
        <v>1099</v>
      </c>
      <c r="C11" s="403" t="s">
        <v>1099</v>
      </c>
      <c r="D11" s="403">
        <f>SUM(D6:D9)</f>
        <v>1366.2</v>
      </c>
      <c r="E11" s="403">
        <f t="shared" ref="E11:K11" si="0">SUM(E6:E9)</f>
        <v>1422.4</v>
      </c>
      <c r="F11" s="403">
        <f t="shared" si="0"/>
        <v>1750.9</v>
      </c>
      <c r="G11" s="403">
        <f t="shared" si="0"/>
        <v>1914.1</v>
      </c>
      <c r="H11" s="403">
        <f t="shared" si="0"/>
        <v>2071.1</v>
      </c>
      <c r="I11" s="403">
        <f t="shared" si="0"/>
        <v>2075.8000000000002</v>
      </c>
      <c r="J11" s="403">
        <f t="shared" si="0"/>
        <v>2428.3999999999996</v>
      </c>
      <c r="K11" s="538">
        <f t="shared" si="0"/>
        <v>2411</v>
      </c>
      <c r="L11" s="403"/>
      <c r="M11" s="403"/>
      <c r="N11" s="403"/>
      <c r="O11" s="403"/>
    </row>
    <row r="13" spans="2:15" x14ac:dyDescent="0.45">
      <c r="B13" s="206"/>
    </row>
    <row r="16" spans="2:15" x14ac:dyDescent="0.45">
      <c r="B16" s="402" t="s">
        <v>23</v>
      </c>
    </row>
    <row r="17" spans="2:15" ht="15" x14ac:dyDescent="0.45">
      <c r="B17" t="s">
        <v>495</v>
      </c>
      <c r="C17" t="s">
        <v>15</v>
      </c>
      <c r="D17">
        <f>VLOOKUP(C17,'Table 1a'!$A$7:$P$27,3,FALSE)</f>
        <v>2511</v>
      </c>
      <c r="E17">
        <f>VLOOKUP(C17,'Table 1a'!$A$7:$P$27,4,FALSE)</f>
        <v>2317</v>
      </c>
      <c r="F17">
        <f>VLOOKUP(C17,'Table 1a'!$A$7:$P$27,5,FALSE)</f>
        <v>2163</v>
      </c>
      <c r="G17">
        <f>VLOOKUP(C17,'Table 1a'!$A$7:$P$27,6,FALSE)</f>
        <v>1993</v>
      </c>
      <c r="H17">
        <f>VLOOKUP(C17,'Table 1a'!$A$7:$P$27,7,FALSE)</f>
        <v>1792</v>
      </c>
      <c r="I17">
        <f>VLOOKUP(C17,'Table 1a'!$A$7:$P$27,8,FALSE)</f>
        <v>1669</v>
      </c>
      <c r="J17">
        <f>VLOOKUP(C17,'Table 1a'!$A$7:$P$27,9,FALSE)</f>
        <v>1542</v>
      </c>
      <c r="K17">
        <f>VLOOKUP($C17,'Table 1a'!$A$7:$P$27,K$1,FALSE)</f>
        <v>1530</v>
      </c>
    </row>
    <row r="18" spans="2:15" x14ac:dyDescent="0.45">
      <c r="B18" s="194" t="s">
        <v>552</v>
      </c>
      <c r="C18" t="s">
        <v>552</v>
      </c>
      <c r="D18">
        <f>VLOOKUP(C18,'Table 1a'!$A$7:$P$27,3,FALSE)</f>
        <v>34</v>
      </c>
      <c r="E18">
        <f>VLOOKUP(C18,'Table 1a'!$A$7:$P$27,4,FALSE)</f>
        <v>29</v>
      </c>
      <c r="F18">
        <f>VLOOKUP(C18,'Table 1a'!$A$7:$P$27,5,FALSE)</f>
        <v>25</v>
      </c>
      <c r="G18">
        <f>VLOOKUP(C18,'Table 1a'!$A$7:$P$27,6,FALSE)</f>
        <v>21</v>
      </c>
      <c r="H18">
        <f>VLOOKUP(C18,'Table 1a'!$A$7:$P$27,7,FALSE)</f>
        <v>18</v>
      </c>
      <c r="I18">
        <f>VLOOKUP(C18,'Table 1a'!$A$7:$P$27,8,FALSE)</f>
        <v>15</v>
      </c>
      <c r="J18">
        <f>VLOOKUP(C18,'Table 1a'!$A$7:$P$27,9,FALSE)</f>
        <v>13</v>
      </c>
      <c r="K18">
        <f>VLOOKUP($C18,'Table 1a'!$A$7:$P$27,K$1,FALSE)</f>
        <v>12</v>
      </c>
    </row>
    <row r="19" spans="2:15" x14ac:dyDescent="0.45">
      <c r="B19" s="194" t="s">
        <v>553</v>
      </c>
      <c r="C19" t="s">
        <v>553</v>
      </c>
      <c r="D19">
        <f>VLOOKUP(C19,'Table 1a'!$A$7:$P$27,3,FALSE)</f>
        <v>42</v>
      </c>
      <c r="E19">
        <f>VLOOKUP(C19,'Table 1a'!$A$7:$P$27,4,FALSE)</f>
        <v>41</v>
      </c>
      <c r="F19">
        <f>VLOOKUP(C19,'Table 1a'!$A$7:$P$27,5,FALSE)</f>
        <v>40</v>
      </c>
      <c r="G19">
        <f>VLOOKUP(C19,'Table 1a'!$A$7:$P$27,6,FALSE)</f>
        <v>38</v>
      </c>
      <c r="H19">
        <f>VLOOKUP(C19,'Table 1a'!$A$7:$P$27,7,FALSE)</f>
        <v>34</v>
      </c>
      <c r="I19">
        <f>VLOOKUP(C19,'Table 1a'!$A$7:$P$27,8,FALSE)</f>
        <v>33</v>
      </c>
      <c r="J19">
        <f>VLOOKUP(C19,'Table 1a'!$A$7:$P$27,9,FALSE)</f>
        <v>31</v>
      </c>
      <c r="K19">
        <f>VLOOKUP($C19,'Table 1a'!$A$7:$P$27,K$1,FALSE)</f>
        <v>27</v>
      </c>
    </row>
    <row r="20" spans="2:15" x14ac:dyDescent="0.45">
      <c r="B20" s="194" t="s">
        <v>554</v>
      </c>
      <c r="C20" t="s">
        <v>562</v>
      </c>
      <c r="D20">
        <f>VLOOKUP(C20,'Table 1a'!$A$7:$P$27,3,FALSE)</f>
        <v>38</v>
      </c>
      <c r="E20">
        <f>VLOOKUP(C20,'Table 1a'!$A$7:$P$27,4,FALSE)</f>
        <v>38</v>
      </c>
      <c r="F20">
        <f>VLOOKUP(C20,'Table 1a'!$A$7:$P$27,5,FALSE)</f>
        <v>37</v>
      </c>
      <c r="G20">
        <f>VLOOKUP(C20,'Table 1a'!$A$7:$P$27,6,FALSE)</f>
        <v>37</v>
      </c>
      <c r="H20">
        <f>VLOOKUP(C20,'Table 1a'!$A$7:$P$27,7,FALSE)</f>
        <v>37</v>
      </c>
      <c r="I20">
        <f>VLOOKUP(C20,'Table 1a'!$A$7:$P$27,8,FALSE)</f>
        <v>36</v>
      </c>
      <c r="J20">
        <f>VLOOKUP(C20,'Table 1a'!$A$7:$P$27,9,FALSE)</f>
        <v>35</v>
      </c>
      <c r="K20">
        <f>VLOOKUP($C20,'Table 1a'!$A$7:$P$27,K$1,FALSE)</f>
        <v>32</v>
      </c>
    </row>
    <row r="21" spans="2:15" x14ac:dyDescent="0.45">
      <c r="B21" s="194" t="s">
        <v>555</v>
      </c>
      <c r="C21" t="s">
        <v>555</v>
      </c>
      <c r="D21">
        <f>VLOOKUP(C21,'Table 1a'!$A$7:$P$27,3,FALSE)</f>
        <v>138</v>
      </c>
      <c r="E21">
        <f>VLOOKUP(C21,'Table 1a'!$A$7:$P$27,4,FALSE)</f>
        <v>130</v>
      </c>
      <c r="F21">
        <f>VLOOKUP(C21,'Table 1a'!$A$7:$P$27,5,FALSE)</f>
        <v>117</v>
      </c>
      <c r="G21">
        <f>VLOOKUP(C21,'Table 1a'!$A$7:$P$27,6,FALSE)</f>
        <v>111</v>
      </c>
      <c r="H21">
        <f>VLOOKUP(C21,'Table 1a'!$A$7:$P$27,7,FALSE)</f>
        <v>101</v>
      </c>
      <c r="I21">
        <f>VLOOKUP(C21,'Table 1a'!$A$7:$P$27,8,FALSE)</f>
        <v>93</v>
      </c>
      <c r="J21">
        <f>VLOOKUP(C21,'Table 1a'!$A$7:$P$27,9,FALSE)</f>
        <v>80</v>
      </c>
      <c r="K21">
        <f>VLOOKUP($C21,'Table 1a'!$A$7:$P$27,K$1,FALSE)</f>
        <v>77</v>
      </c>
    </row>
    <row r="22" spans="2:15" ht="15" x14ac:dyDescent="0.45">
      <c r="B22" s="194" t="s">
        <v>556</v>
      </c>
      <c r="C22" t="s">
        <v>587</v>
      </c>
      <c r="D22">
        <f>VLOOKUP(C22,'Table 1a'!$A$7:$P$286,3,FALSE)</f>
        <v>528742</v>
      </c>
      <c r="E22">
        <f>VLOOKUP(C22,'Table 1a'!$A$7:$P$286,4,FALSE)</f>
        <v>547113</v>
      </c>
      <c r="F22">
        <f>VLOOKUP(C22,'Table 1a'!$A$7:$P$286,5,FALSE)</f>
        <v>562243</v>
      </c>
      <c r="G22">
        <f>VLOOKUP(C22,'Table 1a'!$A$7:$P$286,6,FALSE)</f>
        <v>562242</v>
      </c>
      <c r="H22">
        <f>VLOOKUP(C22,'Table 1a'!$A$7:$P$286,7,FALSE)</f>
        <v>564704</v>
      </c>
      <c r="I22">
        <f>VLOOKUP(C22,'Table 1a'!$A$7:$P$286,8,FALSE)</f>
        <v>569103</v>
      </c>
      <c r="J22">
        <f>VLOOKUP(C22,'Table 1a'!$A$7:$P$286,9,FALSE)</f>
        <v>579337</v>
      </c>
      <c r="K22">
        <f>VLOOKUP($C22,'Table 1a'!$A$7:$P$27,K$1,FALSE)</f>
        <v>604979</v>
      </c>
    </row>
    <row r="23" spans="2:15" x14ac:dyDescent="0.45">
      <c r="B23" s="403" t="s">
        <v>1099</v>
      </c>
      <c r="C23" s="403" t="s">
        <v>1099</v>
      </c>
      <c r="D23" s="403">
        <f>SUM(D18:D21)</f>
        <v>252</v>
      </c>
      <c r="E23" s="403">
        <f t="shared" ref="E23:K23" si="1">SUM(E18:E21)</f>
        <v>238</v>
      </c>
      <c r="F23" s="403">
        <f t="shared" si="1"/>
        <v>219</v>
      </c>
      <c r="G23" s="403">
        <f t="shared" si="1"/>
        <v>207</v>
      </c>
      <c r="H23" s="403">
        <f t="shared" si="1"/>
        <v>190</v>
      </c>
      <c r="I23" s="403">
        <f>SUM(I18:I21)</f>
        <v>177</v>
      </c>
      <c r="J23" s="403">
        <f t="shared" si="1"/>
        <v>159</v>
      </c>
      <c r="K23" s="403">
        <f t="shared" si="1"/>
        <v>148</v>
      </c>
      <c r="L23" s="403"/>
      <c r="M23" s="403"/>
      <c r="N23" s="403"/>
      <c r="O23" s="403"/>
    </row>
    <row r="25" spans="2:15" x14ac:dyDescent="0.45">
      <c r="B25" s="206"/>
    </row>
    <row r="27" spans="2:15" x14ac:dyDescent="0.45">
      <c r="B27" s="404" t="s">
        <v>496</v>
      </c>
      <c r="D27" s="206" t="str">
        <f>+D4</f>
        <v>Jun 2015</v>
      </c>
      <c r="E27" s="206" t="str">
        <f t="shared" ref="E27:K27" si="2">+E4</f>
        <v>Jun 2016</v>
      </c>
      <c r="F27" s="206" t="str">
        <f t="shared" si="2"/>
        <v>Jun 2017</v>
      </c>
      <c r="G27" s="206" t="str">
        <f t="shared" si="2"/>
        <v>Jun 2018</v>
      </c>
      <c r="H27" s="206" t="str">
        <f t="shared" si="2"/>
        <v>Jun 2019</v>
      </c>
      <c r="I27" s="206" t="str">
        <f t="shared" si="2"/>
        <v>Jun 2020</v>
      </c>
      <c r="J27" s="206" t="str">
        <f t="shared" si="2"/>
        <v>Jun 2021</v>
      </c>
      <c r="K27" s="206" t="str">
        <f t="shared" si="2"/>
        <v>Jun 2022</v>
      </c>
      <c r="L27" s="206"/>
    </row>
    <row r="29" spans="2:15" x14ac:dyDescent="0.45">
      <c r="B29" s="405" t="str">
        <f>+Charts!$B$5</f>
        <v>Total industry</v>
      </c>
      <c r="C29" s="405" t="s">
        <v>244</v>
      </c>
      <c r="D29" s="405">
        <f>VLOOKUP($B$29,$B$5:$O$13,3,FALSE)</f>
        <v>1985.7</v>
      </c>
      <c r="E29" s="405">
        <f>VLOOKUP($B$29,$B$5:$O$13,4,FALSE)</f>
        <v>2064.6999999999998</v>
      </c>
      <c r="F29" s="405">
        <f>VLOOKUP($B$29,$B$5:$O$13,5,FALSE)</f>
        <v>2462.1</v>
      </c>
      <c r="G29" s="405">
        <f>VLOOKUP($B$29,$B$5:$O$13,6,FALSE)</f>
        <v>2651.6</v>
      </c>
      <c r="H29" s="405">
        <f>VLOOKUP($B$29,$B$5:$O$13,7,FALSE)</f>
        <v>2849</v>
      </c>
      <c r="I29" s="405">
        <f>VLOOKUP($B$29,$B$5:$O$13,8,FALSE)</f>
        <v>2859.5</v>
      </c>
      <c r="J29" s="405">
        <f>VLOOKUP($B$29,$B$5:$O$13,9,FALSE)</f>
        <v>3345.1</v>
      </c>
      <c r="K29" s="405">
        <f>VLOOKUP($B$29,$B$5:$O$13,10,FALSE)</f>
        <v>3344.6</v>
      </c>
      <c r="L29" s="405"/>
      <c r="M29" s="405"/>
      <c r="N29" s="405"/>
      <c r="O29" s="405"/>
    </row>
    <row r="30" spans="2:15" x14ac:dyDescent="0.45">
      <c r="B30" s="405" t="str">
        <f>+Charts!$B$5</f>
        <v>Total industry</v>
      </c>
      <c r="C30" s="405" t="s">
        <v>545</v>
      </c>
      <c r="D30" s="405">
        <f>VLOOKUP($B$30,$B$17:$J$26,3,FALSE)</f>
        <v>528742</v>
      </c>
      <c r="E30" s="405">
        <f>VLOOKUP($B$30,$B$17:$J$26,4,FALSE)</f>
        <v>547113</v>
      </c>
      <c r="F30" s="405">
        <f>VLOOKUP($B$30,$B$17:$J$26,5,FALSE)</f>
        <v>562243</v>
      </c>
      <c r="G30" s="405">
        <f>VLOOKUP($B$30,$B$17:$J$26,6,FALSE)</f>
        <v>562242</v>
      </c>
      <c r="H30" s="405">
        <f>VLOOKUP($B$30,$B$17:$J$26,7,FALSE)</f>
        <v>564704</v>
      </c>
      <c r="I30" s="405">
        <f>VLOOKUP($B$30,$B$17:$J$26,8,FALSE)</f>
        <v>569103</v>
      </c>
      <c r="J30" s="405">
        <f>VLOOKUP($B$30,$B$17:$J$26,9,FALSE)</f>
        <v>579337</v>
      </c>
      <c r="K30" s="405">
        <f>VLOOKUP($B$30,$B$17:$O$26,10,FALSE)</f>
        <v>604979</v>
      </c>
      <c r="L30" s="405"/>
      <c r="M30" s="405"/>
      <c r="N30" s="405"/>
      <c r="O30" s="405"/>
    </row>
    <row r="33" spans="2:15" ht="18" x14ac:dyDescent="0.55000000000000004">
      <c r="B33" s="400" t="s">
        <v>497</v>
      </c>
      <c r="C33" s="400" t="s">
        <v>498</v>
      </c>
      <c r="D33" s="400"/>
      <c r="E33" s="400"/>
      <c r="F33" s="400"/>
      <c r="G33" s="400"/>
      <c r="H33" s="400"/>
      <c r="I33" s="400"/>
      <c r="J33" s="400"/>
      <c r="K33" s="400"/>
    </row>
    <row r="34" spans="2:15" x14ac:dyDescent="0.45">
      <c r="B34" s="406" t="s">
        <v>499</v>
      </c>
      <c r="D34" t="str">
        <f>+D4</f>
        <v>Jun 2015</v>
      </c>
      <c r="E34" t="str">
        <f t="shared" ref="E34:J34" si="3">+E4</f>
        <v>Jun 2016</v>
      </c>
      <c r="F34" t="str">
        <f t="shared" si="3"/>
        <v>Jun 2017</v>
      </c>
      <c r="G34" t="str">
        <f t="shared" si="3"/>
        <v>Jun 2018</v>
      </c>
      <c r="H34" t="str">
        <f t="shared" si="3"/>
        <v>Jun 2019</v>
      </c>
      <c r="I34" t="str">
        <f t="shared" si="3"/>
        <v>Jun 2020</v>
      </c>
      <c r="J34" t="str">
        <f t="shared" si="3"/>
        <v>Jun 2021</v>
      </c>
      <c r="K34" t="str">
        <f t="shared" ref="K34" si="4">+K4</f>
        <v>Jun 2022</v>
      </c>
    </row>
    <row r="35" spans="2:15" ht="15" x14ac:dyDescent="0.45">
      <c r="B35" t="s">
        <v>495</v>
      </c>
      <c r="C35" t="s">
        <v>15</v>
      </c>
      <c r="D35">
        <f>VLOOKUP(C35,'Table 1'!$A$64:$S$88,3,FALSE)</f>
        <v>1341.9</v>
      </c>
      <c r="E35">
        <f>VLOOKUP(C35,'Table 1'!$A$64:$S$88,4,FALSE)</f>
        <v>1397.4</v>
      </c>
      <c r="F35">
        <f>VLOOKUP(C35,'Table 1'!$A$64:$S$88,5,FALSE)</f>
        <v>1561.9</v>
      </c>
      <c r="G35">
        <f>VLOOKUP(C35,'Table 1'!$A$64:$S$88,6,FALSE)</f>
        <v>1707</v>
      </c>
      <c r="H35">
        <f>VLOOKUP(C35,'Table 1'!$A$64:$S$88,7,FALSE)</f>
        <v>1846.1</v>
      </c>
      <c r="I35">
        <f>VLOOKUP(C35,'Table 1'!$A$64:$S$88,8,FALSE)</f>
        <v>1851.3</v>
      </c>
      <c r="J35">
        <f>VLOOKUP($C35,'Table 1'!$A$64:$S$88,J$1,FALSE)</f>
        <v>2163.4</v>
      </c>
      <c r="K35">
        <f>VLOOKUP($C35,'Table 1'!$A$64:$S$88,K$1,FALSE)</f>
        <v>2148.6</v>
      </c>
    </row>
    <row r="36" spans="2:15" x14ac:dyDescent="0.45">
      <c r="B36" s="194" t="s">
        <v>552</v>
      </c>
      <c r="C36" t="s">
        <v>552</v>
      </c>
      <c r="D36">
        <f>VLOOKUP(C36,'Table 1'!$A$64:$S$88,3,FALSE)</f>
        <v>50.7</v>
      </c>
      <c r="E36">
        <f>VLOOKUP(C36,'Table 1'!$A$64:$S$88,4,FALSE)</f>
        <v>51.8</v>
      </c>
      <c r="F36">
        <f>VLOOKUP(C36,'Table 1'!$A$64:$S$88,5,FALSE)</f>
        <v>55.2</v>
      </c>
      <c r="G36">
        <f>VLOOKUP(C36,'Table 1'!$A$64:$S$88,6,FALSE)</f>
        <v>52.5</v>
      </c>
      <c r="H36">
        <f>VLOOKUP(C36,'Table 1'!$A$64:$S$88,7,FALSE)</f>
        <v>54.6</v>
      </c>
      <c r="I36">
        <f>VLOOKUP(C36,'Table 1'!$A$64:$S$88,8,FALSE)</f>
        <v>54.5</v>
      </c>
      <c r="J36">
        <f>VLOOKUP($C36,'Table 1'!$A$64:$S$88,J$1,FALSE)</f>
        <v>57</v>
      </c>
      <c r="K36">
        <f>VLOOKUP($C36,'Table 1'!$A$64:$S$88,K$1,FALSE)</f>
        <v>54.2</v>
      </c>
    </row>
    <row r="37" spans="2:15" x14ac:dyDescent="0.45">
      <c r="B37" s="194" t="s">
        <v>553</v>
      </c>
      <c r="C37" t="s">
        <v>553</v>
      </c>
      <c r="D37">
        <f>VLOOKUP(C37,'Table 1'!$A$64:$S$88,3,FALSE)</f>
        <v>404.5</v>
      </c>
      <c r="E37">
        <f>VLOOKUP(C37,'Table 1'!$A$64:$S$88,4,FALSE)</f>
        <v>437</v>
      </c>
      <c r="F37">
        <f>VLOOKUP(C37,'Table 1'!$A$64:$S$88,5,FALSE)</f>
        <v>511.3</v>
      </c>
      <c r="G37">
        <f>VLOOKUP(C37,'Table 1'!$A$64:$S$88,6,FALSE)</f>
        <v>592.5</v>
      </c>
      <c r="H37">
        <f>VLOOKUP(C37,'Table 1'!$A$64:$S$88,7,FALSE)</f>
        <v>675.6</v>
      </c>
      <c r="I37">
        <f>VLOOKUP(C37,'Table 1'!$A$64:$S$88,8,FALSE)</f>
        <v>699.9</v>
      </c>
      <c r="J37">
        <f>VLOOKUP($C37,'Table 1'!$A$64:$S$88,J$1,FALSE)</f>
        <v>856.5</v>
      </c>
      <c r="K37">
        <f>VLOOKUP($C37,'Table 1'!$A$64:$S$88,K$1,FALSE)</f>
        <v>1000.8</v>
      </c>
    </row>
    <row r="38" spans="2:15" x14ac:dyDescent="0.45">
      <c r="B38" s="194" t="s">
        <v>554</v>
      </c>
      <c r="C38" t="s">
        <v>562</v>
      </c>
      <c r="D38">
        <f>VLOOKUP(C38,'Table 1'!$A$64:$S$88,3,FALSE)</f>
        <v>505.2</v>
      </c>
      <c r="E38">
        <f>VLOOKUP(C38,'Table 1'!$A$64:$S$88,4,FALSE)</f>
        <v>530.29999999999995</v>
      </c>
      <c r="F38">
        <f>VLOOKUP(C38,'Table 1'!$A$64:$S$88,5,FALSE)</f>
        <v>578.20000000000005</v>
      </c>
      <c r="G38">
        <f>VLOOKUP(C38,'Table 1'!$A$64:$S$88,6,FALSE)</f>
        <v>612.29999999999995</v>
      </c>
      <c r="H38">
        <f>VLOOKUP(C38,'Table 1'!$A$64:$S$88,7,FALSE)</f>
        <v>668.1</v>
      </c>
      <c r="I38">
        <f>VLOOKUP(C38,'Table 1'!$A$64:$S$88,8,FALSE)</f>
        <v>681.9</v>
      </c>
      <c r="J38">
        <f>VLOOKUP($C38,'Table 1'!$A$64:$S$88,J$1,FALSE)</f>
        <v>756</v>
      </c>
      <c r="K38">
        <f>VLOOKUP($C38,'Table 1'!$A$64:$S$88,K$1,FALSE)</f>
        <v>642.70000000000005</v>
      </c>
    </row>
    <row r="39" spans="2:15" x14ac:dyDescent="0.45">
      <c r="B39" s="194" t="s">
        <v>555</v>
      </c>
      <c r="C39" t="s">
        <v>555</v>
      </c>
      <c r="D39">
        <f>VLOOKUP(C39,'Table 1'!$A$64:$S$88,3,FALSE)</f>
        <v>531.1</v>
      </c>
      <c r="E39">
        <f>VLOOKUP(C39,'Table 1'!$A$64:$S$88,4,FALSE)</f>
        <v>540.79999999999995</v>
      </c>
      <c r="F39">
        <f>VLOOKUP(C39,'Table 1'!$A$64:$S$88,5,FALSE)</f>
        <v>582.9</v>
      </c>
      <c r="G39">
        <f>VLOOKUP(C39,'Table 1'!$A$64:$S$88,6,FALSE)</f>
        <v>616.79999999999995</v>
      </c>
      <c r="H39">
        <f>VLOOKUP(C39,'Table 1'!$A$64:$S$88,7,FALSE)</f>
        <v>620</v>
      </c>
      <c r="I39">
        <f>VLOOKUP(C39,'Table 1'!$A$64:$S$88,8,FALSE)</f>
        <v>587.6</v>
      </c>
      <c r="J39">
        <f>VLOOKUP($C39,'Table 1'!$A$64:$S$88,J$1,FALSE)</f>
        <v>678.3</v>
      </c>
      <c r="K39">
        <f>VLOOKUP($C39,'Table 1'!$A$64:$S$88,K$1,FALSE)</f>
        <v>634.6</v>
      </c>
    </row>
    <row r="40" spans="2:15" ht="15" x14ac:dyDescent="0.45">
      <c r="B40" s="194" t="s">
        <v>556</v>
      </c>
      <c r="C40" t="s">
        <v>587</v>
      </c>
      <c r="D40">
        <f>VLOOKUP(C40,'Table 1'!$A$64:$S$89,3,FALSE)</f>
        <v>2029.3</v>
      </c>
      <c r="E40">
        <f>VLOOKUP(C40,'Table 1'!$A$64:$S$88,4,FALSE)</f>
        <v>2121.5</v>
      </c>
      <c r="F40">
        <f>VLOOKUP(C40,'Table 1'!$A$64:$S$88,5,FALSE)</f>
        <v>2355.6</v>
      </c>
      <c r="G40">
        <f>VLOOKUP(C40,'Table 1'!$A$64:$S$88,6,FALSE)</f>
        <v>2528.8000000000002</v>
      </c>
      <c r="H40">
        <f>VLOOKUP(C40,'Table 1'!$A$64:$S$88,7,FALSE)</f>
        <v>2707.2</v>
      </c>
      <c r="I40">
        <f>VLOOKUP(C40,'Table 1'!$A$64:$S$88,8,FALSE)</f>
        <v>2715.2</v>
      </c>
      <c r="J40">
        <f>VLOOKUP($C40,'Table 1'!$A$64:$S$88,J$1,FALSE)</f>
        <v>3163.6</v>
      </c>
      <c r="K40">
        <f>VLOOKUP($C40,'Table 1'!$A$64:$S$88,K$1,FALSE)</f>
        <v>3171.9</v>
      </c>
    </row>
    <row r="41" spans="2:15" x14ac:dyDescent="0.45">
      <c r="B41" s="403" t="s">
        <v>1099</v>
      </c>
      <c r="C41" s="403" t="s">
        <v>1099</v>
      </c>
      <c r="D41" s="403">
        <f>SUM(D36:D39)</f>
        <v>1491.5</v>
      </c>
      <c r="E41" s="403">
        <f t="shared" ref="E41:K41" si="5">SUM(E36:E39)</f>
        <v>1559.8999999999999</v>
      </c>
      <c r="F41" s="403">
        <f t="shared" si="5"/>
        <v>1727.6</v>
      </c>
      <c r="G41" s="403">
        <f t="shared" si="5"/>
        <v>1874.1</v>
      </c>
      <c r="H41" s="403">
        <f t="shared" si="5"/>
        <v>2018.3000000000002</v>
      </c>
      <c r="I41" s="403">
        <f t="shared" si="5"/>
        <v>2023.9</v>
      </c>
      <c r="J41" s="403">
        <f t="shared" si="5"/>
        <v>2347.8000000000002</v>
      </c>
      <c r="K41" s="403">
        <f t="shared" si="5"/>
        <v>2332.3000000000002</v>
      </c>
      <c r="L41" s="403"/>
      <c r="M41" s="403"/>
      <c r="N41" s="403"/>
      <c r="O41" s="403"/>
    </row>
    <row r="46" spans="2:15" x14ac:dyDescent="0.45">
      <c r="B46" t="s">
        <v>386</v>
      </c>
    </row>
    <row r="47" spans="2:15" ht="28.9" x14ac:dyDescent="0.45">
      <c r="B47" t="s">
        <v>495</v>
      </c>
      <c r="C47" s="407" t="s">
        <v>15</v>
      </c>
      <c r="D47">
        <f>VLOOKUP(C47,'Table 1'!$A$35:$P$60,3,FALSE)</f>
        <v>28007</v>
      </c>
      <c r="E47">
        <f>VLOOKUP(C47,'Table 1'!$A$35:$P$60,4,FALSE)</f>
        <v>27011</v>
      </c>
      <c r="F47">
        <f>VLOOKUP(C47,'Table 1'!$A$35:$P$60,5,FALSE)</f>
        <v>26448</v>
      </c>
      <c r="G47">
        <f>VLOOKUP(C47,'Table 1'!$A$35:$P$60,6,FALSE)</f>
        <v>25813</v>
      </c>
      <c r="H47">
        <f>VLOOKUP(C47,'Table 1'!$A$35:$P$60,7,FALSE)</f>
        <v>25527</v>
      </c>
      <c r="I47">
        <f>VLOOKUP(C47,'Table 1'!$A$35:$P$60,8,FALSE)</f>
        <v>22468</v>
      </c>
      <c r="J47">
        <f>VLOOKUP($C47,'Table 1'!$A$35:$P$60,J$1,FALSE)</f>
        <v>21307</v>
      </c>
      <c r="K47">
        <f>VLOOKUP($C47,'Table 1'!$A$35:$P$60,K$1,FALSE)</f>
        <v>21517</v>
      </c>
    </row>
    <row r="48" spans="2:15" x14ac:dyDescent="0.45">
      <c r="B48" s="194" t="s">
        <v>552</v>
      </c>
      <c r="C48" t="s">
        <v>552</v>
      </c>
      <c r="D48">
        <f>VLOOKUP(C48,'Table 1'!$A$35:$P$60,3,FALSE)</f>
        <v>346</v>
      </c>
      <c r="E48">
        <f>VLOOKUP(C48,'Table 1'!$A$35:$P$60,4,FALSE)</f>
        <v>340</v>
      </c>
      <c r="F48">
        <f>VLOOKUP(C48,'Table 1'!$A$35:$P$60,5,FALSE)</f>
        <v>329</v>
      </c>
      <c r="G48">
        <f>VLOOKUP(C48,'Table 1'!$A$35:$P$60,6,FALSE)</f>
        <v>294</v>
      </c>
      <c r="H48">
        <f>VLOOKUP(C48,'Table 1'!$A$35:$P$60,7,FALSE)</f>
        <v>286</v>
      </c>
      <c r="I48">
        <f>VLOOKUP(C48,'Table 1'!$A$35:$P$60,8,FALSE)</f>
        <v>276</v>
      </c>
      <c r="J48">
        <f>VLOOKUP($C48,'Table 1'!$A$35:$P$60,J$1,FALSE)</f>
        <v>251</v>
      </c>
      <c r="K48">
        <f>VLOOKUP($C48,'Table 1'!$A$35:$P$60,K$1,FALSE)</f>
        <v>244</v>
      </c>
    </row>
    <row r="49" spans="2:15" x14ac:dyDescent="0.45">
      <c r="B49" s="194" t="s">
        <v>553</v>
      </c>
      <c r="C49" t="s">
        <v>553</v>
      </c>
      <c r="D49">
        <f>VLOOKUP(C49,'Table 1'!$A$35:$P$60,3,FALSE)</f>
        <v>11303</v>
      </c>
      <c r="E49">
        <f>VLOOKUP(C49,'Table 1'!$A$35:$P$60,4,FALSE)</f>
        <v>11082</v>
      </c>
      <c r="F49">
        <f>VLOOKUP(C49,'Table 1'!$A$35:$P$60,5,FALSE)</f>
        <v>11148</v>
      </c>
      <c r="G49">
        <f>VLOOKUP(C49,'Table 1'!$A$35:$P$60,6,FALSE)</f>
        <v>11430</v>
      </c>
      <c r="H49">
        <f>VLOOKUP(C49,'Table 1'!$A$35:$P$60,7,FALSE)</f>
        <v>11348</v>
      </c>
      <c r="I49">
        <f>VLOOKUP(C49,'Table 1'!$A$35:$P$60,8,FALSE)</f>
        <v>11326</v>
      </c>
      <c r="J49">
        <f>VLOOKUP($C49,'Table 1'!$A$35:$P$60,J$1,FALSE)</f>
        <v>11360</v>
      </c>
      <c r="K49">
        <f>VLOOKUP($C49,'Table 1'!$A$35:$P$60,K$1,FALSE)</f>
        <v>12491</v>
      </c>
    </row>
    <row r="50" spans="2:15" x14ac:dyDescent="0.45">
      <c r="B50" s="194" t="s">
        <v>554</v>
      </c>
      <c r="C50" t="s">
        <v>562</v>
      </c>
      <c r="D50">
        <f>VLOOKUP(C50,'Table 1'!$A$35:$P$60,3,FALSE)</f>
        <v>3524</v>
      </c>
      <c r="E50">
        <f>VLOOKUP(C50,'Table 1'!$A$35:$P$60,4,FALSE)</f>
        <v>3533</v>
      </c>
      <c r="F50">
        <f>VLOOKUP(C50,'Table 1'!$A$35:$P$60,5,FALSE)</f>
        <v>3570</v>
      </c>
      <c r="G50">
        <f>VLOOKUP(C50,'Table 1'!$A$35:$P$60,6,FALSE)</f>
        <v>3537</v>
      </c>
      <c r="H50">
        <f>VLOOKUP(C50,'Table 1'!$A$35:$P$60,7,FALSE)</f>
        <v>3601</v>
      </c>
      <c r="I50">
        <f>VLOOKUP(C50,'Table 1'!$A$35:$P$60,8,FALSE)</f>
        <v>3538</v>
      </c>
      <c r="J50">
        <f>VLOOKUP($C50,'Table 1'!$A$35:$P$60,J$1,FALSE)</f>
        <v>3545</v>
      </c>
      <c r="K50">
        <f>VLOOKUP($C50,'Table 1'!$A$35:$P$60,K$1,FALSE)</f>
        <v>2929</v>
      </c>
    </row>
    <row r="51" spans="2:15" x14ac:dyDescent="0.45">
      <c r="B51" s="194" t="s">
        <v>555</v>
      </c>
      <c r="C51" t="s">
        <v>555</v>
      </c>
      <c r="D51">
        <f>VLOOKUP(C51,'Table 1'!$A$35:$P$60,3,FALSE)</f>
        <v>13751</v>
      </c>
      <c r="E51">
        <f>VLOOKUP(C51,'Table 1'!$A$35:$P$60,4,FALSE)</f>
        <v>12978</v>
      </c>
      <c r="F51">
        <f>VLOOKUP(C51,'Table 1'!$A$35:$P$60,5,FALSE)</f>
        <v>12311</v>
      </c>
      <c r="G51">
        <f>VLOOKUP(C51,'Table 1'!$A$35:$P$60,6,FALSE)</f>
        <v>11398</v>
      </c>
      <c r="H51">
        <f>VLOOKUP(C51,'Table 1'!$A$35:$P$60,7,FALSE)</f>
        <v>11125</v>
      </c>
      <c r="I51">
        <f>VLOOKUP(C51,'Table 1'!$A$35:$P$60,8,FALSE)</f>
        <v>8149</v>
      </c>
      <c r="J51">
        <f>VLOOKUP($C51,'Table 1'!$A$35:$P$60,J$1,FALSE)</f>
        <v>6965</v>
      </c>
      <c r="K51">
        <f>VLOOKUP($C51,'Table 1'!$A$35:$P$60,K$1,FALSE)</f>
        <v>6610</v>
      </c>
    </row>
    <row r="52" spans="2:15" ht="15" x14ac:dyDescent="0.45">
      <c r="B52" s="194" t="s">
        <v>556</v>
      </c>
      <c r="C52" t="s">
        <v>587</v>
      </c>
      <c r="D52">
        <f>VLOOKUP(C52,'Table 1'!$A$35:$P$60,3,FALSE)</f>
        <v>29919</v>
      </c>
      <c r="E52">
        <f>VLOOKUP(C52,'Table 1'!$A$35:$P$60,4,FALSE)</f>
        <v>28963</v>
      </c>
      <c r="F52">
        <f>VLOOKUP(C52,'Table 1'!$A$35:$P$60,5,FALSE)</f>
        <v>28417</v>
      </c>
      <c r="G52">
        <f>VLOOKUP(C52,'Table 1'!$A$35:$P$60,6,FALSE)</f>
        <v>27714</v>
      </c>
      <c r="H52">
        <f>VLOOKUP(C52,'Table 1'!$A$35:$P$60,7,FALSE)</f>
        <v>27419</v>
      </c>
      <c r="I52">
        <f>VLOOKUP(C52,'Table 1'!$A$35:$P$60,8,FALSE)</f>
        <v>24356</v>
      </c>
      <c r="J52">
        <f>VLOOKUP($C52,'Table 1'!$A$35:$P$60,J$1,FALSE)</f>
        <v>23200</v>
      </c>
      <c r="K52">
        <f>VLOOKUP($C52,'Table 1'!$A$35:$P$60,K$1,FALSE)</f>
        <v>23400</v>
      </c>
    </row>
    <row r="53" spans="2:15" x14ac:dyDescent="0.45">
      <c r="B53" s="403" t="s">
        <v>1099</v>
      </c>
      <c r="C53" s="403" t="s">
        <v>1099</v>
      </c>
      <c r="D53" s="403">
        <f>SUM(D48:D51)</f>
        <v>28924</v>
      </c>
      <c r="E53" s="403">
        <f t="shared" ref="E53:K53" si="6">SUM(E48:E51)</f>
        <v>27933</v>
      </c>
      <c r="F53" s="403">
        <f t="shared" si="6"/>
        <v>27358</v>
      </c>
      <c r="G53" s="403">
        <f t="shared" si="6"/>
        <v>26659</v>
      </c>
      <c r="H53" s="403">
        <f t="shared" si="6"/>
        <v>26360</v>
      </c>
      <c r="I53" s="403">
        <f t="shared" si="6"/>
        <v>23289</v>
      </c>
      <c r="J53" s="403">
        <f t="shared" si="6"/>
        <v>22121</v>
      </c>
      <c r="K53" s="403">
        <f t="shared" si="6"/>
        <v>22274</v>
      </c>
      <c r="L53" s="403"/>
      <c r="M53" s="403"/>
      <c r="N53" s="403"/>
      <c r="O53" s="403"/>
    </row>
    <row r="58" spans="2:15" x14ac:dyDescent="0.45">
      <c r="B58" s="405" t="s">
        <v>496</v>
      </c>
      <c r="D58" t="str">
        <f>+D34</f>
        <v>Jun 2015</v>
      </c>
      <c r="E58" t="str">
        <f t="shared" ref="E58:K58" si="7">+E34</f>
        <v>Jun 2016</v>
      </c>
      <c r="F58" t="str">
        <f t="shared" si="7"/>
        <v>Jun 2017</v>
      </c>
      <c r="G58" t="str">
        <f t="shared" si="7"/>
        <v>Jun 2018</v>
      </c>
      <c r="H58" t="str">
        <f t="shared" si="7"/>
        <v>Jun 2019</v>
      </c>
      <c r="I58" t="str">
        <f t="shared" si="7"/>
        <v>Jun 2020</v>
      </c>
      <c r="J58" t="str">
        <f t="shared" si="7"/>
        <v>Jun 2021</v>
      </c>
      <c r="K58" t="str">
        <f t="shared" si="7"/>
        <v>Jun 2022</v>
      </c>
    </row>
    <row r="59" spans="2:15" x14ac:dyDescent="0.45">
      <c r="B59" s="405" t="str">
        <f>+Charts!$B$5</f>
        <v>Total industry</v>
      </c>
      <c r="C59" s="405" t="s">
        <v>418</v>
      </c>
      <c r="D59" s="405">
        <f>VLOOKUP($B$60,$B$34:$J$43,3,FALSE)</f>
        <v>2029.3</v>
      </c>
      <c r="E59" s="405">
        <f>VLOOKUP($B$60,$B$34:$J$43,4,FALSE)</f>
        <v>2121.5</v>
      </c>
      <c r="F59" s="405">
        <f>VLOOKUP($B$60,$B$34:$J$43,5,FALSE)</f>
        <v>2355.6</v>
      </c>
      <c r="G59" s="405">
        <f>VLOOKUP($B$60,$B$34:$J$43,6,FALSE)</f>
        <v>2528.8000000000002</v>
      </c>
      <c r="H59" s="405">
        <f>VLOOKUP($B$60,$B$34:$J$43,7,FALSE)</f>
        <v>2707.2</v>
      </c>
      <c r="I59" s="405">
        <f>VLOOKUP($B$60,$B$34:$J$43,8,FALSE)</f>
        <v>2715.2</v>
      </c>
      <c r="J59" s="405">
        <f>VLOOKUP($B$60,$B$34:$J$43,9,FALSE)</f>
        <v>3163.6</v>
      </c>
      <c r="K59" s="405">
        <f>VLOOKUP($B$60,$B$34:$K$43,10,FALSE)</f>
        <v>3171.9</v>
      </c>
      <c r="L59" s="405"/>
      <c r="M59" s="405"/>
      <c r="N59" s="405"/>
      <c r="O59" s="405"/>
    </row>
    <row r="60" spans="2:15" x14ac:dyDescent="0.45">
      <c r="B60" s="405" t="str">
        <f>+Charts!$B$5</f>
        <v>Total industry</v>
      </c>
      <c r="C60" s="405" t="s">
        <v>500</v>
      </c>
      <c r="D60" s="405">
        <f>VLOOKUP($B$60,$B$47:$J$55,3,FALSE)</f>
        <v>29919</v>
      </c>
      <c r="E60" s="405">
        <f>VLOOKUP($B$60,$B$47:$J$55,4,FALSE)</f>
        <v>28963</v>
      </c>
      <c r="F60" s="405">
        <f>VLOOKUP($B$60,$B$47:$J$55,5,FALSE)</f>
        <v>28417</v>
      </c>
      <c r="G60" s="405">
        <f>VLOOKUP($B$60,$B$47:$J$55,6,FALSE)</f>
        <v>27714</v>
      </c>
      <c r="H60" s="405">
        <f>VLOOKUP($B$60,$B$47:$J$55,7,FALSE)</f>
        <v>27419</v>
      </c>
      <c r="I60" s="405">
        <f>VLOOKUP($B$60,$B$47:$J$55,8,FALSE)</f>
        <v>24356</v>
      </c>
      <c r="J60" s="405">
        <f>VLOOKUP($B$60,$B$47:$J$55,9,FALSE)</f>
        <v>23200</v>
      </c>
      <c r="K60" s="405">
        <f>VLOOKUP($B$60,$B$47:$K$55,10,FALSE)</f>
        <v>23400</v>
      </c>
      <c r="L60" s="405"/>
      <c r="M60" s="405"/>
      <c r="N60" s="405"/>
      <c r="O60" s="405"/>
    </row>
    <row r="62" spans="2:15" hidden="1" x14ac:dyDescent="0.45"/>
    <row r="63" spans="2:15" hidden="1" x14ac:dyDescent="0.45"/>
    <row r="64" spans="2:15" hidden="1" x14ac:dyDescent="0.45"/>
    <row r="65" spans="2:13" hidden="1" x14ac:dyDescent="0.45"/>
    <row r="67" spans="2:13" ht="18" x14ac:dyDescent="0.55000000000000004">
      <c r="B67" s="400" t="s">
        <v>501</v>
      </c>
      <c r="C67" s="400" t="s">
        <v>34</v>
      </c>
      <c r="D67" s="400"/>
      <c r="E67" s="400"/>
      <c r="F67" s="400"/>
      <c r="G67" s="400"/>
      <c r="H67" s="400"/>
      <c r="I67" s="400"/>
      <c r="J67" s="400"/>
      <c r="K67" s="400"/>
      <c r="L67" s="400"/>
      <c r="M67" s="400"/>
    </row>
    <row r="68" spans="2:13" x14ac:dyDescent="0.45">
      <c r="B68">
        <v>1</v>
      </c>
      <c r="C68">
        <f>B68+1</f>
        <v>2</v>
      </c>
      <c r="D68">
        <f t="shared" ref="D68:I68" si="8">C68+1</f>
        <v>3</v>
      </c>
      <c r="E68">
        <f t="shared" si="8"/>
        <v>4</v>
      </c>
      <c r="F68">
        <f t="shared" si="8"/>
        <v>5</v>
      </c>
      <c r="G68">
        <f t="shared" si="8"/>
        <v>6</v>
      </c>
      <c r="H68">
        <f t="shared" si="8"/>
        <v>7</v>
      </c>
      <c r="I68">
        <f t="shared" si="8"/>
        <v>8</v>
      </c>
      <c r="J68">
        <f>I68+1</f>
        <v>9</v>
      </c>
      <c r="K68">
        <f t="shared" ref="K68:M68" si="9">J68+1</f>
        <v>10</v>
      </c>
      <c r="L68">
        <f t="shared" si="9"/>
        <v>11</v>
      </c>
      <c r="M68">
        <f t="shared" si="9"/>
        <v>12</v>
      </c>
    </row>
    <row r="70" spans="2:13" x14ac:dyDescent="0.45">
      <c r="B70" s="418" t="s">
        <v>560</v>
      </c>
      <c r="C70" t="s">
        <v>413</v>
      </c>
    </row>
    <row r="72" spans="2:13" x14ac:dyDescent="0.45">
      <c r="C72" s="418" t="s">
        <v>502</v>
      </c>
    </row>
    <row r="73" spans="2:13" x14ac:dyDescent="0.45">
      <c r="B73" s="418" t="s">
        <v>477</v>
      </c>
      <c r="C73" t="s">
        <v>503</v>
      </c>
      <c r="D73" t="s">
        <v>504</v>
      </c>
      <c r="E73" t="s">
        <v>505</v>
      </c>
      <c r="F73" t="s">
        <v>506</v>
      </c>
      <c r="G73" t="s">
        <v>507</v>
      </c>
      <c r="H73" t="s">
        <v>508</v>
      </c>
      <c r="I73" t="s">
        <v>1076</v>
      </c>
      <c r="J73" t="s">
        <v>1077</v>
      </c>
    </row>
    <row r="74" spans="2:13" x14ac:dyDescent="0.45">
      <c r="B74" t="s">
        <v>1099</v>
      </c>
      <c r="C74" s="408">
        <v>31371</v>
      </c>
      <c r="D74" s="408">
        <v>32509</v>
      </c>
      <c r="E74" s="408">
        <v>39390</v>
      </c>
      <c r="F74" s="408">
        <v>33962</v>
      </c>
      <c r="G74" s="408">
        <v>37271</v>
      </c>
      <c r="H74" s="408">
        <v>58943</v>
      </c>
      <c r="I74" s="408">
        <v>56350</v>
      </c>
      <c r="J74" s="408">
        <v>44584</v>
      </c>
    </row>
    <row r="75" spans="2:13" x14ac:dyDescent="0.45">
      <c r="B75" t="s">
        <v>556</v>
      </c>
      <c r="C75" s="408">
        <v>35345</v>
      </c>
      <c r="D75" s="408">
        <v>36435</v>
      </c>
      <c r="E75" s="408">
        <v>45189</v>
      </c>
      <c r="F75" s="408">
        <v>43936</v>
      </c>
      <c r="G75" s="408">
        <v>48214</v>
      </c>
      <c r="H75" s="408">
        <v>71247</v>
      </c>
      <c r="I75" s="408">
        <v>69598</v>
      </c>
      <c r="J75" s="408">
        <v>58077</v>
      </c>
    </row>
    <row r="76" spans="2:13" x14ac:dyDescent="0.45">
      <c r="B76" t="s">
        <v>552</v>
      </c>
      <c r="C76" s="408">
        <v>704</v>
      </c>
      <c r="D76" s="408">
        <v>765</v>
      </c>
      <c r="E76" s="408">
        <v>1166</v>
      </c>
      <c r="F76" s="408">
        <v>831</v>
      </c>
      <c r="G76" s="408">
        <v>930</v>
      </c>
      <c r="H76" s="408">
        <v>1147</v>
      </c>
      <c r="I76" s="408">
        <v>1040</v>
      </c>
      <c r="J76" s="408">
        <v>855</v>
      </c>
    </row>
    <row r="77" spans="2:13" x14ac:dyDescent="0.45">
      <c r="B77" t="s">
        <v>553</v>
      </c>
      <c r="C77" s="408">
        <v>7928</v>
      </c>
      <c r="D77" s="408">
        <v>8884</v>
      </c>
      <c r="E77" s="408">
        <v>11230</v>
      </c>
      <c r="F77" s="408">
        <v>10624</v>
      </c>
      <c r="G77" s="408">
        <v>11838</v>
      </c>
      <c r="H77" s="408">
        <v>25582</v>
      </c>
      <c r="I77" s="408">
        <v>24215</v>
      </c>
      <c r="J77" s="408">
        <v>17360</v>
      </c>
    </row>
    <row r="78" spans="2:13" x14ac:dyDescent="0.45">
      <c r="B78" t="s">
        <v>562</v>
      </c>
      <c r="C78" s="408">
        <v>7762</v>
      </c>
      <c r="D78" s="408">
        <v>8317</v>
      </c>
      <c r="E78" s="408">
        <v>8703</v>
      </c>
      <c r="F78" s="408">
        <v>7732</v>
      </c>
      <c r="G78" s="408">
        <v>8403</v>
      </c>
      <c r="H78" s="408">
        <v>9992</v>
      </c>
      <c r="I78" s="408">
        <v>9543</v>
      </c>
      <c r="J78" s="408">
        <v>7434</v>
      </c>
    </row>
    <row r="79" spans="2:13" x14ac:dyDescent="0.45">
      <c r="B79" t="s">
        <v>555</v>
      </c>
      <c r="C79" s="408">
        <v>14978</v>
      </c>
      <c r="D79" s="408">
        <v>14544</v>
      </c>
      <c r="E79" s="408">
        <v>18292</v>
      </c>
      <c r="F79" s="408">
        <v>14777</v>
      </c>
      <c r="G79" s="408">
        <v>16100</v>
      </c>
      <c r="H79" s="408">
        <v>22222</v>
      </c>
      <c r="I79" s="408">
        <v>21552</v>
      </c>
      <c r="J79" s="408">
        <v>18934</v>
      </c>
    </row>
    <row r="83" spans="2:12" x14ac:dyDescent="0.45">
      <c r="B83" s="418" t="s">
        <v>560</v>
      </c>
      <c r="C83" t="s">
        <v>414</v>
      </c>
    </row>
    <row r="85" spans="2:12" x14ac:dyDescent="0.45">
      <c r="C85" s="418" t="s">
        <v>502</v>
      </c>
    </row>
    <row r="86" spans="2:12" x14ac:dyDescent="0.45">
      <c r="B86" s="418" t="s">
        <v>477</v>
      </c>
      <c r="C86" t="s">
        <v>503</v>
      </c>
      <c r="D86" t="s">
        <v>504</v>
      </c>
      <c r="E86" t="s">
        <v>505</v>
      </c>
      <c r="F86" t="s">
        <v>506</v>
      </c>
      <c r="G86" t="s">
        <v>507</v>
      </c>
      <c r="H86" t="s">
        <v>508</v>
      </c>
      <c r="I86" t="s">
        <v>1076</v>
      </c>
      <c r="J86" t="s">
        <v>1077</v>
      </c>
      <c r="K86" s="418"/>
      <c r="L86" s="418"/>
    </row>
    <row r="87" spans="2:12" x14ac:dyDescent="0.45">
      <c r="B87" t="s">
        <v>1099</v>
      </c>
      <c r="C87" s="408">
        <v>29607</v>
      </c>
      <c r="D87" s="408">
        <v>32101</v>
      </c>
      <c r="E87" s="408">
        <v>34529</v>
      </c>
      <c r="F87" s="408">
        <v>36407</v>
      </c>
      <c r="G87" s="408">
        <v>39238</v>
      </c>
      <c r="H87" s="408">
        <v>40906</v>
      </c>
      <c r="I87" s="408">
        <v>38520</v>
      </c>
      <c r="J87" s="408">
        <v>40385</v>
      </c>
    </row>
    <row r="88" spans="2:12" x14ac:dyDescent="0.45">
      <c r="B88" t="s">
        <v>556</v>
      </c>
      <c r="C88" s="408">
        <v>57814</v>
      </c>
      <c r="D88" s="408">
        <v>61788</v>
      </c>
      <c r="E88" s="408">
        <v>70714</v>
      </c>
      <c r="F88" s="408">
        <v>60789</v>
      </c>
      <c r="G88" s="408">
        <v>61905</v>
      </c>
      <c r="H88" s="408">
        <v>60343</v>
      </c>
      <c r="I88" s="408">
        <v>56624</v>
      </c>
      <c r="J88" s="408">
        <v>58821</v>
      </c>
    </row>
    <row r="89" spans="2:12" x14ac:dyDescent="0.45">
      <c r="B89" t="s">
        <v>552</v>
      </c>
      <c r="C89" s="408">
        <v>587</v>
      </c>
      <c r="D89" s="408">
        <v>627</v>
      </c>
      <c r="E89" s="408">
        <v>626</v>
      </c>
      <c r="F89" s="408">
        <v>572</v>
      </c>
      <c r="G89" s="408">
        <v>631</v>
      </c>
      <c r="H89" s="408">
        <v>654</v>
      </c>
      <c r="I89" s="408">
        <v>600</v>
      </c>
      <c r="J89" s="408">
        <v>646</v>
      </c>
    </row>
    <row r="90" spans="2:12" x14ac:dyDescent="0.45">
      <c r="B90" t="s">
        <v>553</v>
      </c>
      <c r="C90" s="408">
        <v>3012</v>
      </c>
      <c r="D90" s="408">
        <v>3310</v>
      </c>
      <c r="E90" s="408">
        <v>4101</v>
      </c>
      <c r="F90" s="408">
        <v>4498</v>
      </c>
      <c r="G90" s="408">
        <v>5405</v>
      </c>
      <c r="H90" s="408">
        <v>6112</v>
      </c>
      <c r="I90" s="408">
        <v>5826</v>
      </c>
      <c r="J90" s="408">
        <v>8539</v>
      </c>
    </row>
    <row r="91" spans="2:12" x14ac:dyDescent="0.45">
      <c r="B91" t="s">
        <v>562</v>
      </c>
      <c r="C91" s="408">
        <v>14596</v>
      </c>
      <c r="D91" s="408">
        <v>15600</v>
      </c>
      <c r="E91" s="408">
        <v>16480</v>
      </c>
      <c r="F91" s="408">
        <v>17292</v>
      </c>
      <c r="G91" s="408">
        <v>18427</v>
      </c>
      <c r="H91" s="408">
        <v>21023</v>
      </c>
      <c r="I91" s="408">
        <v>20972</v>
      </c>
      <c r="J91" s="408">
        <v>18945</v>
      </c>
    </row>
    <row r="92" spans="2:12" x14ac:dyDescent="0.45">
      <c r="B92" t="s">
        <v>555</v>
      </c>
      <c r="C92" s="408">
        <v>11413</v>
      </c>
      <c r="D92" s="408">
        <v>12563</v>
      </c>
      <c r="E92" s="408">
        <v>13322</v>
      </c>
      <c r="F92" s="408">
        <v>14045</v>
      </c>
      <c r="G92" s="408">
        <v>14775</v>
      </c>
      <c r="H92" s="408">
        <v>13117</v>
      </c>
      <c r="I92" s="408">
        <v>11122</v>
      </c>
      <c r="J92" s="408">
        <v>12254</v>
      </c>
    </row>
    <row r="97" spans="2:15" x14ac:dyDescent="0.45">
      <c r="B97" s="418" t="s">
        <v>560</v>
      </c>
      <c r="C97" t="s">
        <v>37</v>
      </c>
    </row>
    <row r="99" spans="2:15" x14ac:dyDescent="0.45">
      <c r="C99" s="418" t="s">
        <v>502</v>
      </c>
    </row>
    <row r="100" spans="2:15" x14ac:dyDescent="0.45">
      <c r="B100" s="418" t="s">
        <v>477</v>
      </c>
      <c r="C100" t="s">
        <v>503</v>
      </c>
      <c r="D100" t="s">
        <v>504</v>
      </c>
      <c r="E100" t="s">
        <v>505</v>
      </c>
      <c r="F100" t="s">
        <v>506</v>
      </c>
      <c r="G100" t="s">
        <v>507</v>
      </c>
      <c r="H100" t="s">
        <v>508</v>
      </c>
      <c r="I100" t="s">
        <v>1076</v>
      </c>
      <c r="J100" t="s">
        <v>1077</v>
      </c>
      <c r="K100" s="418"/>
      <c r="L100" s="418"/>
      <c r="M100" s="418"/>
      <c r="N100" s="418"/>
      <c r="O100" s="418"/>
    </row>
    <row r="101" spans="2:15" x14ac:dyDescent="0.45">
      <c r="B101" t="s">
        <v>1099</v>
      </c>
      <c r="C101" s="408">
        <v>39484</v>
      </c>
      <c r="D101" s="408">
        <v>34093</v>
      </c>
      <c r="E101" s="408">
        <v>39953</v>
      </c>
      <c r="F101" s="408">
        <v>34084</v>
      </c>
      <c r="G101" s="408">
        <v>38110</v>
      </c>
      <c r="H101" s="408">
        <v>23702</v>
      </c>
      <c r="I101" s="408">
        <v>34957</v>
      </c>
      <c r="J101" s="408">
        <v>63697</v>
      </c>
    </row>
    <row r="102" spans="2:15" x14ac:dyDescent="0.45">
      <c r="B102" t="s">
        <v>556</v>
      </c>
      <c r="C102" s="408">
        <v>45788</v>
      </c>
      <c r="D102" s="408">
        <v>38273</v>
      </c>
      <c r="E102" s="408">
        <v>44175</v>
      </c>
      <c r="F102" s="408">
        <v>21257</v>
      </c>
      <c r="G102" s="408">
        <v>22916</v>
      </c>
      <c r="H102" s="408">
        <v>10614</v>
      </c>
      <c r="I102" s="408">
        <v>23589</v>
      </c>
      <c r="J102" s="408">
        <v>52569</v>
      </c>
    </row>
    <row r="103" spans="2:15" x14ac:dyDescent="0.45">
      <c r="B103" t="s">
        <v>552</v>
      </c>
      <c r="C103" s="408">
        <v>-1600</v>
      </c>
      <c r="D103" s="408">
        <v>349</v>
      </c>
      <c r="E103" s="408">
        <v>-746</v>
      </c>
      <c r="F103" s="408">
        <v>-6415</v>
      </c>
      <c r="G103" s="408">
        <v>-741</v>
      </c>
      <c r="H103" s="408">
        <v>-751</v>
      </c>
      <c r="I103" s="408">
        <v>-4445</v>
      </c>
      <c r="J103" s="408">
        <v>-2525</v>
      </c>
    </row>
    <row r="104" spans="2:15" x14ac:dyDescent="0.45">
      <c r="B104" t="s">
        <v>553</v>
      </c>
      <c r="C104" s="408">
        <v>22254</v>
      </c>
      <c r="D104" s="408">
        <v>22214</v>
      </c>
      <c r="E104" s="408">
        <v>34293</v>
      </c>
      <c r="F104" s="408">
        <v>36820</v>
      </c>
      <c r="G104" s="408">
        <v>45059</v>
      </c>
      <c r="H104" s="408">
        <v>33342</v>
      </c>
      <c r="I104" s="408">
        <v>39242</v>
      </c>
      <c r="J104" s="408">
        <v>61139</v>
      </c>
    </row>
    <row r="105" spans="2:15" x14ac:dyDescent="0.45">
      <c r="B105" t="s">
        <v>562</v>
      </c>
      <c r="C105" s="408">
        <v>5592</v>
      </c>
      <c r="D105" s="408">
        <v>5315</v>
      </c>
      <c r="E105" s="408">
        <v>1269</v>
      </c>
      <c r="F105" s="408">
        <v>6510</v>
      </c>
      <c r="G105" s="408">
        <v>24161</v>
      </c>
      <c r="H105" s="408">
        <v>5787</v>
      </c>
      <c r="I105" s="408">
        <v>4116</v>
      </c>
      <c r="J105" s="408">
        <v>1774</v>
      </c>
    </row>
    <row r="106" spans="2:15" x14ac:dyDescent="0.45">
      <c r="B106" t="s">
        <v>555</v>
      </c>
      <c r="C106" s="408">
        <v>13238</v>
      </c>
      <c r="D106" s="408">
        <v>6214</v>
      </c>
      <c r="E106" s="408">
        <v>5137</v>
      </c>
      <c r="F106" s="408">
        <v>-2831</v>
      </c>
      <c r="G106" s="408">
        <v>-30369</v>
      </c>
      <c r="H106" s="408">
        <v>-14676</v>
      </c>
      <c r="I106" s="408">
        <v>-3956</v>
      </c>
      <c r="J106" s="408">
        <v>3309</v>
      </c>
    </row>
    <row r="111" spans="2:15" x14ac:dyDescent="0.45">
      <c r="B111" s="405" t="s">
        <v>509</v>
      </c>
      <c r="D111" t="str">
        <f>+D34</f>
        <v>Jun 2015</v>
      </c>
      <c r="E111" t="str">
        <f t="shared" ref="E111:K111" si="10">+E34</f>
        <v>Jun 2016</v>
      </c>
      <c r="F111" t="str">
        <f t="shared" si="10"/>
        <v>Jun 2017</v>
      </c>
      <c r="G111" t="str">
        <f t="shared" si="10"/>
        <v>Jun 2018</v>
      </c>
      <c r="H111" t="str">
        <f t="shared" si="10"/>
        <v>Jun 2019</v>
      </c>
      <c r="I111" t="str">
        <f t="shared" si="10"/>
        <v>Jun 2020</v>
      </c>
      <c r="J111" t="str">
        <f t="shared" si="10"/>
        <v>Jun 2021</v>
      </c>
      <c r="K111" t="str">
        <f t="shared" si="10"/>
        <v>Jun 2022</v>
      </c>
    </row>
    <row r="112" spans="2:15" x14ac:dyDescent="0.45">
      <c r="B112" s="405" t="str">
        <f>+Charts!$B$5</f>
        <v>Total industry</v>
      </c>
      <c r="C112" s="405" t="s">
        <v>35</v>
      </c>
      <c r="D112" s="405">
        <f>VLOOKUP($B$112,$B$74:$N$80,2,FALSE)</f>
        <v>35345</v>
      </c>
      <c r="E112" s="405">
        <f>VLOOKUP($B$112,$B$74:$N$80,3,FALSE)</f>
        <v>36435</v>
      </c>
      <c r="F112" s="405">
        <f>VLOOKUP($B$112,$B$74:$N$80,4,FALSE)</f>
        <v>45189</v>
      </c>
      <c r="G112" s="405">
        <f>VLOOKUP($B$112,$B$74:$N$80,5,FALSE)</f>
        <v>43936</v>
      </c>
      <c r="H112" s="405">
        <f>VLOOKUP($B$112,$B$74:$N$80,6,FALSE)</f>
        <v>48214</v>
      </c>
      <c r="I112" s="405">
        <f>VLOOKUP($B$112,$B$74:$N$80,7,FALSE)</f>
        <v>71247</v>
      </c>
      <c r="J112" s="405">
        <f>VLOOKUP($B$112,$B$74:$N$80,8,FALSE)</f>
        <v>69598</v>
      </c>
      <c r="K112" s="405">
        <f>VLOOKUP($B$112,$B$74:$N$80,9,FALSE)</f>
        <v>58077</v>
      </c>
      <c r="L112" s="405"/>
      <c r="M112" s="405"/>
      <c r="N112" s="405"/>
      <c r="O112" s="405"/>
    </row>
    <row r="113" spans="2:15" x14ac:dyDescent="0.45">
      <c r="B113" s="405"/>
      <c r="C113" s="405" t="s">
        <v>36</v>
      </c>
      <c r="D113" s="405">
        <f>VLOOKUP($B$112,$B$87:$O$93,2,FALSE)</f>
        <v>57814</v>
      </c>
      <c r="E113" s="405">
        <f>VLOOKUP($B$112,$B$87:$O$93,3,FALSE)</f>
        <v>61788</v>
      </c>
      <c r="F113" s="405">
        <f>VLOOKUP($B$112,$B$87:$O$93,4,FALSE)</f>
        <v>70714</v>
      </c>
      <c r="G113" s="405">
        <f>VLOOKUP($B$112,$B$87:$O$93,5,FALSE)</f>
        <v>60789</v>
      </c>
      <c r="H113" s="405">
        <f>VLOOKUP($B$112,$B$87:$O$93,6,FALSE)</f>
        <v>61905</v>
      </c>
      <c r="I113" s="405">
        <f>VLOOKUP($B$112,$B$87:$O$93,7,FALSE)</f>
        <v>60343</v>
      </c>
      <c r="J113" s="405">
        <f>VLOOKUP($B$112,$B$87:$O$93,8,FALSE)</f>
        <v>56624</v>
      </c>
      <c r="K113" s="405">
        <f>VLOOKUP($B$112,$B$87:$O$93,9,FALSE)</f>
        <v>58821</v>
      </c>
      <c r="L113" s="405"/>
      <c r="M113" s="405"/>
      <c r="N113" s="405"/>
      <c r="O113" s="405"/>
    </row>
    <row r="114" spans="2:15" x14ac:dyDescent="0.45">
      <c r="B114" s="405"/>
      <c r="C114" s="405" t="s">
        <v>510</v>
      </c>
      <c r="D114" s="405">
        <f>VLOOKUP($B$112,$B$101:$O$108,2,FALSE)</f>
        <v>45788</v>
      </c>
      <c r="E114" s="405">
        <f>VLOOKUP($B$112,$B$101:$O$108,3,FALSE)</f>
        <v>38273</v>
      </c>
      <c r="F114" s="405">
        <f>VLOOKUP($B$112,$B$101:$O$108,4,FALSE)</f>
        <v>44175</v>
      </c>
      <c r="G114" s="405">
        <f>VLOOKUP($B$112,$B$101:$O$108,5,FALSE)</f>
        <v>21257</v>
      </c>
      <c r="H114" s="405">
        <f>VLOOKUP($B$112,$B$101:$O$108,6,FALSE)</f>
        <v>22916</v>
      </c>
      <c r="I114" s="405">
        <f>VLOOKUP($B$112,$B$101:$O$108,7,FALSE)</f>
        <v>10614</v>
      </c>
      <c r="J114" s="405">
        <f>VLOOKUP($B$112,$B$101:$O$108,8,FALSE)</f>
        <v>23589</v>
      </c>
      <c r="K114" s="405">
        <f>VLOOKUP($B$112,$B$101:$O$108,9,FALSE)</f>
        <v>52569</v>
      </c>
      <c r="L114" s="405"/>
      <c r="M114" s="405"/>
      <c r="N114" s="405"/>
      <c r="O114" s="405"/>
    </row>
    <row r="116" spans="2:15" ht="18" x14ac:dyDescent="0.55000000000000004">
      <c r="B116" s="400" t="s">
        <v>511</v>
      </c>
      <c r="C116" s="400"/>
      <c r="D116" s="400"/>
      <c r="E116" s="400"/>
      <c r="F116" s="400"/>
      <c r="G116" s="400"/>
      <c r="H116" s="400"/>
      <c r="I116" s="400"/>
      <c r="J116" s="400"/>
      <c r="K116" s="400"/>
      <c r="L116" s="400"/>
      <c r="M116" s="400"/>
    </row>
    <row r="118" spans="2:15" x14ac:dyDescent="0.45">
      <c r="B118" s="418" t="s">
        <v>560</v>
      </c>
      <c r="C118" t="s">
        <v>386</v>
      </c>
    </row>
    <row r="119" spans="2:15" x14ac:dyDescent="0.45">
      <c r="B119" s="418" t="s">
        <v>482</v>
      </c>
      <c r="C119" t="s">
        <v>289</v>
      </c>
    </row>
    <row r="121" spans="2:15" x14ac:dyDescent="0.45">
      <c r="D121" s="418" t="s">
        <v>502</v>
      </c>
    </row>
    <row r="122" spans="2:15" x14ac:dyDescent="0.45">
      <c r="B122" s="418" t="s">
        <v>477</v>
      </c>
      <c r="C122" s="418" t="s">
        <v>481</v>
      </c>
      <c r="D122" t="s">
        <v>503</v>
      </c>
      <c r="E122" t="s">
        <v>504</v>
      </c>
      <c r="F122" t="s">
        <v>505</v>
      </c>
      <c r="G122" t="s">
        <v>506</v>
      </c>
      <c r="H122" t="s">
        <v>507</v>
      </c>
      <c r="I122" t="s">
        <v>508</v>
      </c>
      <c r="J122" t="s">
        <v>1076</v>
      </c>
      <c r="K122" t="s">
        <v>1077</v>
      </c>
      <c r="L122" s="418"/>
      <c r="M122" s="418"/>
      <c r="N122" s="418"/>
      <c r="O122" s="418"/>
    </row>
    <row r="123" spans="2:15" x14ac:dyDescent="0.45">
      <c r="B123" t="s">
        <v>1099</v>
      </c>
      <c r="C123" t="s">
        <v>385</v>
      </c>
      <c r="D123" s="408">
        <v>3107</v>
      </c>
      <c r="E123" s="408">
        <v>2927</v>
      </c>
      <c r="F123" s="408">
        <v>2895</v>
      </c>
      <c r="G123" s="408">
        <v>2899</v>
      </c>
      <c r="H123" s="408">
        <v>2894</v>
      </c>
      <c r="I123" s="408">
        <v>2706</v>
      </c>
      <c r="J123" s="408">
        <v>2560</v>
      </c>
      <c r="K123" s="408">
        <v>2672</v>
      </c>
    </row>
    <row r="124" spans="2:15" x14ac:dyDescent="0.45">
      <c r="B124" t="s">
        <v>1099</v>
      </c>
      <c r="C124" t="s">
        <v>388</v>
      </c>
      <c r="D124" s="408">
        <v>7167</v>
      </c>
      <c r="E124" s="408">
        <v>6705</v>
      </c>
      <c r="F124" s="408">
        <v>6392</v>
      </c>
      <c r="G124" s="408">
        <v>6026</v>
      </c>
      <c r="H124" s="408">
        <v>5891</v>
      </c>
      <c r="I124" s="408">
        <v>5168</v>
      </c>
      <c r="J124" s="408">
        <v>4640</v>
      </c>
      <c r="K124" s="408">
        <v>4544</v>
      </c>
    </row>
    <row r="125" spans="2:15" x14ac:dyDescent="0.45">
      <c r="B125" t="s">
        <v>1099</v>
      </c>
      <c r="C125" t="s">
        <v>389</v>
      </c>
      <c r="D125" s="408">
        <v>6966</v>
      </c>
      <c r="E125" s="408">
        <v>6569</v>
      </c>
      <c r="F125" s="408">
        <v>6286</v>
      </c>
      <c r="G125" s="408">
        <v>5960</v>
      </c>
      <c r="H125" s="408">
        <v>5771</v>
      </c>
      <c r="I125" s="408">
        <v>4770</v>
      </c>
      <c r="J125" s="408">
        <v>4533</v>
      </c>
      <c r="K125" s="408">
        <v>4560</v>
      </c>
    </row>
    <row r="126" spans="2:15" x14ac:dyDescent="0.45">
      <c r="B126" t="s">
        <v>1099</v>
      </c>
      <c r="C126" t="s">
        <v>390</v>
      </c>
      <c r="D126" s="408">
        <v>3031</v>
      </c>
      <c r="E126" s="408">
        <v>3021</v>
      </c>
      <c r="F126" s="408">
        <v>3019</v>
      </c>
      <c r="G126" s="408">
        <v>2945</v>
      </c>
      <c r="H126" s="408">
        <v>2867</v>
      </c>
      <c r="I126" s="408">
        <v>2334</v>
      </c>
      <c r="J126" s="408">
        <v>2172</v>
      </c>
      <c r="K126" s="408">
        <v>2105</v>
      </c>
    </row>
    <row r="127" spans="2:15" x14ac:dyDescent="0.45">
      <c r="B127" t="s">
        <v>1099</v>
      </c>
      <c r="C127" t="s">
        <v>391</v>
      </c>
      <c r="D127" s="408">
        <v>2728</v>
      </c>
      <c r="E127" s="408">
        <v>2643</v>
      </c>
      <c r="F127" s="408">
        <v>2569</v>
      </c>
      <c r="G127" s="408">
        <v>2479</v>
      </c>
      <c r="H127" s="408">
        <v>2443</v>
      </c>
      <c r="I127" s="408">
        <v>2103</v>
      </c>
      <c r="J127" s="408">
        <v>2072</v>
      </c>
      <c r="K127" s="408">
        <v>2100</v>
      </c>
    </row>
    <row r="128" spans="2:15" x14ac:dyDescent="0.45">
      <c r="B128" t="s">
        <v>1099</v>
      </c>
      <c r="C128" t="s">
        <v>392</v>
      </c>
      <c r="D128" s="408">
        <v>2230</v>
      </c>
      <c r="E128" s="408">
        <v>2251</v>
      </c>
      <c r="F128" s="408">
        <v>2257</v>
      </c>
      <c r="G128" s="408">
        <v>2247</v>
      </c>
      <c r="H128" s="408">
        <v>2225</v>
      </c>
      <c r="I128" s="408">
        <v>1954</v>
      </c>
      <c r="J128" s="408">
        <v>1865</v>
      </c>
      <c r="K128" s="408">
        <v>1834</v>
      </c>
    </row>
    <row r="129" spans="2:11" x14ac:dyDescent="0.45">
      <c r="B129" t="s">
        <v>1099</v>
      </c>
      <c r="C129" t="s">
        <v>393</v>
      </c>
      <c r="D129" s="408">
        <v>1690</v>
      </c>
      <c r="E129" s="408">
        <v>1722</v>
      </c>
      <c r="F129" s="408">
        <v>1741</v>
      </c>
      <c r="G129" s="408">
        <v>1756</v>
      </c>
      <c r="H129" s="408">
        <v>1784</v>
      </c>
      <c r="I129" s="408">
        <v>1668</v>
      </c>
      <c r="J129" s="408">
        <v>1638</v>
      </c>
      <c r="K129" s="408">
        <v>1674</v>
      </c>
    </row>
    <row r="130" spans="2:11" x14ac:dyDescent="0.45">
      <c r="B130" t="s">
        <v>1099</v>
      </c>
      <c r="C130" t="s">
        <v>394</v>
      </c>
      <c r="D130" s="408">
        <v>1002</v>
      </c>
      <c r="E130" s="408">
        <v>1038</v>
      </c>
      <c r="F130" s="408">
        <v>1048</v>
      </c>
      <c r="G130" s="408">
        <v>1095</v>
      </c>
      <c r="H130" s="408">
        <v>1133</v>
      </c>
      <c r="I130" s="408">
        <v>1149</v>
      </c>
      <c r="J130" s="408">
        <v>1151</v>
      </c>
      <c r="K130" s="408">
        <v>1215</v>
      </c>
    </row>
    <row r="131" spans="2:11" x14ac:dyDescent="0.45">
      <c r="B131" t="s">
        <v>1099</v>
      </c>
      <c r="C131" t="s">
        <v>395</v>
      </c>
      <c r="D131" s="408">
        <v>486</v>
      </c>
      <c r="E131" s="408">
        <v>520</v>
      </c>
      <c r="F131" s="408">
        <v>577</v>
      </c>
      <c r="G131" s="408">
        <v>633</v>
      </c>
      <c r="H131" s="408">
        <v>676</v>
      </c>
      <c r="I131" s="408">
        <v>720</v>
      </c>
      <c r="J131" s="408">
        <v>734</v>
      </c>
      <c r="K131" s="408">
        <v>770</v>
      </c>
    </row>
    <row r="132" spans="2:11" x14ac:dyDescent="0.45">
      <c r="B132" t="s">
        <v>1099</v>
      </c>
      <c r="C132" t="s">
        <v>396</v>
      </c>
      <c r="D132" s="408">
        <v>323</v>
      </c>
      <c r="E132" s="408">
        <v>358</v>
      </c>
      <c r="F132" s="408">
        <v>398</v>
      </c>
      <c r="G132" s="408">
        <v>443</v>
      </c>
      <c r="H132" s="408">
        <v>496</v>
      </c>
      <c r="I132" s="408">
        <v>548</v>
      </c>
      <c r="J132" s="408">
        <v>586</v>
      </c>
      <c r="K132" s="408">
        <v>665</v>
      </c>
    </row>
    <row r="133" spans="2:11" x14ac:dyDescent="0.45">
      <c r="B133" t="s">
        <v>1099</v>
      </c>
      <c r="C133" t="s">
        <v>397</v>
      </c>
      <c r="D133" s="408">
        <v>80</v>
      </c>
      <c r="E133" s="408">
        <v>83</v>
      </c>
      <c r="F133" s="408">
        <v>88</v>
      </c>
      <c r="G133" s="408">
        <v>94</v>
      </c>
      <c r="H133" s="408">
        <v>104</v>
      </c>
      <c r="I133" s="408">
        <v>113</v>
      </c>
      <c r="J133" s="408">
        <v>121</v>
      </c>
      <c r="K133" s="408">
        <v>132</v>
      </c>
    </row>
    <row r="134" spans="2:11" x14ac:dyDescent="0.45">
      <c r="B134" t="s">
        <v>1099</v>
      </c>
      <c r="C134" t="s">
        <v>398</v>
      </c>
      <c r="D134" s="408">
        <v>115</v>
      </c>
      <c r="E134" s="408">
        <v>96</v>
      </c>
      <c r="F134" s="408">
        <v>87</v>
      </c>
      <c r="G134" s="408">
        <v>82</v>
      </c>
      <c r="H134" s="408">
        <v>76</v>
      </c>
      <c r="I134" s="408">
        <v>57</v>
      </c>
      <c r="J134" s="408">
        <v>50</v>
      </c>
      <c r="K134" s="408">
        <v>3</v>
      </c>
    </row>
    <row r="135" spans="2:11" x14ac:dyDescent="0.45">
      <c r="B135" t="s">
        <v>1099</v>
      </c>
      <c r="C135" t="s">
        <v>289</v>
      </c>
      <c r="D135" s="408">
        <v>28924</v>
      </c>
      <c r="E135" s="408">
        <v>27932</v>
      </c>
      <c r="F135" s="408">
        <v>27358</v>
      </c>
      <c r="G135" s="408">
        <v>26660</v>
      </c>
      <c r="H135" s="408">
        <v>26360</v>
      </c>
      <c r="I135" s="408">
        <v>23289</v>
      </c>
      <c r="J135" s="408">
        <v>22121</v>
      </c>
      <c r="K135" s="408">
        <v>22274</v>
      </c>
    </row>
    <row r="136" spans="2:11" x14ac:dyDescent="0.45">
      <c r="B136" t="s">
        <v>556</v>
      </c>
      <c r="C136" t="s">
        <v>385</v>
      </c>
      <c r="D136" s="408">
        <v>3107</v>
      </c>
      <c r="E136" s="408">
        <v>2927</v>
      </c>
      <c r="F136" s="408">
        <v>2895</v>
      </c>
      <c r="G136" s="408">
        <v>2899</v>
      </c>
      <c r="H136" s="408">
        <v>2894</v>
      </c>
      <c r="I136" s="408">
        <v>2706</v>
      </c>
      <c r="J136" s="408">
        <v>2560</v>
      </c>
      <c r="K136" s="408">
        <v>2672</v>
      </c>
    </row>
    <row r="137" spans="2:11" x14ac:dyDescent="0.45">
      <c r="B137" t="s">
        <v>556</v>
      </c>
      <c r="C137" t="s">
        <v>388</v>
      </c>
      <c r="D137" s="408">
        <v>7167</v>
      </c>
      <c r="E137" s="408">
        <v>6705</v>
      </c>
      <c r="F137" s="408">
        <v>6392</v>
      </c>
      <c r="G137" s="408">
        <v>6026</v>
      </c>
      <c r="H137" s="408">
        <v>5891</v>
      </c>
      <c r="I137" s="408">
        <v>5168</v>
      </c>
      <c r="J137" s="408">
        <v>4640</v>
      </c>
      <c r="K137" s="408">
        <v>4544</v>
      </c>
    </row>
    <row r="138" spans="2:11" x14ac:dyDescent="0.45">
      <c r="B138" t="s">
        <v>556</v>
      </c>
      <c r="C138" t="s">
        <v>389</v>
      </c>
      <c r="D138" s="408">
        <v>6966</v>
      </c>
      <c r="E138" s="408">
        <v>6569</v>
      </c>
      <c r="F138" s="408">
        <v>6286</v>
      </c>
      <c r="G138" s="408">
        <v>5960</v>
      </c>
      <c r="H138" s="408">
        <v>5771</v>
      </c>
      <c r="I138" s="408">
        <v>4770</v>
      </c>
      <c r="J138" s="408">
        <v>4533</v>
      </c>
      <c r="K138" s="408">
        <v>4560</v>
      </c>
    </row>
    <row r="139" spans="2:11" x14ac:dyDescent="0.45">
      <c r="B139" t="s">
        <v>556</v>
      </c>
      <c r="C139" t="s">
        <v>390</v>
      </c>
      <c r="D139" s="408">
        <v>3031</v>
      </c>
      <c r="E139" s="408">
        <v>3021</v>
      </c>
      <c r="F139" s="408">
        <v>3019</v>
      </c>
      <c r="G139" s="408">
        <v>2945</v>
      </c>
      <c r="H139" s="408">
        <v>2867</v>
      </c>
      <c r="I139" s="408">
        <v>2334</v>
      </c>
      <c r="J139" s="408">
        <v>2172</v>
      </c>
      <c r="K139" s="408">
        <v>2105</v>
      </c>
    </row>
    <row r="140" spans="2:11" x14ac:dyDescent="0.45">
      <c r="B140" t="s">
        <v>556</v>
      </c>
      <c r="C140" t="s">
        <v>391</v>
      </c>
      <c r="D140" s="408">
        <v>2728</v>
      </c>
      <c r="E140" s="408">
        <v>2643</v>
      </c>
      <c r="F140" s="408">
        <v>2569</v>
      </c>
      <c r="G140" s="408">
        <v>2479</v>
      </c>
      <c r="H140" s="408">
        <v>2443</v>
      </c>
      <c r="I140" s="408">
        <v>2103</v>
      </c>
      <c r="J140" s="408">
        <v>2072</v>
      </c>
      <c r="K140" s="408">
        <v>2100</v>
      </c>
    </row>
    <row r="141" spans="2:11" x14ac:dyDescent="0.45">
      <c r="B141" t="s">
        <v>556</v>
      </c>
      <c r="C141" t="s">
        <v>392</v>
      </c>
      <c r="D141" s="408">
        <v>2230</v>
      </c>
      <c r="E141" s="408">
        <v>2251</v>
      </c>
      <c r="F141" s="408">
        <v>2257</v>
      </c>
      <c r="G141" s="408">
        <v>2247</v>
      </c>
      <c r="H141" s="408">
        <v>2225</v>
      </c>
      <c r="I141" s="408">
        <v>1954</v>
      </c>
      <c r="J141" s="408">
        <v>1865</v>
      </c>
      <c r="K141" s="408">
        <v>1834</v>
      </c>
    </row>
    <row r="142" spans="2:11" x14ac:dyDescent="0.45">
      <c r="B142" t="s">
        <v>556</v>
      </c>
      <c r="C142" t="s">
        <v>393</v>
      </c>
      <c r="D142" s="408">
        <v>1690</v>
      </c>
      <c r="E142" s="408">
        <v>1722</v>
      </c>
      <c r="F142" s="408">
        <v>1741</v>
      </c>
      <c r="G142" s="408">
        <v>1756</v>
      </c>
      <c r="H142" s="408">
        <v>1784</v>
      </c>
      <c r="I142" s="408">
        <v>1668</v>
      </c>
      <c r="J142" s="408">
        <v>1638</v>
      </c>
      <c r="K142" s="408">
        <v>1674</v>
      </c>
    </row>
    <row r="143" spans="2:11" x14ac:dyDescent="0.45">
      <c r="B143" t="s">
        <v>556</v>
      </c>
      <c r="C143" t="s">
        <v>394</v>
      </c>
      <c r="D143" s="408">
        <v>1002</v>
      </c>
      <c r="E143" s="408">
        <v>1038</v>
      </c>
      <c r="F143" s="408">
        <v>1048</v>
      </c>
      <c r="G143" s="408">
        <v>1095</v>
      </c>
      <c r="H143" s="408">
        <v>1133</v>
      </c>
      <c r="I143" s="408">
        <v>1149</v>
      </c>
      <c r="J143" s="408">
        <v>1151</v>
      </c>
      <c r="K143" s="408">
        <v>1215</v>
      </c>
    </row>
    <row r="144" spans="2:11" x14ac:dyDescent="0.45">
      <c r="B144" t="s">
        <v>556</v>
      </c>
      <c r="C144" t="s">
        <v>395</v>
      </c>
      <c r="D144" s="408">
        <v>486</v>
      </c>
      <c r="E144" s="408">
        <v>520</v>
      </c>
      <c r="F144" s="408">
        <v>577</v>
      </c>
      <c r="G144" s="408">
        <v>633</v>
      </c>
      <c r="H144" s="408">
        <v>676</v>
      </c>
      <c r="I144" s="408">
        <v>720</v>
      </c>
      <c r="J144" s="408">
        <v>734</v>
      </c>
      <c r="K144" s="408">
        <v>770</v>
      </c>
    </row>
    <row r="145" spans="2:11" x14ac:dyDescent="0.45">
      <c r="B145" t="s">
        <v>556</v>
      </c>
      <c r="C145" t="s">
        <v>396</v>
      </c>
      <c r="D145" s="408">
        <v>323</v>
      </c>
      <c r="E145" s="408">
        <v>358</v>
      </c>
      <c r="F145" s="408">
        <v>398</v>
      </c>
      <c r="G145" s="408">
        <v>443</v>
      </c>
      <c r="H145" s="408">
        <v>496</v>
      </c>
      <c r="I145" s="408">
        <v>548</v>
      </c>
      <c r="J145" s="408">
        <v>586</v>
      </c>
      <c r="K145" s="408">
        <v>665</v>
      </c>
    </row>
    <row r="146" spans="2:11" x14ac:dyDescent="0.45">
      <c r="B146" t="s">
        <v>556</v>
      </c>
      <c r="C146" t="s">
        <v>397</v>
      </c>
      <c r="D146" s="408">
        <v>80</v>
      </c>
      <c r="E146" s="408">
        <v>83</v>
      </c>
      <c r="F146" s="408">
        <v>88</v>
      </c>
      <c r="G146" s="408">
        <v>94</v>
      </c>
      <c r="H146" s="408">
        <v>104</v>
      </c>
      <c r="I146" s="408">
        <v>113</v>
      </c>
      <c r="J146" s="408">
        <v>121</v>
      </c>
      <c r="K146" s="408">
        <v>132</v>
      </c>
    </row>
    <row r="147" spans="2:11" x14ac:dyDescent="0.45">
      <c r="B147" t="s">
        <v>556</v>
      </c>
      <c r="C147" t="s">
        <v>398</v>
      </c>
      <c r="D147" s="408">
        <v>115</v>
      </c>
      <c r="E147" s="408">
        <v>96</v>
      </c>
      <c r="F147" s="408">
        <v>87</v>
      </c>
      <c r="G147" s="408">
        <v>82</v>
      </c>
      <c r="H147" s="408">
        <v>76</v>
      </c>
      <c r="I147" s="408">
        <v>57</v>
      </c>
      <c r="J147" s="408">
        <v>50</v>
      </c>
      <c r="K147" s="408">
        <v>3</v>
      </c>
    </row>
    <row r="148" spans="2:11" x14ac:dyDescent="0.45">
      <c r="B148" t="s">
        <v>556</v>
      </c>
      <c r="C148" t="s">
        <v>289</v>
      </c>
      <c r="D148" s="408">
        <v>28924</v>
      </c>
      <c r="E148" s="408">
        <v>27932</v>
      </c>
      <c r="F148" s="408">
        <v>27358</v>
      </c>
      <c r="G148" s="408">
        <v>26660</v>
      </c>
      <c r="H148" s="408">
        <v>26360</v>
      </c>
      <c r="I148" s="408">
        <v>23289</v>
      </c>
      <c r="J148" s="408">
        <v>22121</v>
      </c>
      <c r="K148" s="408">
        <v>22274</v>
      </c>
    </row>
    <row r="149" spans="2:11" x14ac:dyDescent="0.45">
      <c r="B149" t="s">
        <v>552</v>
      </c>
      <c r="C149" t="s">
        <v>385</v>
      </c>
      <c r="D149" s="408">
        <v>16</v>
      </c>
      <c r="E149" s="408">
        <v>14</v>
      </c>
      <c r="F149" s="408">
        <v>13</v>
      </c>
      <c r="G149" s="408">
        <v>11</v>
      </c>
      <c r="H149" s="408">
        <v>10</v>
      </c>
      <c r="I149" s="408">
        <v>10</v>
      </c>
      <c r="J149" s="408">
        <v>8</v>
      </c>
      <c r="K149" s="408">
        <v>9</v>
      </c>
    </row>
    <row r="150" spans="2:11" x14ac:dyDescent="0.45">
      <c r="B150" t="s">
        <v>552</v>
      </c>
      <c r="C150" t="s">
        <v>388</v>
      </c>
      <c r="D150" s="408">
        <v>79</v>
      </c>
      <c r="E150" s="408">
        <v>73</v>
      </c>
      <c r="F150" s="408">
        <v>67</v>
      </c>
      <c r="G150" s="408">
        <v>56</v>
      </c>
      <c r="H150" s="408">
        <v>51</v>
      </c>
      <c r="I150" s="408">
        <v>45</v>
      </c>
      <c r="J150" s="408">
        <v>37</v>
      </c>
      <c r="K150" s="408">
        <v>34</v>
      </c>
    </row>
    <row r="151" spans="2:11" x14ac:dyDescent="0.45">
      <c r="B151" t="s">
        <v>552</v>
      </c>
      <c r="C151" t="s">
        <v>389</v>
      </c>
      <c r="D151" s="408">
        <v>96</v>
      </c>
      <c r="E151" s="408">
        <v>92</v>
      </c>
      <c r="F151" s="408">
        <v>87</v>
      </c>
      <c r="G151" s="408">
        <v>76</v>
      </c>
      <c r="H151" s="408">
        <v>73</v>
      </c>
      <c r="I151" s="408">
        <v>69</v>
      </c>
      <c r="J151" s="408">
        <v>61</v>
      </c>
      <c r="K151" s="408">
        <v>58</v>
      </c>
    </row>
    <row r="152" spans="2:11" x14ac:dyDescent="0.45">
      <c r="B152" t="s">
        <v>552</v>
      </c>
      <c r="C152" t="s">
        <v>390</v>
      </c>
      <c r="D152" s="408">
        <v>45</v>
      </c>
      <c r="E152" s="408">
        <v>46</v>
      </c>
      <c r="F152" s="408">
        <v>46</v>
      </c>
      <c r="G152" s="408">
        <v>41</v>
      </c>
      <c r="H152" s="408">
        <v>39</v>
      </c>
      <c r="I152" s="408">
        <v>37</v>
      </c>
      <c r="J152" s="408">
        <v>32</v>
      </c>
      <c r="K152" s="408">
        <v>30</v>
      </c>
    </row>
    <row r="153" spans="2:11" x14ac:dyDescent="0.45">
      <c r="B153" t="s">
        <v>552</v>
      </c>
      <c r="C153" t="s">
        <v>391</v>
      </c>
      <c r="D153" s="408">
        <v>38</v>
      </c>
      <c r="E153" s="408">
        <v>38</v>
      </c>
      <c r="F153" s="408">
        <v>37</v>
      </c>
      <c r="G153" s="408">
        <v>33</v>
      </c>
      <c r="H153" s="408">
        <v>33</v>
      </c>
      <c r="I153" s="408">
        <v>34</v>
      </c>
      <c r="J153" s="408">
        <v>32</v>
      </c>
      <c r="K153" s="408">
        <v>32</v>
      </c>
    </row>
    <row r="154" spans="2:11" x14ac:dyDescent="0.45">
      <c r="B154" t="s">
        <v>552</v>
      </c>
      <c r="C154" t="s">
        <v>392</v>
      </c>
      <c r="D154" s="408">
        <v>30</v>
      </c>
      <c r="E154" s="408">
        <v>31</v>
      </c>
      <c r="F154" s="408">
        <v>31</v>
      </c>
      <c r="G154" s="408">
        <v>29</v>
      </c>
      <c r="H154" s="408">
        <v>29</v>
      </c>
      <c r="I154" s="408">
        <v>29</v>
      </c>
      <c r="J154" s="408">
        <v>27</v>
      </c>
      <c r="K154" s="408">
        <v>26</v>
      </c>
    </row>
    <row r="155" spans="2:11" x14ac:dyDescent="0.45">
      <c r="B155" t="s">
        <v>552</v>
      </c>
      <c r="C155" t="s">
        <v>393</v>
      </c>
      <c r="D155" s="408">
        <v>23</v>
      </c>
      <c r="E155" s="408">
        <v>24</v>
      </c>
      <c r="F155" s="408">
        <v>24</v>
      </c>
      <c r="G155" s="408">
        <v>23</v>
      </c>
      <c r="H155" s="408">
        <v>23</v>
      </c>
      <c r="I155" s="408">
        <v>24</v>
      </c>
      <c r="J155" s="408">
        <v>22</v>
      </c>
      <c r="K155" s="408">
        <v>23</v>
      </c>
    </row>
    <row r="156" spans="2:11" x14ac:dyDescent="0.45">
      <c r="B156" t="s">
        <v>552</v>
      </c>
      <c r="C156" t="s">
        <v>394</v>
      </c>
      <c r="D156" s="408">
        <v>11</v>
      </c>
      <c r="E156" s="408">
        <v>13</v>
      </c>
      <c r="F156" s="408">
        <v>14</v>
      </c>
      <c r="G156" s="408">
        <v>14</v>
      </c>
      <c r="H156" s="408">
        <v>15</v>
      </c>
      <c r="I156" s="408">
        <v>16</v>
      </c>
      <c r="J156" s="408">
        <v>17</v>
      </c>
      <c r="K156" s="408">
        <v>17</v>
      </c>
    </row>
    <row r="157" spans="2:11" x14ac:dyDescent="0.45">
      <c r="B157" t="s">
        <v>552</v>
      </c>
      <c r="C157" t="s">
        <v>395</v>
      </c>
      <c r="D157" s="408">
        <v>4</v>
      </c>
      <c r="E157" s="408">
        <v>5</v>
      </c>
      <c r="F157" s="408">
        <v>6</v>
      </c>
      <c r="G157" s="408">
        <v>6</v>
      </c>
      <c r="H157" s="408">
        <v>7</v>
      </c>
      <c r="I157" s="408">
        <v>8</v>
      </c>
      <c r="J157" s="408">
        <v>9</v>
      </c>
      <c r="K157" s="408">
        <v>10</v>
      </c>
    </row>
    <row r="158" spans="2:11" x14ac:dyDescent="0.45">
      <c r="B158" t="s">
        <v>552</v>
      </c>
      <c r="C158" t="s">
        <v>396</v>
      </c>
      <c r="D158" s="408">
        <v>2</v>
      </c>
      <c r="E158" s="408">
        <v>2</v>
      </c>
      <c r="F158" s="408">
        <v>2</v>
      </c>
      <c r="G158" s="408">
        <v>3</v>
      </c>
      <c r="H158" s="408">
        <v>3</v>
      </c>
      <c r="I158" s="408">
        <v>4</v>
      </c>
      <c r="J158" s="408">
        <v>4</v>
      </c>
      <c r="K158" s="408">
        <v>5</v>
      </c>
    </row>
    <row r="159" spans="2:11" x14ac:dyDescent="0.45">
      <c r="B159" t="s">
        <v>552</v>
      </c>
      <c r="C159" t="s">
        <v>397</v>
      </c>
      <c r="D159" s="408">
        <v>2</v>
      </c>
      <c r="E159" s="408">
        <v>2</v>
      </c>
      <c r="F159" s="408">
        <v>2</v>
      </c>
      <c r="G159" s="408">
        <v>2</v>
      </c>
      <c r="H159" s="408">
        <v>2</v>
      </c>
      <c r="I159" s="408">
        <v>2</v>
      </c>
      <c r="J159" s="408">
        <v>1</v>
      </c>
      <c r="K159" s="408">
        <v>1</v>
      </c>
    </row>
    <row r="160" spans="2:11" x14ac:dyDescent="0.45">
      <c r="B160" t="s">
        <v>552</v>
      </c>
      <c r="C160" t="s">
        <v>398</v>
      </c>
      <c r="D160" s="408">
        <v>0</v>
      </c>
      <c r="E160" s="408">
        <v>0</v>
      </c>
      <c r="F160" s="408"/>
      <c r="G160" s="408"/>
      <c r="H160" s="408"/>
      <c r="I160" s="408"/>
      <c r="J160" s="408"/>
      <c r="K160" s="408">
        <v>0</v>
      </c>
    </row>
    <row r="161" spans="2:11" x14ac:dyDescent="0.45">
      <c r="B161" t="s">
        <v>552</v>
      </c>
      <c r="C161" t="s">
        <v>289</v>
      </c>
      <c r="D161" s="408">
        <v>346</v>
      </c>
      <c r="E161" s="408">
        <v>340</v>
      </c>
      <c r="F161" s="408">
        <v>329</v>
      </c>
      <c r="G161" s="408">
        <v>294</v>
      </c>
      <c r="H161" s="408">
        <v>286</v>
      </c>
      <c r="I161" s="408">
        <v>276</v>
      </c>
      <c r="J161" s="408">
        <v>251</v>
      </c>
      <c r="K161" s="408">
        <v>244</v>
      </c>
    </row>
    <row r="162" spans="2:11" x14ac:dyDescent="0.45">
      <c r="B162" t="s">
        <v>553</v>
      </c>
      <c r="C162" t="s">
        <v>385</v>
      </c>
      <c r="D162" s="408">
        <v>2022</v>
      </c>
      <c r="E162" s="408">
        <v>1922</v>
      </c>
      <c r="F162" s="408">
        <v>1920</v>
      </c>
      <c r="G162" s="408">
        <v>1965</v>
      </c>
      <c r="H162" s="408">
        <v>1996</v>
      </c>
      <c r="I162" s="408">
        <v>1976</v>
      </c>
      <c r="J162" s="408">
        <v>1952</v>
      </c>
      <c r="K162" s="408">
        <v>2130</v>
      </c>
    </row>
    <row r="163" spans="2:11" x14ac:dyDescent="0.45">
      <c r="B163" t="s">
        <v>553</v>
      </c>
      <c r="C163" t="s">
        <v>388</v>
      </c>
      <c r="D163" s="408">
        <v>3278</v>
      </c>
      <c r="E163" s="408">
        <v>3163</v>
      </c>
      <c r="F163" s="408">
        <v>3114</v>
      </c>
      <c r="G163" s="408">
        <v>3151</v>
      </c>
      <c r="H163" s="408">
        <v>3090</v>
      </c>
      <c r="I163" s="408">
        <v>3021</v>
      </c>
      <c r="J163" s="408">
        <v>2907</v>
      </c>
      <c r="K163" s="408">
        <v>3035</v>
      </c>
    </row>
    <row r="164" spans="2:11" x14ac:dyDescent="0.45">
      <c r="B164" t="s">
        <v>553</v>
      </c>
      <c r="C164" t="s">
        <v>389</v>
      </c>
      <c r="D164" s="408">
        <v>2495</v>
      </c>
      <c r="E164" s="408">
        <v>2413</v>
      </c>
      <c r="F164" s="408">
        <v>2395</v>
      </c>
      <c r="G164" s="408">
        <v>2427</v>
      </c>
      <c r="H164" s="408">
        <v>2359</v>
      </c>
      <c r="I164" s="408">
        <v>2332</v>
      </c>
      <c r="J164" s="408">
        <v>2350</v>
      </c>
      <c r="K164" s="408">
        <v>2574</v>
      </c>
    </row>
    <row r="165" spans="2:11" x14ac:dyDescent="0.45">
      <c r="B165" t="s">
        <v>553</v>
      </c>
      <c r="C165" t="s">
        <v>390</v>
      </c>
      <c r="D165" s="408">
        <v>1025</v>
      </c>
      <c r="E165" s="408">
        <v>1042</v>
      </c>
      <c r="F165" s="408">
        <v>1066</v>
      </c>
      <c r="G165" s="408">
        <v>1094</v>
      </c>
      <c r="H165" s="408">
        <v>1054</v>
      </c>
      <c r="I165" s="408">
        <v>1030</v>
      </c>
      <c r="J165" s="408">
        <v>1013</v>
      </c>
      <c r="K165" s="408">
        <v>1088</v>
      </c>
    </row>
    <row r="166" spans="2:11" x14ac:dyDescent="0.45">
      <c r="B166" t="s">
        <v>553</v>
      </c>
      <c r="C166" t="s">
        <v>391</v>
      </c>
      <c r="D166" s="408">
        <v>914</v>
      </c>
      <c r="E166" s="408">
        <v>899</v>
      </c>
      <c r="F166" s="408">
        <v>896</v>
      </c>
      <c r="G166" s="408">
        <v>903</v>
      </c>
      <c r="H166" s="408">
        <v>883</v>
      </c>
      <c r="I166" s="408">
        <v>887</v>
      </c>
      <c r="J166" s="408">
        <v>917</v>
      </c>
      <c r="K166" s="408">
        <v>1043</v>
      </c>
    </row>
    <row r="167" spans="2:11" x14ac:dyDescent="0.45">
      <c r="B167" t="s">
        <v>553</v>
      </c>
      <c r="C167" t="s">
        <v>392</v>
      </c>
      <c r="D167" s="408">
        <v>705</v>
      </c>
      <c r="E167" s="408">
        <v>728</v>
      </c>
      <c r="F167" s="408">
        <v>761</v>
      </c>
      <c r="G167" s="408">
        <v>795</v>
      </c>
      <c r="H167" s="408">
        <v>794</v>
      </c>
      <c r="I167" s="408">
        <v>801</v>
      </c>
      <c r="J167" s="408">
        <v>809</v>
      </c>
      <c r="K167" s="408">
        <v>892</v>
      </c>
    </row>
    <row r="168" spans="2:11" x14ac:dyDescent="0.45">
      <c r="B168" t="s">
        <v>553</v>
      </c>
      <c r="C168" t="s">
        <v>393</v>
      </c>
      <c r="D168" s="408">
        <v>486</v>
      </c>
      <c r="E168" s="408">
        <v>509</v>
      </c>
      <c r="F168" s="408">
        <v>540</v>
      </c>
      <c r="G168" s="408">
        <v>573</v>
      </c>
      <c r="H168" s="408">
        <v>596</v>
      </c>
      <c r="I168" s="408">
        <v>628</v>
      </c>
      <c r="J168" s="408">
        <v>673</v>
      </c>
      <c r="K168" s="408">
        <v>786</v>
      </c>
    </row>
    <row r="169" spans="2:11" x14ac:dyDescent="0.45">
      <c r="B169" t="s">
        <v>553</v>
      </c>
      <c r="C169" t="s">
        <v>394</v>
      </c>
      <c r="D169" s="408">
        <v>251</v>
      </c>
      <c r="E169" s="408">
        <v>270</v>
      </c>
      <c r="F169" s="408">
        <v>289</v>
      </c>
      <c r="G169" s="408">
        <v>320</v>
      </c>
      <c r="H169" s="408">
        <v>343</v>
      </c>
      <c r="I169" s="408">
        <v>376</v>
      </c>
      <c r="J169" s="408">
        <v>416</v>
      </c>
      <c r="K169" s="408">
        <v>510</v>
      </c>
    </row>
    <row r="170" spans="2:11" x14ac:dyDescent="0.45">
      <c r="B170" t="s">
        <v>553</v>
      </c>
      <c r="C170" t="s">
        <v>395</v>
      </c>
      <c r="D170" s="408">
        <v>84</v>
      </c>
      <c r="E170" s="408">
        <v>98</v>
      </c>
      <c r="F170" s="408">
        <v>121</v>
      </c>
      <c r="G170" s="408">
        <v>143</v>
      </c>
      <c r="H170" s="408">
        <v>161</v>
      </c>
      <c r="I170" s="408">
        <v>186</v>
      </c>
      <c r="J170" s="408">
        <v>212</v>
      </c>
      <c r="K170" s="408">
        <v>268</v>
      </c>
    </row>
    <row r="171" spans="2:11" x14ac:dyDescent="0.45">
      <c r="B171" t="s">
        <v>553</v>
      </c>
      <c r="C171" t="s">
        <v>396</v>
      </c>
      <c r="D171" s="408">
        <v>25</v>
      </c>
      <c r="E171" s="408">
        <v>31</v>
      </c>
      <c r="F171" s="408">
        <v>41</v>
      </c>
      <c r="G171" s="408">
        <v>53</v>
      </c>
      <c r="H171" s="408">
        <v>66</v>
      </c>
      <c r="I171" s="408">
        <v>83</v>
      </c>
      <c r="J171" s="408">
        <v>103</v>
      </c>
      <c r="K171" s="408">
        <v>153</v>
      </c>
    </row>
    <row r="172" spans="2:11" x14ac:dyDescent="0.45">
      <c r="B172" t="s">
        <v>553</v>
      </c>
      <c r="C172" t="s">
        <v>397</v>
      </c>
      <c r="D172" s="408">
        <v>2</v>
      </c>
      <c r="E172" s="408">
        <v>2</v>
      </c>
      <c r="F172" s="408">
        <v>3</v>
      </c>
      <c r="G172" s="408">
        <v>4</v>
      </c>
      <c r="H172" s="408">
        <v>5</v>
      </c>
      <c r="I172" s="408">
        <v>5</v>
      </c>
      <c r="J172" s="408">
        <v>7</v>
      </c>
      <c r="K172" s="408">
        <v>10</v>
      </c>
    </row>
    <row r="173" spans="2:11" x14ac:dyDescent="0.45">
      <c r="B173" t="s">
        <v>553</v>
      </c>
      <c r="C173" t="s">
        <v>398</v>
      </c>
      <c r="D173" s="408">
        <v>14</v>
      </c>
      <c r="E173" s="408">
        <v>4</v>
      </c>
      <c r="F173" s="408">
        <v>2</v>
      </c>
      <c r="G173" s="408">
        <v>2</v>
      </c>
      <c r="H173" s="408">
        <v>1</v>
      </c>
      <c r="I173" s="408">
        <v>1</v>
      </c>
      <c r="J173" s="408">
        <v>1</v>
      </c>
      <c r="K173" s="408">
        <v>1</v>
      </c>
    </row>
    <row r="174" spans="2:11" x14ac:dyDescent="0.45">
      <c r="B174" t="s">
        <v>553</v>
      </c>
      <c r="C174" t="s">
        <v>289</v>
      </c>
      <c r="D174" s="408">
        <v>11303</v>
      </c>
      <c r="E174" s="408">
        <v>11082</v>
      </c>
      <c r="F174" s="408">
        <v>11148</v>
      </c>
      <c r="G174" s="408">
        <v>11430</v>
      </c>
      <c r="H174" s="408">
        <v>11348</v>
      </c>
      <c r="I174" s="408">
        <v>11326</v>
      </c>
      <c r="J174" s="408">
        <v>11360</v>
      </c>
      <c r="K174" s="408">
        <v>12491</v>
      </c>
    </row>
    <row r="175" spans="2:11" x14ac:dyDescent="0.45">
      <c r="B175" t="s">
        <v>562</v>
      </c>
      <c r="C175" t="s">
        <v>385</v>
      </c>
      <c r="D175" s="408">
        <v>158</v>
      </c>
      <c r="E175" s="408">
        <v>146</v>
      </c>
      <c r="F175" s="408">
        <v>146</v>
      </c>
      <c r="G175" s="408">
        <v>149</v>
      </c>
      <c r="H175" s="408">
        <v>151</v>
      </c>
      <c r="I175" s="408">
        <v>149</v>
      </c>
      <c r="J175" s="408">
        <v>160</v>
      </c>
      <c r="K175" s="408">
        <v>137</v>
      </c>
    </row>
    <row r="176" spans="2:11" x14ac:dyDescent="0.45">
      <c r="B176" t="s">
        <v>562</v>
      </c>
      <c r="C176" t="s">
        <v>388</v>
      </c>
      <c r="D176" s="408">
        <v>577</v>
      </c>
      <c r="E176" s="408">
        <v>562</v>
      </c>
      <c r="F176" s="408">
        <v>563</v>
      </c>
      <c r="G176" s="408">
        <v>546</v>
      </c>
      <c r="H176" s="408">
        <v>533</v>
      </c>
      <c r="I176" s="408">
        <v>508</v>
      </c>
      <c r="J176" s="408">
        <v>500</v>
      </c>
      <c r="K176" s="408">
        <v>404</v>
      </c>
    </row>
    <row r="177" spans="1:14" x14ac:dyDescent="0.45">
      <c r="B177" t="s">
        <v>562</v>
      </c>
      <c r="C177" t="s">
        <v>389</v>
      </c>
      <c r="D177" s="408">
        <v>761</v>
      </c>
      <c r="E177" s="408">
        <v>733</v>
      </c>
      <c r="F177" s="408">
        <v>725</v>
      </c>
      <c r="G177" s="408">
        <v>696</v>
      </c>
      <c r="H177" s="408">
        <v>679</v>
      </c>
      <c r="I177" s="408">
        <v>648</v>
      </c>
      <c r="J177" s="408">
        <v>641</v>
      </c>
      <c r="K177" s="408">
        <v>519</v>
      </c>
    </row>
    <row r="178" spans="1:14" x14ac:dyDescent="0.45">
      <c r="B178" t="s">
        <v>562</v>
      </c>
      <c r="C178" t="s">
        <v>390</v>
      </c>
      <c r="D178" s="408">
        <v>420</v>
      </c>
      <c r="E178" s="408">
        <v>426</v>
      </c>
      <c r="F178" s="408">
        <v>435</v>
      </c>
      <c r="G178" s="408">
        <v>426</v>
      </c>
      <c r="H178" s="408">
        <v>414</v>
      </c>
      <c r="I178" s="408">
        <v>391</v>
      </c>
      <c r="J178" s="408">
        <v>374</v>
      </c>
      <c r="K178" s="408">
        <v>291</v>
      </c>
    </row>
    <row r="179" spans="1:14" x14ac:dyDescent="0.45">
      <c r="B179" t="s">
        <v>562</v>
      </c>
      <c r="C179" t="s">
        <v>391</v>
      </c>
      <c r="D179" s="408">
        <v>427</v>
      </c>
      <c r="E179" s="408">
        <v>425</v>
      </c>
      <c r="F179" s="408">
        <v>419</v>
      </c>
      <c r="G179" s="408">
        <v>404</v>
      </c>
      <c r="H179" s="408">
        <v>400</v>
      </c>
      <c r="I179" s="408">
        <v>390</v>
      </c>
      <c r="J179" s="408">
        <v>395</v>
      </c>
      <c r="K179" s="408">
        <v>322</v>
      </c>
    </row>
    <row r="180" spans="1:14" x14ac:dyDescent="0.45">
      <c r="B180" t="s">
        <v>562</v>
      </c>
      <c r="C180" t="s">
        <v>392</v>
      </c>
      <c r="D180" s="408">
        <v>396</v>
      </c>
      <c r="E180" s="408">
        <v>413</v>
      </c>
      <c r="F180" s="408">
        <v>414</v>
      </c>
      <c r="G180" s="408">
        <v>410</v>
      </c>
      <c r="H180" s="408">
        <v>408</v>
      </c>
      <c r="I180" s="408">
        <v>394</v>
      </c>
      <c r="J180" s="408">
        <v>385</v>
      </c>
      <c r="K180" s="408">
        <v>306</v>
      </c>
    </row>
    <row r="181" spans="1:14" x14ac:dyDescent="0.45">
      <c r="B181" t="s">
        <v>562</v>
      </c>
      <c r="C181" t="s">
        <v>393</v>
      </c>
      <c r="D181" s="408">
        <v>328</v>
      </c>
      <c r="E181" s="408">
        <v>345</v>
      </c>
      <c r="F181" s="408">
        <v>352</v>
      </c>
      <c r="G181" s="408">
        <v>355</v>
      </c>
      <c r="H181" s="408">
        <v>377</v>
      </c>
      <c r="I181" s="408">
        <v>376</v>
      </c>
      <c r="J181" s="408">
        <v>375</v>
      </c>
      <c r="K181" s="408">
        <v>306</v>
      </c>
    </row>
    <row r="182" spans="1:14" x14ac:dyDescent="0.45">
      <c r="B182" t="s">
        <v>562</v>
      </c>
      <c r="C182" t="s">
        <v>394</v>
      </c>
      <c r="D182" s="408">
        <v>209</v>
      </c>
      <c r="E182" s="408">
        <v>221</v>
      </c>
      <c r="F182" s="408">
        <v>229</v>
      </c>
      <c r="G182" s="408">
        <v>242</v>
      </c>
      <c r="H182" s="408">
        <v>276</v>
      </c>
      <c r="I182" s="408">
        <v>286</v>
      </c>
      <c r="J182" s="408">
        <v>296</v>
      </c>
      <c r="K182" s="408">
        <v>256</v>
      </c>
    </row>
    <row r="183" spans="1:14" x14ac:dyDescent="0.45">
      <c r="B183" t="s">
        <v>562</v>
      </c>
      <c r="C183" t="s">
        <v>395</v>
      </c>
      <c r="D183" s="408">
        <v>108</v>
      </c>
      <c r="E183" s="408">
        <v>114</v>
      </c>
      <c r="F183" s="408">
        <v>130</v>
      </c>
      <c r="G183" s="408">
        <v>145</v>
      </c>
      <c r="H183" s="408">
        <v>175</v>
      </c>
      <c r="I183" s="408">
        <v>189</v>
      </c>
      <c r="J183" s="408">
        <v>201</v>
      </c>
      <c r="K183" s="408">
        <v>176</v>
      </c>
    </row>
    <row r="184" spans="1:14" x14ac:dyDescent="0.45">
      <c r="B184" t="s">
        <v>562</v>
      </c>
      <c r="C184" t="s">
        <v>396</v>
      </c>
      <c r="D184" s="408">
        <v>85</v>
      </c>
      <c r="E184" s="408">
        <v>95</v>
      </c>
      <c r="F184" s="408">
        <v>103</v>
      </c>
      <c r="G184" s="408">
        <v>112</v>
      </c>
      <c r="H184" s="408">
        <v>137</v>
      </c>
      <c r="I184" s="408">
        <v>152</v>
      </c>
      <c r="J184" s="408">
        <v>165</v>
      </c>
      <c r="K184" s="408">
        <v>160</v>
      </c>
    </row>
    <row r="185" spans="1:14" x14ac:dyDescent="0.45">
      <c r="B185" t="s">
        <v>562</v>
      </c>
      <c r="C185" t="s">
        <v>397</v>
      </c>
      <c r="D185" s="408">
        <v>55</v>
      </c>
      <c r="E185" s="408">
        <v>53</v>
      </c>
      <c r="F185" s="408">
        <v>52</v>
      </c>
      <c r="G185" s="408">
        <v>50</v>
      </c>
      <c r="H185" s="408">
        <v>52</v>
      </c>
      <c r="I185" s="408">
        <v>53</v>
      </c>
      <c r="J185" s="408">
        <v>53</v>
      </c>
      <c r="K185" s="408">
        <v>50</v>
      </c>
    </row>
    <row r="186" spans="1:14" x14ac:dyDescent="0.45">
      <c r="B186" t="s">
        <v>562</v>
      </c>
      <c r="C186" t="s">
        <v>398</v>
      </c>
      <c r="D186" s="408">
        <v>0</v>
      </c>
      <c r="E186" s="408">
        <v>0</v>
      </c>
      <c r="F186" s="408">
        <v>0</v>
      </c>
      <c r="G186" s="408">
        <v>1</v>
      </c>
      <c r="H186" s="408">
        <v>0</v>
      </c>
      <c r="I186" s="408">
        <v>0</v>
      </c>
      <c r="J186" s="408">
        <v>1</v>
      </c>
      <c r="K186" s="408">
        <v>2</v>
      </c>
    </row>
    <row r="187" spans="1:14" x14ac:dyDescent="0.45">
      <c r="B187" t="s">
        <v>562</v>
      </c>
      <c r="C187" t="s">
        <v>289</v>
      </c>
      <c r="D187" s="408">
        <v>3524</v>
      </c>
      <c r="E187" s="408">
        <v>3533</v>
      </c>
      <c r="F187" s="408">
        <v>3570</v>
      </c>
      <c r="G187" s="408">
        <v>3537</v>
      </c>
      <c r="H187" s="408">
        <v>3601</v>
      </c>
      <c r="I187" s="408">
        <v>3538</v>
      </c>
      <c r="J187" s="408">
        <v>3545</v>
      </c>
      <c r="K187" s="408">
        <v>2929</v>
      </c>
    </row>
    <row r="188" spans="1:14" x14ac:dyDescent="0.45">
      <c r="B188" t="s">
        <v>555</v>
      </c>
      <c r="C188" t="s">
        <v>385</v>
      </c>
      <c r="D188" s="408">
        <v>911</v>
      </c>
      <c r="E188" s="408">
        <v>844</v>
      </c>
      <c r="F188" s="408">
        <v>816</v>
      </c>
      <c r="G188" s="408">
        <v>773</v>
      </c>
      <c r="H188" s="408">
        <v>737</v>
      </c>
      <c r="I188" s="408">
        <v>571</v>
      </c>
      <c r="J188" s="408">
        <v>440</v>
      </c>
      <c r="K188" s="408">
        <v>395</v>
      </c>
    </row>
    <row r="189" spans="1:14" x14ac:dyDescent="0.45">
      <c r="B189" t="s">
        <v>555</v>
      </c>
      <c r="C189" t="s">
        <v>388</v>
      </c>
      <c r="D189" s="408">
        <v>3232</v>
      </c>
      <c r="E189" s="408">
        <v>2906</v>
      </c>
      <c r="F189" s="408">
        <v>2647</v>
      </c>
      <c r="G189" s="408">
        <v>2273</v>
      </c>
      <c r="H189" s="408">
        <v>2217</v>
      </c>
      <c r="I189" s="408">
        <v>1595</v>
      </c>
      <c r="J189" s="408">
        <v>1195</v>
      </c>
      <c r="K189" s="408">
        <v>1070</v>
      </c>
    </row>
    <row r="190" spans="1:14" x14ac:dyDescent="0.45">
      <c r="B190" t="s">
        <v>555</v>
      </c>
      <c r="C190" t="s">
        <v>389</v>
      </c>
      <c r="D190" s="408">
        <v>3615</v>
      </c>
      <c r="E190" s="408">
        <v>3331</v>
      </c>
      <c r="F190" s="408">
        <v>3079</v>
      </c>
      <c r="G190" s="408">
        <v>2760</v>
      </c>
      <c r="H190" s="408">
        <v>2661</v>
      </c>
      <c r="I190" s="408">
        <v>1721</v>
      </c>
      <c r="J190" s="408">
        <v>1481</v>
      </c>
      <c r="K190" s="408">
        <v>1410</v>
      </c>
    </row>
    <row r="191" spans="1:14" x14ac:dyDescent="0.45">
      <c r="A191" s="409"/>
      <c r="B191" t="s">
        <v>555</v>
      </c>
      <c r="C191" t="s">
        <v>390</v>
      </c>
      <c r="D191" s="408">
        <v>1541</v>
      </c>
      <c r="E191" s="408">
        <v>1507</v>
      </c>
      <c r="F191" s="408">
        <v>1472</v>
      </c>
      <c r="G191" s="408">
        <v>1384</v>
      </c>
      <c r="H191" s="408">
        <v>1359</v>
      </c>
      <c r="I191" s="408">
        <v>876</v>
      </c>
      <c r="J191" s="408">
        <v>752</v>
      </c>
      <c r="K191" s="408">
        <v>696</v>
      </c>
      <c r="L191" s="481"/>
      <c r="M191" s="481"/>
      <c r="N191" s="481"/>
    </row>
    <row r="192" spans="1:14" x14ac:dyDescent="0.45">
      <c r="A192" s="409"/>
      <c r="B192" t="s">
        <v>555</v>
      </c>
      <c r="C192" t="s">
        <v>391</v>
      </c>
      <c r="D192" s="408">
        <v>1348</v>
      </c>
      <c r="E192" s="408">
        <v>1281</v>
      </c>
      <c r="F192" s="408">
        <v>1217</v>
      </c>
      <c r="G192" s="408">
        <v>1138</v>
      </c>
      <c r="H192" s="408">
        <v>1126</v>
      </c>
      <c r="I192" s="408">
        <v>792</v>
      </c>
      <c r="J192" s="408">
        <v>729</v>
      </c>
      <c r="K192" s="408">
        <v>703</v>
      </c>
      <c r="L192" s="481"/>
      <c r="M192" s="481"/>
      <c r="N192" s="481"/>
    </row>
    <row r="193" spans="1:14" x14ac:dyDescent="0.45">
      <c r="A193" s="409"/>
      <c r="B193" t="s">
        <v>555</v>
      </c>
      <c r="C193" t="s">
        <v>392</v>
      </c>
      <c r="D193" s="408">
        <v>1098</v>
      </c>
      <c r="E193" s="408">
        <v>1079</v>
      </c>
      <c r="F193" s="408">
        <v>1051</v>
      </c>
      <c r="G193" s="408">
        <v>1013</v>
      </c>
      <c r="H193" s="408">
        <v>994</v>
      </c>
      <c r="I193" s="408">
        <v>730</v>
      </c>
      <c r="J193" s="408">
        <v>645</v>
      </c>
      <c r="K193" s="408">
        <v>610</v>
      </c>
      <c r="L193" s="481"/>
      <c r="M193" s="481"/>
      <c r="N193" s="481"/>
    </row>
    <row r="194" spans="1:14" x14ac:dyDescent="0.45">
      <c r="A194" s="409"/>
      <c r="B194" t="s">
        <v>555</v>
      </c>
      <c r="C194" t="s">
        <v>393</v>
      </c>
      <c r="D194" s="408">
        <v>854</v>
      </c>
      <c r="E194" s="408">
        <v>844</v>
      </c>
      <c r="F194" s="408">
        <v>825</v>
      </c>
      <c r="G194" s="408">
        <v>805</v>
      </c>
      <c r="H194" s="408">
        <v>788</v>
      </c>
      <c r="I194" s="408">
        <v>639</v>
      </c>
      <c r="J194" s="408">
        <v>568</v>
      </c>
      <c r="K194" s="408">
        <v>560</v>
      </c>
      <c r="L194" s="481"/>
      <c r="M194" s="481"/>
      <c r="N194" s="481"/>
    </row>
    <row r="195" spans="1:14" x14ac:dyDescent="0.45">
      <c r="A195" s="409"/>
      <c r="B195" t="s">
        <v>555</v>
      </c>
      <c r="C195" t="s">
        <v>394</v>
      </c>
      <c r="D195" s="408">
        <v>530</v>
      </c>
      <c r="E195" s="408">
        <v>535</v>
      </c>
      <c r="F195" s="408">
        <v>516</v>
      </c>
      <c r="G195" s="408">
        <v>518</v>
      </c>
      <c r="H195" s="408">
        <v>499</v>
      </c>
      <c r="I195" s="408">
        <v>471</v>
      </c>
      <c r="J195" s="408">
        <v>422</v>
      </c>
      <c r="K195" s="408">
        <v>432</v>
      </c>
      <c r="L195" s="481"/>
      <c r="M195" s="481"/>
      <c r="N195" s="481"/>
    </row>
    <row r="196" spans="1:14" x14ac:dyDescent="0.45">
      <c r="A196" s="409"/>
      <c r="B196" t="s">
        <v>555</v>
      </c>
      <c r="C196" t="s">
        <v>395</v>
      </c>
      <c r="D196" s="408">
        <v>291</v>
      </c>
      <c r="E196" s="408">
        <v>303</v>
      </c>
      <c r="F196" s="408">
        <v>320</v>
      </c>
      <c r="G196" s="408">
        <v>339</v>
      </c>
      <c r="H196" s="408">
        <v>333</v>
      </c>
      <c r="I196" s="408">
        <v>336</v>
      </c>
      <c r="J196" s="408">
        <v>311</v>
      </c>
      <c r="K196" s="408">
        <v>316</v>
      </c>
      <c r="L196" s="481"/>
      <c r="M196" s="481"/>
      <c r="N196" s="481"/>
    </row>
    <row r="197" spans="1:14" x14ac:dyDescent="0.45">
      <c r="A197" s="409"/>
      <c r="B197" t="s">
        <v>555</v>
      </c>
      <c r="C197" t="s">
        <v>396</v>
      </c>
      <c r="D197" s="408">
        <v>211</v>
      </c>
      <c r="E197" s="408">
        <v>230</v>
      </c>
      <c r="F197" s="408">
        <v>252</v>
      </c>
      <c r="G197" s="408">
        <v>275</v>
      </c>
      <c r="H197" s="408">
        <v>290</v>
      </c>
      <c r="I197" s="408">
        <v>308</v>
      </c>
      <c r="J197" s="408">
        <v>313</v>
      </c>
      <c r="K197" s="408">
        <v>347</v>
      </c>
      <c r="L197" s="481"/>
      <c r="M197" s="481"/>
      <c r="N197" s="481"/>
    </row>
    <row r="198" spans="1:14" x14ac:dyDescent="0.45">
      <c r="A198" s="409"/>
      <c r="B198" t="s">
        <v>555</v>
      </c>
      <c r="C198" t="s">
        <v>397</v>
      </c>
      <c r="D198" s="408">
        <v>21</v>
      </c>
      <c r="E198" s="408">
        <v>26</v>
      </c>
      <c r="F198" s="408">
        <v>32</v>
      </c>
      <c r="G198" s="408">
        <v>39</v>
      </c>
      <c r="H198" s="408">
        <v>47</v>
      </c>
      <c r="I198" s="408">
        <v>54</v>
      </c>
      <c r="J198" s="408">
        <v>60</v>
      </c>
      <c r="K198" s="408">
        <v>70</v>
      </c>
      <c r="L198" s="481"/>
      <c r="M198" s="481"/>
      <c r="N198" s="481"/>
    </row>
    <row r="199" spans="1:14" x14ac:dyDescent="0.45">
      <c r="A199" s="409"/>
      <c r="B199" t="s">
        <v>555</v>
      </c>
      <c r="C199" t="s">
        <v>398</v>
      </c>
      <c r="D199" s="408">
        <v>100</v>
      </c>
      <c r="E199" s="408">
        <v>91</v>
      </c>
      <c r="F199" s="408">
        <v>85</v>
      </c>
      <c r="G199" s="408">
        <v>80</v>
      </c>
      <c r="H199" s="408">
        <v>74</v>
      </c>
      <c r="I199" s="408">
        <v>55</v>
      </c>
      <c r="J199" s="408">
        <v>49</v>
      </c>
      <c r="K199" s="408">
        <v>1</v>
      </c>
      <c r="L199" s="481"/>
      <c r="M199" s="481"/>
      <c r="N199" s="481"/>
    </row>
    <row r="200" spans="1:14" x14ac:dyDescent="0.45">
      <c r="A200" s="409"/>
      <c r="B200" t="s">
        <v>555</v>
      </c>
      <c r="C200" t="s">
        <v>289</v>
      </c>
      <c r="D200" s="408">
        <v>13751</v>
      </c>
      <c r="E200" s="408">
        <v>12977</v>
      </c>
      <c r="F200" s="408">
        <v>12311</v>
      </c>
      <c r="G200" s="408">
        <v>11398</v>
      </c>
      <c r="H200" s="408">
        <v>11125</v>
      </c>
      <c r="I200" s="408">
        <v>8149</v>
      </c>
      <c r="J200" s="408">
        <v>6965</v>
      </c>
      <c r="K200" s="408">
        <v>6610</v>
      </c>
      <c r="L200" s="481"/>
      <c r="M200" s="481"/>
      <c r="N200" s="481"/>
    </row>
    <row r="201" spans="1:14" x14ac:dyDescent="0.45">
      <c r="A201" s="409"/>
      <c r="B201" t="s">
        <v>512</v>
      </c>
      <c r="D201" s="408">
        <v>173545</v>
      </c>
      <c r="E201" s="408">
        <v>167593</v>
      </c>
      <c r="F201" s="408">
        <v>164145</v>
      </c>
      <c r="G201" s="408">
        <v>159954</v>
      </c>
      <c r="H201" s="408">
        <v>158160</v>
      </c>
      <c r="I201" s="408">
        <v>139735</v>
      </c>
      <c r="J201" s="408">
        <v>132728</v>
      </c>
      <c r="K201" s="408">
        <v>133644</v>
      </c>
      <c r="L201" s="481"/>
      <c r="M201" s="481"/>
      <c r="N201" s="481"/>
    </row>
    <row r="202" spans="1:14" x14ac:dyDescent="0.45">
      <c r="A202" s="409"/>
      <c r="B202" s="229"/>
      <c r="C202" s="229"/>
      <c r="D202" s="482"/>
      <c r="E202" s="482"/>
      <c r="F202" s="482"/>
      <c r="G202" s="482"/>
      <c r="H202" s="482"/>
      <c r="I202" s="482"/>
      <c r="J202" s="481"/>
      <c r="K202" s="481"/>
      <c r="L202" s="481"/>
      <c r="M202" s="481"/>
      <c r="N202" s="481"/>
    </row>
    <row r="203" spans="1:14" x14ac:dyDescent="0.45">
      <c r="A203" s="409"/>
      <c r="B203" s="229"/>
      <c r="C203" s="229"/>
      <c r="D203" s="482"/>
      <c r="E203" s="482"/>
      <c r="F203" s="482"/>
      <c r="G203" s="482"/>
      <c r="H203" s="482"/>
      <c r="I203" s="482"/>
      <c r="J203" s="481"/>
      <c r="K203" s="481"/>
      <c r="L203" s="481"/>
      <c r="M203" s="481"/>
      <c r="N203" s="481"/>
    </row>
    <row r="204" spans="1:14" x14ac:dyDescent="0.45">
      <c r="B204" s="229"/>
      <c r="C204" s="229"/>
      <c r="D204" s="229"/>
      <c r="E204" s="229"/>
      <c r="F204" s="229"/>
      <c r="G204" s="229"/>
      <c r="H204" s="229"/>
      <c r="I204" s="229"/>
    </row>
    <row r="206" spans="1:14" x14ac:dyDescent="0.45">
      <c r="B206" s="418" t="s">
        <v>560</v>
      </c>
      <c r="C206" t="s">
        <v>418</v>
      </c>
    </row>
    <row r="207" spans="1:14" x14ac:dyDescent="0.45">
      <c r="B207" s="418" t="s">
        <v>482</v>
      </c>
      <c r="C207" t="s">
        <v>289</v>
      </c>
    </row>
    <row r="209" spans="2:15" x14ac:dyDescent="0.45">
      <c r="D209" s="418" t="s">
        <v>502</v>
      </c>
    </row>
    <row r="210" spans="2:15" x14ac:dyDescent="0.45">
      <c r="B210" s="418" t="s">
        <v>477</v>
      </c>
      <c r="C210" s="418" t="s">
        <v>481</v>
      </c>
      <c r="D210" t="s">
        <v>503</v>
      </c>
      <c r="E210" t="s">
        <v>504</v>
      </c>
      <c r="F210" t="s">
        <v>505</v>
      </c>
      <c r="G210" t="s">
        <v>506</v>
      </c>
      <c r="H210" t="s">
        <v>507</v>
      </c>
      <c r="I210" t="s">
        <v>508</v>
      </c>
      <c r="J210" t="s">
        <v>1076</v>
      </c>
      <c r="K210" t="s">
        <v>1077</v>
      </c>
      <c r="L210" s="418"/>
      <c r="M210" s="418"/>
      <c r="N210" s="418"/>
      <c r="O210" s="418"/>
    </row>
    <row r="211" spans="2:15" x14ac:dyDescent="0.45">
      <c r="B211" t="s">
        <v>1099</v>
      </c>
      <c r="C211" t="s">
        <v>385</v>
      </c>
      <c r="D211" s="408">
        <v>17219</v>
      </c>
      <c r="E211" s="408">
        <v>16430</v>
      </c>
      <c r="F211" s="408">
        <v>16332</v>
      </c>
      <c r="G211" s="408">
        <v>16836</v>
      </c>
      <c r="H211" s="408">
        <v>16772</v>
      </c>
      <c r="I211" s="408">
        <v>14436</v>
      </c>
      <c r="J211" s="408">
        <v>15133</v>
      </c>
      <c r="K211" s="408">
        <v>15049</v>
      </c>
    </row>
    <row r="212" spans="2:15" x14ac:dyDescent="0.45">
      <c r="B212" t="s">
        <v>1099</v>
      </c>
      <c r="C212" t="s">
        <v>388</v>
      </c>
      <c r="D212" s="408">
        <v>105911</v>
      </c>
      <c r="E212" s="408">
        <v>108795</v>
      </c>
      <c r="F212" s="408">
        <v>125920</v>
      </c>
      <c r="G212" s="408">
        <v>133716</v>
      </c>
      <c r="H212" s="408">
        <v>139907</v>
      </c>
      <c r="I212" s="408">
        <v>129708</v>
      </c>
      <c r="J212" s="408">
        <v>142744</v>
      </c>
      <c r="K212" s="408">
        <v>137230</v>
      </c>
    </row>
    <row r="213" spans="2:15" x14ac:dyDescent="0.45">
      <c r="B213" t="s">
        <v>1099</v>
      </c>
      <c r="C213" t="s">
        <v>389</v>
      </c>
      <c r="D213" s="408">
        <v>238139</v>
      </c>
      <c r="E213" s="408">
        <v>243625</v>
      </c>
      <c r="F213" s="408">
        <v>258270</v>
      </c>
      <c r="G213" s="408">
        <v>278286</v>
      </c>
      <c r="H213" s="408">
        <v>298573</v>
      </c>
      <c r="I213" s="408">
        <v>292142</v>
      </c>
      <c r="J213" s="408">
        <v>344714</v>
      </c>
      <c r="K213" s="408">
        <v>338346</v>
      </c>
    </row>
    <row r="214" spans="2:15" x14ac:dyDescent="0.45">
      <c r="B214" t="s">
        <v>1099</v>
      </c>
      <c r="C214" t="s">
        <v>390</v>
      </c>
      <c r="D214" s="408">
        <v>157188</v>
      </c>
      <c r="E214" s="408">
        <v>166442</v>
      </c>
      <c r="F214" s="408">
        <v>189981</v>
      </c>
      <c r="G214" s="408">
        <v>205921</v>
      </c>
      <c r="H214" s="408">
        <v>219268</v>
      </c>
      <c r="I214" s="408">
        <v>214153</v>
      </c>
      <c r="J214" s="408">
        <v>244664</v>
      </c>
      <c r="K214" s="408">
        <v>232824</v>
      </c>
    </row>
    <row r="215" spans="2:15" x14ac:dyDescent="0.45">
      <c r="B215" t="s">
        <v>1099</v>
      </c>
      <c r="C215" t="s">
        <v>391</v>
      </c>
      <c r="D215" s="408">
        <v>200729</v>
      </c>
      <c r="E215" s="408">
        <v>205283</v>
      </c>
      <c r="F215" s="408">
        <v>218251</v>
      </c>
      <c r="G215" s="408">
        <v>229249</v>
      </c>
      <c r="H215" s="408">
        <v>244587</v>
      </c>
      <c r="I215" s="408">
        <v>244843</v>
      </c>
      <c r="J215" s="408">
        <v>292937</v>
      </c>
      <c r="K215" s="408">
        <v>292928</v>
      </c>
    </row>
    <row r="216" spans="2:15" x14ac:dyDescent="0.45">
      <c r="B216" t="s">
        <v>1099</v>
      </c>
      <c r="C216" t="s">
        <v>392</v>
      </c>
      <c r="D216" s="408">
        <v>226293</v>
      </c>
      <c r="E216" s="408">
        <v>239052</v>
      </c>
      <c r="F216" s="408">
        <v>263859</v>
      </c>
      <c r="G216" s="408">
        <v>283182</v>
      </c>
      <c r="H216" s="408">
        <v>300071</v>
      </c>
      <c r="I216" s="408">
        <v>296886</v>
      </c>
      <c r="J216" s="408">
        <v>335470</v>
      </c>
      <c r="K216" s="408">
        <v>324938</v>
      </c>
    </row>
    <row r="217" spans="2:15" x14ac:dyDescent="0.45">
      <c r="B217" t="s">
        <v>1099</v>
      </c>
      <c r="C217" t="s">
        <v>393</v>
      </c>
      <c r="D217" s="408">
        <v>225397</v>
      </c>
      <c r="E217" s="408">
        <v>236204</v>
      </c>
      <c r="F217" s="408">
        <v>261403</v>
      </c>
      <c r="G217" s="408">
        <v>280947</v>
      </c>
      <c r="H217" s="408">
        <v>301522</v>
      </c>
      <c r="I217" s="408">
        <v>305696</v>
      </c>
      <c r="J217" s="408">
        <v>351858</v>
      </c>
      <c r="K217" s="408">
        <v>350055</v>
      </c>
    </row>
    <row r="218" spans="2:15" x14ac:dyDescent="0.45">
      <c r="B218" t="s">
        <v>1099</v>
      </c>
      <c r="C218" t="s">
        <v>394</v>
      </c>
      <c r="D218" s="408">
        <v>159432</v>
      </c>
      <c r="E218" s="408">
        <v>168772</v>
      </c>
      <c r="F218" s="408">
        <v>194958</v>
      </c>
      <c r="G218" s="408">
        <v>215773</v>
      </c>
      <c r="H218" s="408">
        <v>235576</v>
      </c>
      <c r="I218" s="408">
        <v>242492</v>
      </c>
      <c r="J218" s="408">
        <v>280907</v>
      </c>
      <c r="K218" s="408">
        <v>286500</v>
      </c>
    </row>
    <row r="219" spans="2:15" x14ac:dyDescent="0.45">
      <c r="B219" t="s">
        <v>1099</v>
      </c>
      <c r="C219" t="s">
        <v>395</v>
      </c>
      <c r="D219" s="408">
        <v>86530</v>
      </c>
      <c r="E219" s="408">
        <v>93358</v>
      </c>
      <c r="F219" s="408">
        <v>113618</v>
      </c>
      <c r="G219" s="408">
        <v>131665</v>
      </c>
      <c r="H219" s="408">
        <v>147837</v>
      </c>
      <c r="I219" s="408">
        <v>157541</v>
      </c>
      <c r="J219" s="408">
        <v>185546</v>
      </c>
      <c r="K219" s="408">
        <v>188491</v>
      </c>
    </row>
    <row r="220" spans="2:15" x14ac:dyDescent="0.45">
      <c r="B220" t="s">
        <v>1099</v>
      </c>
      <c r="C220" t="s">
        <v>396</v>
      </c>
      <c r="D220" s="408">
        <v>51440</v>
      </c>
      <c r="E220" s="408">
        <v>57648</v>
      </c>
      <c r="F220" s="408">
        <v>66932</v>
      </c>
      <c r="G220" s="408">
        <v>79234</v>
      </c>
      <c r="H220" s="408">
        <v>93585</v>
      </c>
      <c r="I220" s="408">
        <v>105299</v>
      </c>
      <c r="J220" s="408">
        <v>129889</v>
      </c>
      <c r="K220" s="408">
        <v>147544</v>
      </c>
    </row>
    <row r="221" spans="2:15" x14ac:dyDescent="0.45">
      <c r="B221" t="s">
        <v>1099</v>
      </c>
      <c r="C221" t="s">
        <v>397</v>
      </c>
      <c r="D221" s="408">
        <v>15188</v>
      </c>
      <c r="E221" s="408">
        <v>15373</v>
      </c>
      <c r="F221" s="408">
        <v>8863</v>
      </c>
      <c r="G221" s="408">
        <v>10137</v>
      </c>
      <c r="H221" s="408">
        <v>11293</v>
      </c>
      <c r="I221" s="408">
        <v>12512</v>
      </c>
      <c r="J221" s="408">
        <v>15034</v>
      </c>
      <c r="K221" s="408">
        <v>17247</v>
      </c>
    </row>
    <row r="222" spans="2:15" x14ac:dyDescent="0.45">
      <c r="B222" t="s">
        <v>1099</v>
      </c>
      <c r="C222" t="s">
        <v>398</v>
      </c>
      <c r="D222" s="408">
        <v>7950</v>
      </c>
      <c r="E222" s="408">
        <v>8837</v>
      </c>
      <c r="F222" s="408">
        <v>9121</v>
      </c>
      <c r="G222" s="408">
        <v>9110</v>
      </c>
      <c r="H222" s="408">
        <v>9330</v>
      </c>
      <c r="I222" s="408">
        <v>8205</v>
      </c>
      <c r="J222" s="408">
        <v>8929</v>
      </c>
      <c r="K222" s="408">
        <v>1165</v>
      </c>
    </row>
    <row r="223" spans="2:15" x14ac:dyDescent="0.45">
      <c r="B223" t="s">
        <v>1099</v>
      </c>
      <c r="C223" t="s">
        <v>289</v>
      </c>
      <c r="D223" s="408">
        <v>1491415</v>
      </c>
      <c r="E223" s="408">
        <v>1559820</v>
      </c>
      <c r="F223" s="408">
        <v>1727510</v>
      </c>
      <c r="G223" s="408">
        <v>1874055</v>
      </c>
      <c r="H223" s="408">
        <v>2018321</v>
      </c>
      <c r="I223" s="408">
        <v>2023914</v>
      </c>
      <c r="J223" s="408">
        <v>2347826</v>
      </c>
      <c r="K223" s="408">
        <v>2332317</v>
      </c>
    </row>
    <row r="224" spans="2:15" x14ac:dyDescent="0.45">
      <c r="B224" t="s">
        <v>556</v>
      </c>
      <c r="C224" t="s">
        <v>385</v>
      </c>
      <c r="D224" s="408">
        <v>17219</v>
      </c>
      <c r="E224" s="408">
        <v>16430</v>
      </c>
      <c r="F224" s="408">
        <v>16332</v>
      </c>
      <c r="G224" s="408">
        <v>16836</v>
      </c>
      <c r="H224" s="408">
        <v>16772</v>
      </c>
      <c r="I224" s="408">
        <v>14436</v>
      </c>
      <c r="J224" s="408">
        <v>15133</v>
      </c>
      <c r="K224" s="408">
        <v>15049</v>
      </c>
    </row>
    <row r="225" spans="2:11" x14ac:dyDescent="0.45">
      <c r="B225" t="s">
        <v>556</v>
      </c>
      <c r="C225" t="s">
        <v>388</v>
      </c>
      <c r="D225" s="408">
        <v>105911</v>
      </c>
      <c r="E225" s="408">
        <v>108795</v>
      </c>
      <c r="F225" s="408">
        <v>125920</v>
      </c>
      <c r="G225" s="408">
        <v>133716</v>
      </c>
      <c r="H225" s="408">
        <v>139907</v>
      </c>
      <c r="I225" s="408">
        <v>129708</v>
      </c>
      <c r="J225" s="408">
        <v>142744</v>
      </c>
      <c r="K225" s="408">
        <v>137230</v>
      </c>
    </row>
    <row r="226" spans="2:11" x14ac:dyDescent="0.45">
      <c r="B226" t="s">
        <v>556</v>
      </c>
      <c r="C226" t="s">
        <v>389</v>
      </c>
      <c r="D226" s="408">
        <v>238139</v>
      </c>
      <c r="E226" s="408">
        <v>243625</v>
      </c>
      <c r="F226" s="408">
        <v>258270</v>
      </c>
      <c r="G226" s="408">
        <v>278286</v>
      </c>
      <c r="H226" s="408">
        <v>298573</v>
      </c>
      <c r="I226" s="408">
        <v>292142</v>
      </c>
      <c r="J226" s="408">
        <v>344714</v>
      </c>
      <c r="K226" s="408">
        <v>338346</v>
      </c>
    </row>
    <row r="227" spans="2:11" x14ac:dyDescent="0.45">
      <c r="B227" t="s">
        <v>556</v>
      </c>
      <c r="C227" t="s">
        <v>390</v>
      </c>
      <c r="D227" s="408">
        <v>157188</v>
      </c>
      <c r="E227" s="408">
        <v>166442</v>
      </c>
      <c r="F227" s="408">
        <v>189981</v>
      </c>
      <c r="G227" s="408">
        <v>205921</v>
      </c>
      <c r="H227" s="408">
        <v>219268</v>
      </c>
      <c r="I227" s="408">
        <v>214153</v>
      </c>
      <c r="J227" s="408">
        <v>244664</v>
      </c>
      <c r="K227" s="408">
        <v>232824</v>
      </c>
    </row>
    <row r="228" spans="2:11" x14ac:dyDescent="0.45">
      <c r="B228" t="s">
        <v>556</v>
      </c>
      <c r="C228" t="s">
        <v>391</v>
      </c>
      <c r="D228" s="408">
        <v>200729</v>
      </c>
      <c r="E228" s="408">
        <v>205283</v>
      </c>
      <c r="F228" s="408">
        <v>218251</v>
      </c>
      <c r="G228" s="408">
        <v>229249</v>
      </c>
      <c r="H228" s="408">
        <v>244587</v>
      </c>
      <c r="I228" s="408">
        <v>244843</v>
      </c>
      <c r="J228" s="408">
        <v>292937</v>
      </c>
      <c r="K228" s="408">
        <v>292928</v>
      </c>
    </row>
    <row r="229" spans="2:11" x14ac:dyDescent="0.45">
      <c r="B229" t="s">
        <v>556</v>
      </c>
      <c r="C229" t="s">
        <v>392</v>
      </c>
      <c r="D229" s="408">
        <v>226293</v>
      </c>
      <c r="E229" s="408">
        <v>239052</v>
      </c>
      <c r="F229" s="408">
        <v>263859</v>
      </c>
      <c r="G229" s="408">
        <v>283182</v>
      </c>
      <c r="H229" s="408">
        <v>300071</v>
      </c>
      <c r="I229" s="408">
        <v>296886</v>
      </c>
      <c r="J229" s="408">
        <v>335470</v>
      </c>
      <c r="K229" s="408">
        <v>324938</v>
      </c>
    </row>
    <row r="230" spans="2:11" x14ac:dyDescent="0.45">
      <c r="B230" t="s">
        <v>556</v>
      </c>
      <c r="C230" t="s">
        <v>393</v>
      </c>
      <c r="D230" s="408">
        <v>225397</v>
      </c>
      <c r="E230" s="408">
        <v>236204</v>
      </c>
      <c r="F230" s="408">
        <v>261403</v>
      </c>
      <c r="G230" s="408">
        <v>280947</v>
      </c>
      <c r="H230" s="408">
        <v>301522</v>
      </c>
      <c r="I230" s="408">
        <v>305696</v>
      </c>
      <c r="J230" s="408">
        <v>351858</v>
      </c>
      <c r="K230" s="408">
        <v>350055</v>
      </c>
    </row>
    <row r="231" spans="2:11" x14ac:dyDescent="0.45">
      <c r="B231" t="s">
        <v>556</v>
      </c>
      <c r="C231" t="s">
        <v>394</v>
      </c>
      <c r="D231" s="408">
        <v>159432</v>
      </c>
      <c r="E231" s="408">
        <v>168772</v>
      </c>
      <c r="F231" s="408">
        <v>194958</v>
      </c>
      <c r="G231" s="408">
        <v>215773</v>
      </c>
      <c r="H231" s="408">
        <v>235576</v>
      </c>
      <c r="I231" s="408">
        <v>242492</v>
      </c>
      <c r="J231" s="408">
        <v>280907</v>
      </c>
      <c r="K231" s="408">
        <v>286500</v>
      </c>
    </row>
    <row r="232" spans="2:11" x14ac:dyDescent="0.45">
      <c r="B232" t="s">
        <v>556</v>
      </c>
      <c r="C232" t="s">
        <v>395</v>
      </c>
      <c r="D232" s="408">
        <v>86530</v>
      </c>
      <c r="E232" s="408">
        <v>93358</v>
      </c>
      <c r="F232" s="408">
        <v>113618</v>
      </c>
      <c r="G232" s="408">
        <v>131665</v>
      </c>
      <c r="H232" s="408">
        <v>147837</v>
      </c>
      <c r="I232" s="408">
        <v>157541</v>
      </c>
      <c r="J232" s="408">
        <v>185546</v>
      </c>
      <c r="K232" s="408">
        <v>188491</v>
      </c>
    </row>
    <row r="233" spans="2:11" x14ac:dyDescent="0.45">
      <c r="B233" t="s">
        <v>556</v>
      </c>
      <c r="C233" t="s">
        <v>396</v>
      </c>
      <c r="D233" s="408">
        <v>51440</v>
      </c>
      <c r="E233" s="408">
        <v>57648</v>
      </c>
      <c r="F233" s="408">
        <v>66932</v>
      </c>
      <c r="G233" s="408">
        <v>79234</v>
      </c>
      <c r="H233" s="408">
        <v>93585</v>
      </c>
      <c r="I233" s="408">
        <v>105299</v>
      </c>
      <c r="J233" s="408">
        <v>129889</v>
      </c>
      <c r="K233" s="408">
        <v>147544</v>
      </c>
    </row>
    <row r="234" spans="2:11" x14ac:dyDescent="0.45">
      <c r="B234" t="s">
        <v>556</v>
      </c>
      <c r="C234" t="s">
        <v>397</v>
      </c>
      <c r="D234" s="408">
        <v>15188</v>
      </c>
      <c r="E234" s="408">
        <v>15373</v>
      </c>
      <c r="F234" s="408">
        <v>8863</v>
      </c>
      <c r="G234" s="408">
        <v>10137</v>
      </c>
      <c r="H234" s="408">
        <v>11293</v>
      </c>
      <c r="I234" s="408">
        <v>12512</v>
      </c>
      <c r="J234" s="408">
        <v>15034</v>
      </c>
      <c r="K234" s="408">
        <v>17247</v>
      </c>
    </row>
    <row r="235" spans="2:11" x14ac:dyDescent="0.45">
      <c r="B235" t="s">
        <v>556</v>
      </c>
      <c r="C235" t="s">
        <v>398</v>
      </c>
      <c r="D235" s="408">
        <v>7950</v>
      </c>
      <c r="E235" s="408">
        <v>8837</v>
      </c>
      <c r="F235" s="408">
        <v>9121</v>
      </c>
      <c r="G235" s="408">
        <v>9110</v>
      </c>
      <c r="H235" s="408">
        <v>9330</v>
      </c>
      <c r="I235" s="408">
        <v>8205</v>
      </c>
      <c r="J235" s="408">
        <v>8929</v>
      </c>
      <c r="K235" s="408">
        <v>1165</v>
      </c>
    </row>
    <row r="236" spans="2:11" x14ac:dyDescent="0.45">
      <c r="B236" t="s">
        <v>556</v>
      </c>
      <c r="C236" t="s">
        <v>289</v>
      </c>
      <c r="D236" s="408">
        <v>1491415</v>
      </c>
      <c r="E236" s="408">
        <v>1559820</v>
      </c>
      <c r="F236" s="408">
        <v>1727510</v>
      </c>
      <c r="G236" s="408">
        <v>1874055</v>
      </c>
      <c r="H236" s="408">
        <v>2018321</v>
      </c>
      <c r="I236" s="408">
        <v>2023914</v>
      </c>
      <c r="J236" s="408">
        <v>2347826</v>
      </c>
      <c r="K236" s="408">
        <v>2332317</v>
      </c>
    </row>
    <row r="237" spans="2:11" x14ac:dyDescent="0.45">
      <c r="B237" t="s">
        <v>552</v>
      </c>
      <c r="C237" t="s">
        <v>385</v>
      </c>
      <c r="D237" s="408">
        <v>139</v>
      </c>
      <c r="E237" s="408">
        <v>125</v>
      </c>
      <c r="F237" s="408">
        <v>117</v>
      </c>
      <c r="G237" s="408">
        <v>96</v>
      </c>
      <c r="H237" s="408">
        <v>90</v>
      </c>
      <c r="I237" s="408">
        <v>81</v>
      </c>
      <c r="J237" s="408">
        <v>79</v>
      </c>
      <c r="K237" s="408">
        <v>70</v>
      </c>
    </row>
    <row r="238" spans="2:11" x14ac:dyDescent="0.45">
      <c r="B238" t="s">
        <v>552</v>
      </c>
      <c r="C238" t="s">
        <v>388</v>
      </c>
      <c r="D238" s="408">
        <v>2779</v>
      </c>
      <c r="E238" s="408">
        <v>2722</v>
      </c>
      <c r="F238" s="408">
        <v>2733</v>
      </c>
      <c r="G238" s="408">
        <v>2288</v>
      </c>
      <c r="H238" s="408">
        <v>2178</v>
      </c>
      <c r="I238" s="408">
        <v>1934</v>
      </c>
      <c r="J238" s="408">
        <v>1835</v>
      </c>
      <c r="K238" s="408">
        <v>1574</v>
      </c>
    </row>
    <row r="239" spans="2:11" x14ac:dyDescent="0.45">
      <c r="B239" t="s">
        <v>552</v>
      </c>
      <c r="C239" t="s">
        <v>389</v>
      </c>
      <c r="D239" s="408">
        <v>9085</v>
      </c>
      <c r="E239" s="408">
        <v>8693</v>
      </c>
      <c r="F239" s="408">
        <v>8634</v>
      </c>
      <c r="G239" s="408">
        <v>7569</v>
      </c>
      <c r="H239" s="408">
        <v>7519</v>
      </c>
      <c r="I239" s="408">
        <v>7207</v>
      </c>
      <c r="J239" s="408">
        <v>7188</v>
      </c>
      <c r="K239" s="408">
        <v>6571</v>
      </c>
    </row>
    <row r="240" spans="2:11" x14ac:dyDescent="0.45">
      <c r="B240" t="s">
        <v>552</v>
      </c>
      <c r="C240" t="s">
        <v>390</v>
      </c>
      <c r="D240" s="408">
        <v>7481</v>
      </c>
      <c r="E240" s="408">
        <v>7741</v>
      </c>
      <c r="F240" s="408">
        <v>8222</v>
      </c>
      <c r="G240" s="408">
        <v>7686</v>
      </c>
      <c r="H240" s="408">
        <v>7582</v>
      </c>
      <c r="I240" s="408">
        <v>7159</v>
      </c>
      <c r="J240" s="408">
        <v>6791</v>
      </c>
      <c r="K240" s="408">
        <v>5953</v>
      </c>
    </row>
    <row r="241" spans="2:11" x14ac:dyDescent="0.45">
      <c r="B241" t="s">
        <v>552</v>
      </c>
      <c r="C241" t="s">
        <v>391</v>
      </c>
      <c r="D241" s="408">
        <v>9027</v>
      </c>
      <c r="E241" s="408">
        <v>8956</v>
      </c>
      <c r="F241" s="408">
        <v>9304</v>
      </c>
      <c r="G241" s="408">
        <v>8641</v>
      </c>
      <c r="H241" s="408">
        <v>8922</v>
      </c>
      <c r="I241" s="408">
        <v>8964</v>
      </c>
      <c r="J241" s="408">
        <v>9501</v>
      </c>
      <c r="K241" s="408">
        <v>9066</v>
      </c>
    </row>
    <row r="242" spans="2:11" x14ac:dyDescent="0.45">
      <c r="B242" t="s">
        <v>552</v>
      </c>
      <c r="C242" t="s">
        <v>392</v>
      </c>
      <c r="D242" s="408">
        <v>8979</v>
      </c>
      <c r="E242" s="408">
        <v>9404</v>
      </c>
      <c r="F242" s="408">
        <v>10244</v>
      </c>
      <c r="G242" s="408">
        <v>9973</v>
      </c>
      <c r="H242" s="408">
        <v>10431</v>
      </c>
      <c r="I242" s="408">
        <v>10272</v>
      </c>
      <c r="J242" s="408">
        <v>10435</v>
      </c>
      <c r="K242" s="408">
        <v>9656</v>
      </c>
    </row>
    <row r="243" spans="2:11" x14ac:dyDescent="0.45">
      <c r="B243" t="s">
        <v>552</v>
      </c>
      <c r="C243" t="s">
        <v>393</v>
      </c>
      <c r="D243" s="408">
        <v>7049</v>
      </c>
      <c r="E243" s="408">
        <v>7431</v>
      </c>
      <c r="F243" s="408">
        <v>8183</v>
      </c>
      <c r="G243" s="408">
        <v>8046</v>
      </c>
      <c r="H243" s="408">
        <v>8527</v>
      </c>
      <c r="I243" s="408">
        <v>8737</v>
      </c>
      <c r="J243" s="408">
        <v>9325</v>
      </c>
      <c r="K243" s="408">
        <v>9059</v>
      </c>
    </row>
    <row r="244" spans="2:11" x14ac:dyDescent="0.45">
      <c r="B244" t="s">
        <v>552</v>
      </c>
      <c r="C244" t="s">
        <v>394</v>
      </c>
      <c r="D244" s="408">
        <v>3707</v>
      </c>
      <c r="E244" s="408">
        <v>4212</v>
      </c>
      <c r="F244" s="408">
        <v>4712</v>
      </c>
      <c r="G244" s="408">
        <v>4980</v>
      </c>
      <c r="H244" s="408">
        <v>5560</v>
      </c>
      <c r="I244" s="408">
        <v>5795</v>
      </c>
      <c r="J244" s="408">
        <v>6525</v>
      </c>
      <c r="K244" s="408">
        <v>6509</v>
      </c>
    </row>
    <row r="245" spans="2:11" x14ac:dyDescent="0.45">
      <c r="B245" t="s">
        <v>552</v>
      </c>
      <c r="C245" t="s">
        <v>395</v>
      </c>
      <c r="D245" s="408">
        <v>1253</v>
      </c>
      <c r="E245" s="408">
        <v>1472</v>
      </c>
      <c r="F245" s="408">
        <v>1875</v>
      </c>
      <c r="G245" s="408">
        <v>2018</v>
      </c>
      <c r="H245" s="408">
        <v>2463</v>
      </c>
      <c r="I245" s="408">
        <v>2840</v>
      </c>
      <c r="J245" s="408">
        <v>3515</v>
      </c>
      <c r="K245" s="408">
        <v>3695</v>
      </c>
    </row>
    <row r="246" spans="2:11" x14ac:dyDescent="0.45">
      <c r="B246" t="s">
        <v>552</v>
      </c>
      <c r="C246" t="s">
        <v>396</v>
      </c>
      <c r="D246" s="408">
        <v>744</v>
      </c>
      <c r="E246" s="408">
        <v>728</v>
      </c>
      <c r="F246" s="408">
        <v>841</v>
      </c>
      <c r="G246" s="408">
        <v>870</v>
      </c>
      <c r="H246" s="408">
        <v>1046</v>
      </c>
      <c r="I246" s="408">
        <v>1218</v>
      </c>
      <c r="J246" s="408">
        <v>1546</v>
      </c>
      <c r="K246" s="408">
        <v>1794</v>
      </c>
    </row>
    <row r="247" spans="2:11" x14ac:dyDescent="0.45">
      <c r="B247" t="s">
        <v>552</v>
      </c>
      <c r="C247" t="s">
        <v>397</v>
      </c>
      <c r="D247" s="408">
        <v>411</v>
      </c>
      <c r="E247" s="408">
        <v>328</v>
      </c>
      <c r="F247" s="408">
        <v>326</v>
      </c>
      <c r="G247" s="408">
        <v>296</v>
      </c>
      <c r="H247" s="408">
        <v>301</v>
      </c>
      <c r="I247" s="408">
        <v>304</v>
      </c>
      <c r="J247" s="408">
        <v>307</v>
      </c>
      <c r="K247" s="408">
        <v>283</v>
      </c>
    </row>
    <row r="248" spans="2:11" x14ac:dyDescent="0.45">
      <c r="B248" t="s">
        <v>552</v>
      </c>
      <c r="C248" t="s">
        <v>398</v>
      </c>
      <c r="D248" s="408">
        <v>2</v>
      </c>
      <c r="E248" s="408">
        <v>0</v>
      </c>
      <c r="F248" s="408"/>
      <c r="G248" s="408"/>
      <c r="H248" s="408"/>
      <c r="I248" s="408"/>
      <c r="J248" s="408"/>
      <c r="K248" s="408">
        <v>15</v>
      </c>
    </row>
    <row r="249" spans="2:11" x14ac:dyDescent="0.45">
      <c r="B249" t="s">
        <v>552</v>
      </c>
      <c r="C249" t="s">
        <v>289</v>
      </c>
      <c r="D249" s="408">
        <v>50655</v>
      </c>
      <c r="E249" s="408">
        <v>51812</v>
      </c>
      <c r="F249" s="408">
        <v>55190</v>
      </c>
      <c r="G249" s="408">
        <v>52463</v>
      </c>
      <c r="H249" s="408">
        <v>54619</v>
      </c>
      <c r="I249" s="408">
        <v>54511</v>
      </c>
      <c r="J249" s="408">
        <v>57047</v>
      </c>
      <c r="K249" s="408">
        <v>54244</v>
      </c>
    </row>
    <row r="250" spans="2:11" x14ac:dyDescent="0.45">
      <c r="B250" t="s">
        <v>553</v>
      </c>
      <c r="C250" t="s">
        <v>385</v>
      </c>
      <c r="D250" s="408">
        <v>7562</v>
      </c>
      <c r="E250" s="408">
        <v>7474</v>
      </c>
      <c r="F250" s="408">
        <v>8092</v>
      </c>
      <c r="G250" s="408">
        <v>8603</v>
      </c>
      <c r="H250" s="408">
        <v>9127</v>
      </c>
      <c r="I250" s="408">
        <v>8140</v>
      </c>
      <c r="J250" s="408">
        <v>9571</v>
      </c>
      <c r="K250" s="408">
        <v>10398</v>
      </c>
    </row>
    <row r="251" spans="2:11" x14ac:dyDescent="0.45">
      <c r="B251" t="s">
        <v>553</v>
      </c>
      <c r="C251" t="s">
        <v>388</v>
      </c>
      <c r="D251" s="408">
        <v>51106</v>
      </c>
      <c r="E251" s="408">
        <v>53282</v>
      </c>
      <c r="F251" s="408">
        <v>59632</v>
      </c>
      <c r="G251" s="408">
        <v>66145</v>
      </c>
      <c r="H251" s="408">
        <v>71582</v>
      </c>
      <c r="I251" s="408">
        <v>67490</v>
      </c>
      <c r="J251" s="408">
        <v>76778</v>
      </c>
      <c r="K251" s="408">
        <v>81792</v>
      </c>
    </row>
    <row r="252" spans="2:11" x14ac:dyDescent="0.45">
      <c r="B252" t="s">
        <v>553</v>
      </c>
      <c r="C252" t="s">
        <v>389</v>
      </c>
      <c r="D252" s="408">
        <v>84758</v>
      </c>
      <c r="E252" s="408">
        <v>89373</v>
      </c>
      <c r="F252" s="408">
        <v>101867</v>
      </c>
      <c r="G252" s="408">
        <v>116681</v>
      </c>
      <c r="H252" s="408">
        <v>131150</v>
      </c>
      <c r="I252" s="408">
        <v>133141</v>
      </c>
      <c r="J252" s="408">
        <v>160953</v>
      </c>
      <c r="K252" s="408">
        <v>179636</v>
      </c>
    </row>
    <row r="253" spans="2:11" x14ac:dyDescent="0.45">
      <c r="B253" t="s">
        <v>553</v>
      </c>
      <c r="C253" t="s">
        <v>390</v>
      </c>
      <c r="D253" s="408">
        <v>50108</v>
      </c>
      <c r="E253" s="408">
        <v>54944</v>
      </c>
      <c r="F253" s="408">
        <v>65062</v>
      </c>
      <c r="G253" s="408">
        <v>75646</v>
      </c>
      <c r="H253" s="408">
        <v>84900</v>
      </c>
      <c r="I253" s="408">
        <v>86329</v>
      </c>
      <c r="J253" s="408">
        <v>102301</v>
      </c>
      <c r="K253" s="408">
        <v>112831</v>
      </c>
    </row>
    <row r="254" spans="2:11" x14ac:dyDescent="0.45">
      <c r="B254" t="s">
        <v>553</v>
      </c>
      <c r="C254" t="s">
        <v>391</v>
      </c>
      <c r="D254" s="408">
        <v>57911</v>
      </c>
      <c r="E254" s="408">
        <v>60853</v>
      </c>
      <c r="F254" s="408">
        <v>69663</v>
      </c>
      <c r="G254" s="408">
        <v>78380</v>
      </c>
      <c r="H254" s="408">
        <v>87924</v>
      </c>
      <c r="I254" s="408">
        <v>90946</v>
      </c>
      <c r="J254" s="408">
        <v>113030</v>
      </c>
      <c r="K254" s="408">
        <v>133876</v>
      </c>
    </row>
    <row r="255" spans="2:11" x14ac:dyDescent="0.45">
      <c r="B255" t="s">
        <v>553</v>
      </c>
      <c r="C255" t="s">
        <v>392</v>
      </c>
      <c r="D255" s="408">
        <v>58026</v>
      </c>
      <c r="E255" s="408">
        <v>63581</v>
      </c>
      <c r="F255" s="408">
        <v>75759</v>
      </c>
      <c r="G255" s="408">
        <v>88165</v>
      </c>
      <c r="H255" s="408">
        <v>100173</v>
      </c>
      <c r="I255" s="408">
        <v>103699</v>
      </c>
      <c r="J255" s="408">
        <v>124309</v>
      </c>
      <c r="K255" s="408">
        <v>143589</v>
      </c>
    </row>
    <row r="256" spans="2:11" x14ac:dyDescent="0.45">
      <c r="B256" t="s">
        <v>553</v>
      </c>
      <c r="C256" t="s">
        <v>393</v>
      </c>
      <c r="D256" s="408">
        <v>49618</v>
      </c>
      <c r="E256" s="408">
        <v>54229</v>
      </c>
      <c r="F256" s="408">
        <v>65039</v>
      </c>
      <c r="G256" s="408">
        <v>76041</v>
      </c>
      <c r="H256" s="408">
        <v>88646</v>
      </c>
      <c r="I256" s="408">
        <v>94771</v>
      </c>
      <c r="J256" s="408">
        <v>118595</v>
      </c>
      <c r="K256" s="408">
        <v>143363</v>
      </c>
    </row>
    <row r="257" spans="2:11" x14ac:dyDescent="0.45">
      <c r="B257" t="s">
        <v>553</v>
      </c>
      <c r="C257" t="s">
        <v>394</v>
      </c>
      <c r="D257" s="408">
        <v>30146</v>
      </c>
      <c r="E257" s="408">
        <v>34240</v>
      </c>
      <c r="F257" s="408">
        <v>40594</v>
      </c>
      <c r="G257" s="408">
        <v>49112</v>
      </c>
      <c r="H257" s="408">
        <v>58562</v>
      </c>
      <c r="I257" s="408">
        <v>64021</v>
      </c>
      <c r="J257" s="408">
        <v>81694</v>
      </c>
      <c r="K257" s="408">
        <v>102498</v>
      </c>
    </row>
    <row r="258" spans="2:11" x14ac:dyDescent="0.45">
      <c r="B258" t="s">
        <v>553</v>
      </c>
      <c r="C258" t="s">
        <v>395</v>
      </c>
      <c r="D258" s="408">
        <v>11397</v>
      </c>
      <c r="E258" s="408">
        <v>13977</v>
      </c>
      <c r="F258" s="408">
        <v>18651</v>
      </c>
      <c r="G258" s="408">
        <v>23965</v>
      </c>
      <c r="H258" s="408">
        <v>30005</v>
      </c>
      <c r="I258" s="408">
        <v>34155</v>
      </c>
      <c r="J258" s="408">
        <v>44764</v>
      </c>
      <c r="K258" s="408">
        <v>56682</v>
      </c>
    </row>
    <row r="259" spans="2:11" x14ac:dyDescent="0.45">
      <c r="B259" t="s">
        <v>553</v>
      </c>
      <c r="C259" t="s">
        <v>396</v>
      </c>
      <c r="D259" s="408">
        <v>3634</v>
      </c>
      <c r="E259" s="408">
        <v>4755</v>
      </c>
      <c r="F259" s="408">
        <v>6608</v>
      </c>
      <c r="G259" s="408">
        <v>9354</v>
      </c>
      <c r="H259" s="408">
        <v>12968</v>
      </c>
      <c r="I259" s="408">
        <v>16441</v>
      </c>
      <c r="J259" s="408">
        <v>23286</v>
      </c>
      <c r="K259" s="408">
        <v>34252</v>
      </c>
    </row>
    <row r="260" spans="2:11" x14ac:dyDescent="0.45">
      <c r="B260" t="s">
        <v>553</v>
      </c>
      <c r="C260" t="s">
        <v>397</v>
      </c>
      <c r="D260" s="408">
        <v>187</v>
      </c>
      <c r="E260" s="408">
        <v>248</v>
      </c>
      <c r="F260" s="408">
        <v>284</v>
      </c>
      <c r="G260" s="408">
        <v>396</v>
      </c>
      <c r="H260" s="408">
        <v>564</v>
      </c>
      <c r="I260" s="408">
        <v>756</v>
      </c>
      <c r="J260" s="408">
        <v>1231</v>
      </c>
      <c r="K260" s="408">
        <v>1862</v>
      </c>
    </row>
    <row r="261" spans="2:11" x14ac:dyDescent="0.45">
      <c r="B261" t="s">
        <v>553</v>
      </c>
      <c r="C261" t="s">
        <v>398</v>
      </c>
      <c r="D261" s="408">
        <v>22</v>
      </c>
      <c r="E261" s="408">
        <v>19</v>
      </c>
      <c r="F261" s="408">
        <v>13</v>
      </c>
      <c r="G261" s="408">
        <v>13</v>
      </c>
      <c r="H261" s="408">
        <v>8</v>
      </c>
      <c r="I261" s="408">
        <v>6</v>
      </c>
      <c r="J261" s="408">
        <v>8</v>
      </c>
      <c r="K261" s="408">
        <v>7</v>
      </c>
    </row>
    <row r="262" spans="2:11" x14ac:dyDescent="0.45">
      <c r="B262" t="s">
        <v>553</v>
      </c>
      <c r="C262" t="s">
        <v>289</v>
      </c>
      <c r="D262" s="408">
        <v>404475</v>
      </c>
      <c r="E262" s="408">
        <v>436976</v>
      </c>
      <c r="F262" s="408">
        <v>511264</v>
      </c>
      <c r="G262" s="408">
        <v>592502</v>
      </c>
      <c r="H262" s="408">
        <v>675610</v>
      </c>
      <c r="I262" s="408">
        <v>699896</v>
      </c>
      <c r="J262" s="408">
        <v>856520</v>
      </c>
      <c r="K262" s="408">
        <v>1000785</v>
      </c>
    </row>
    <row r="263" spans="2:11" x14ac:dyDescent="0.45">
      <c r="B263" t="s">
        <v>562</v>
      </c>
      <c r="C263" t="s">
        <v>385</v>
      </c>
      <c r="D263" s="408">
        <v>6066</v>
      </c>
      <c r="E263" s="408">
        <v>5384</v>
      </c>
      <c r="F263" s="408">
        <v>4419</v>
      </c>
      <c r="G263" s="408">
        <v>4155</v>
      </c>
      <c r="H263" s="408">
        <v>3662</v>
      </c>
      <c r="I263" s="408">
        <v>2936</v>
      </c>
      <c r="J263" s="408">
        <v>1909</v>
      </c>
      <c r="K263" s="408">
        <v>1312</v>
      </c>
    </row>
    <row r="264" spans="2:11" x14ac:dyDescent="0.45">
      <c r="B264" t="s">
        <v>562</v>
      </c>
      <c r="C264" t="s">
        <v>388</v>
      </c>
      <c r="D264" s="408">
        <v>21955</v>
      </c>
      <c r="E264" s="408">
        <v>22775</v>
      </c>
      <c r="F264" s="408">
        <v>32308</v>
      </c>
      <c r="G264" s="408">
        <v>34003</v>
      </c>
      <c r="H264" s="408">
        <v>35357</v>
      </c>
      <c r="I264" s="408">
        <v>34478</v>
      </c>
      <c r="J264" s="408">
        <v>36803</v>
      </c>
      <c r="K264" s="408">
        <v>29807</v>
      </c>
    </row>
    <row r="265" spans="2:11" x14ac:dyDescent="0.45">
      <c r="B265" t="s">
        <v>562</v>
      </c>
      <c r="C265" t="s">
        <v>389</v>
      </c>
      <c r="D265" s="408">
        <v>70362</v>
      </c>
      <c r="E265" s="408">
        <v>72572</v>
      </c>
      <c r="F265" s="408">
        <v>70862</v>
      </c>
      <c r="G265" s="408">
        <v>73551</v>
      </c>
      <c r="H265" s="408">
        <v>78242</v>
      </c>
      <c r="I265" s="408">
        <v>78176</v>
      </c>
      <c r="J265" s="408">
        <v>91583</v>
      </c>
      <c r="K265" s="408">
        <v>73968</v>
      </c>
    </row>
    <row r="266" spans="2:11" x14ac:dyDescent="0.45">
      <c r="B266" t="s">
        <v>562</v>
      </c>
      <c r="C266" t="s">
        <v>390</v>
      </c>
      <c r="D266" s="408">
        <v>48805</v>
      </c>
      <c r="E266" s="408">
        <v>51468</v>
      </c>
      <c r="F266" s="408">
        <v>59518</v>
      </c>
      <c r="G266" s="408">
        <v>61546</v>
      </c>
      <c r="H266" s="408">
        <v>64278</v>
      </c>
      <c r="I266" s="408">
        <v>63601</v>
      </c>
      <c r="J266" s="408">
        <v>70885</v>
      </c>
      <c r="K266" s="408">
        <v>55496</v>
      </c>
    </row>
    <row r="267" spans="2:11" x14ac:dyDescent="0.45">
      <c r="B267" t="s">
        <v>562</v>
      </c>
      <c r="C267" t="s">
        <v>391</v>
      </c>
      <c r="D267" s="408">
        <v>73214</v>
      </c>
      <c r="E267" s="408">
        <v>75677</v>
      </c>
      <c r="F267" s="408">
        <v>76110</v>
      </c>
      <c r="G267" s="408">
        <v>76544</v>
      </c>
      <c r="H267" s="408">
        <v>80310</v>
      </c>
      <c r="I267" s="408">
        <v>81110</v>
      </c>
      <c r="J267" s="408">
        <v>94694</v>
      </c>
      <c r="K267" s="408">
        <v>77261</v>
      </c>
    </row>
    <row r="268" spans="2:11" x14ac:dyDescent="0.45">
      <c r="B268" t="s">
        <v>562</v>
      </c>
      <c r="C268" t="s">
        <v>392</v>
      </c>
      <c r="D268" s="408">
        <v>87264</v>
      </c>
      <c r="E268" s="408">
        <v>93108</v>
      </c>
      <c r="F268" s="408">
        <v>99366</v>
      </c>
      <c r="G268" s="408">
        <v>102815</v>
      </c>
      <c r="H268" s="408">
        <v>107614</v>
      </c>
      <c r="I268" s="408">
        <v>106811</v>
      </c>
      <c r="J268" s="408">
        <v>115112</v>
      </c>
      <c r="K268" s="408">
        <v>91948</v>
      </c>
    </row>
    <row r="269" spans="2:11" x14ac:dyDescent="0.45">
      <c r="B269" t="s">
        <v>562</v>
      </c>
      <c r="C269" t="s">
        <v>393</v>
      </c>
      <c r="D269" s="408">
        <v>85250</v>
      </c>
      <c r="E269" s="408">
        <v>90830</v>
      </c>
      <c r="F269" s="408">
        <v>98015</v>
      </c>
      <c r="G269" s="408">
        <v>104850</v>
      </c>
      <c r="H269" s="408">
        <v>113981</v>
      </c>
      <c r="I269" s="408">
        <v>115243</v>
      </c>
      <c r="J269" s="408">
        <v>124715</v>
      </c>
      <c r="K269" s="408">
        <v>103070</v>
      </c>
    </row>
    <row r="270" spans="2:11" x14ac:dyDescent="0.45">
      <c r="B270" t="s">
        <v>562</v>
      </c>
      <c r="C270" t="s">
        <v>394</v>
      </c>
      <c r="D270" s="408">
        <v>50560</v>
      </c>
      <c r="E270" s="408">
        <v>53623</v>
      </c>
      <c r="F270" s="408">
        <v>69716</v>
      </c>
      <c r="G270" s="408">
        <v>77157</v>
      </c>
      <c r="H270" s="408">
        <v>89780</v>
      </c>
      <c r="I270" s="408">
        <v>93560</v>
      </c>
      <c r="J270" s="408">
        <v>101944</v>
      </c>
      <c r="K270" s="408">
        <v>90794</v>
      </c>
    </row>
    <row r="271" spans="2:11" x14ac:dyDescent="0.45">
      <c r="B271" t="s">
        <v>562</v>
      </c>
      <c r="C271" t="s">
        <v>395</v>
      </c>
      <c r="D271" s="408">
        <v>29246</v>
      </c>
      <c r="E271" s="408">
        <v>30428</v>
      </c>
      <c r="F271" s="408">
        <v>38537</v>
      </c>
      <c r="G271" s="408">
        <v>44958</v>
      </c>
      <c r="H271" s="408">
        <v>54889</v>
      </c>
      <c r="I271" s="408">
        <v>60495</v>
      </c>
      <c r="J271" s="408">
        <v>67175</v>
      </c>
      <c r="K271" s="408">
        <v>62937</v>
      </c>
    </row>
    <row r="272" spans="2:11" x14ac:dyDescent="0.45">
      <c r="B272" t="s">
        <v>562</v>
      </c>
      <c r="C272" t="s">
        <v>396</v>
      </c>
      <c r="D272" s="408">
        <v>19362</v>
      </c>
      <c r="E272" s="408">
        <v>21397</v>
      </c>
      <c r="F272" s="408">
        <v>23183</v>
      </c>
      <c r="G272" s="408">
        <v>26796</v>
      </c>
      <c r="H272" s="408">
        <v>33832</v>
      </c>
      <c r="I272" s="408">
        <v>38944</v>
      </c>
      <c r="J272" s="408">
        <v>44016</v>
      </c>
      <c r="K272" s="408">
        <v>47774</v>
      </c>
    </row>
    <row r="273" spans="1:14" x14ac:dyDescent="0.45">
      <c r="B273" t="s">
        <v>562</v>
      </c>
      <c r="C273" t="s">
        <v>397</v>
      </c>
      <c r="D273" s="408">
        <v>12924</v>
      </c>
      <c r="E273" s="408">
        <v>12543</v>
      </c>
      <c r="F273" s="408">
        <v>5520</v>
      </c>
      <c r="G273" s="408">
        <v>5748</v>
      </c>
      <c r="H273" s="408">
        <v>6005</v>
      </c>
      <c r="I273" s="408">
        <v>6318</v>
      </c>
      <c r="J273" s="408">
        <v>6430</v>
      </c>
      <c r="K273" s="408">
        <v>7174</v>
      </c>
    </row>
    <row r="274" spans="1:14" x14ac:dyDescent="0.45">
      <c r="B274" t="s">
        <v>562</v>
      </c>
      <c r="C274" t="s">
        <v>398</v>
      </c>
      <c r="D274" s="408">
        <v>216</v>
      </c>
      <c r="E274" s="408">
        <v>477</v>
      </c>
      <c r="F274" s="408">
        <v>646</v>
      </c>
      <c r="G274" s="408">
        <v>188</v>
      </c>
      <c r="H274" s="408">
        <v>190</v>
      </c>
      <c r="I274" s="408">
        <v>213</v>
      </c>
      <c r="J274" s="408">
        <v>693</v>
      </c>
      <c r="K274" s="408">
        <v>1141</v>
      </c>
    </row>
    <row r="275" spans="1:14" x14ac:dyDescent="0.45">
      <c r="B275" t="s">
        <v>562</v>
      </c>
      <c r="C275" t="s">
        <v>289</v>
      </c>
      <c r="D275" s="408">
        <v>505225</v>
      </c>
      <c r="E275" s="408">
        <v>530281</v>
      </c>
      <c r="F275" s="408">
        <v>578201</v>
      </c>
      <c r="G275" s="408">
        <v>612311</v>
      </c>
      <c r="H275" s="408">
        <v>668142</v>
      </c>
      <c r="I275" s="408">
        <v>681885</v>
      </c>
      <c r="J275" s="408">
        <v>755960</v>
      </c>
      <c r="K275" s="408">
        <v>642682</v>
      </c>
    </row>
    <row r="276" spans="1:14" x14ac:dyDescent="0.45">
      <c r="B276" t="s">
        <v>555</v>
      </c>
      <c r="C276" t="s">
        <v>385</v>
      </c>
      <c r="D276" s="408">
        <v>3453</v>
      </c>
      <c r="E276" s="408">
        <v>3448</v>
      </c>
      <c r="F276" s="408">
        <v>3703</v>
      </c>
      <c r="G276" s="408">
        <v>3982</v>
      </c>
      <c r="H276" s="408">
        <v>3892</v>
      </c>
      <c r="I276" s="408">
        <v>3279</v>
      </c>
      <c r="J276" s="408">
        <v>3574</v>
      </c>
      <c r="K276" s="408">
        <v>3268</v>
      </c>
    </row>
    <row r="277" spans="1:14" x14ac:dyDescent="0.45">
      <c r="B277" t="s">
        <v>555</v>
      </c>
      <c r="C277" t="s">
        <v>388</v>
      </c>
      <c r="D277" s="408">
        <v>30071</v>
      </c>
      <c r="E277" s="408">
        <v>30016</v>
      </c>
      <c r="F277" s="408">
        <v>31248</v>
      </c>
      <c r="G277" s="408">
        <v>31281</v>
      </c>
      <c r="H277" s="408">
        <v>30789</v>
      </c>
      <c r="I277" s="408">
        <v>25806</v>
      </c>
      <c r="J277" s="408">
        <v>27327</v>
      </c>
      <c r="K277" s="408">
        <v>24058</v>
      </c>
    </row>
    <row r="278" spans="1:14" x14ac:dyDescent="0.45">
      <c r="B278" t="s">
        <v>555</v>
      </c>
      <c r="C278" t="s">
        <v>389</v>
      </c>
      <c r="D278" s="408">
        <v>73933</v>
      </c>
      <c r="E278" s="408">
        <v>72987</v>
      </c>
      <c r="F278" s="408">
        <v>76907</v>
      </c>
      <c r="G278" s="408">
        <v>80486</v>
      </c>
      <c r="H278" s="408">
        <v>81662</v>
      </c>
      <c r="I278" s="408">
        <v>73617</v>
      </c>
      <c r="J278" s="408">
        <v>84990</v>
      </c>
      <c r="K278" s="408">
        <v>78171</v>
      </c>
    </row>
    <row r="279" spans="1:14" x14ac:dyDescent="0.45">
      <c r="A279" s="409"/>
      <c r="B279" t="s">
        <v>555</v>
      </c>
      <c r="C279" t="s">
        <v>390</v>
      </c>
      <c r="D279" s="408">
        <v>50793</v>
      </c>
      <c r="E279" s="408">
        <v>52288</v>
      </c>
      <c r="F279" s="408">
        <v>57179</v>
      </c>
      <c r="G279" s="408">
        <v>61043</v>
      </c>
      <c r="H279" s="408">
        <v>62509</v>
      </c>
      <c r="I279" s="408">
        <v>57066</v>
      </c>
      <c r="J279" s="408">
        <v>64687</v>
      </c>
      <c r="K279" s="408">
        <v>58543</v>
      </c>
      <c r="L279" s="481"/>
      <c r="M279" s="481"/>
      <c r="N279" s="481"/>
    </row>
    <row r="280" spans="1:14" x14ac:dyDescent="0.45">
      <c r="A280" s="409"/>
      <c r="B280" t="s">
        <v>555</v>
      </c>
      <c r="C280" t="s">
        <v>391</v>
      </c>
      <c r="D280" s="408">
        <v>60577</v>
      </c>
      <c r="E280" s="408">
        <v>59797</v>
      </c>
      <c r="F280" s="408">
        <v>63174</v>
      </c>
      <c r="G280" s="408">
        <v>65683</v>
      </c>
      <c r="H280" s="408">
        <v>67430</v>
      </c>
      <c r="I280" s="408">
        <v>63823</v>
      </c>
      <c r="J280" s="408">
        <v>75713</v>
      </c>
      <c r="K280" s="408">
        <v>72726</v>
      </c>
      <c r="L280" s="481"/>
      <c r="M280" s="481"/>
      <c r="N280" s="481"/>
    </row>
    <row r="281" spans="1:14" x14ac:dyDescent="0.45">
      <c r="A281" s="409"/>
      <c r="B281" t="s">
        <v>555</v>
      </c>
      <c r="C281" t="s">
        <v>392</v>
      </c>
      <c r="D281" s="408">
        <v>72025</v>
      </c>
      <c r="E281" s="408">
        <v>72959</v>
      </c>
      <c r="F281" s="408">
        <v>78490</v>
      </c>
      <c r="G281" s="408">
        <v>82229</v>
      </c>
      <c r="H281" s="408">
        <v>81853</v>
      </c>
      <c r="I281" s="408">
        <v>76104</v>
      </c>
      <c r="J281" s="408">
        <v>85614</v>
      </c>
      <c r="K281" s="408">
        <v>79745</v>
      </c>
      <c r="L281" s="481"/>
      <c r="M281" s="481"/>
      <c r="N281" s="481"/>
    </row>
    <row r="282" spans="1:14" x14ac:dyDescent="0.45">
      <c r="A282" s="409"/>
      <c r="B282" t="s">
        <v>555</v>
      </c>
      <c r="C282" t="s">
        <v>393</v>
      </c>
      <c r="D282" s="408">
        <v>83480</v>
      </c>
      <c r="E282" s="408">
        <v>83715</v>
      </c>
      <c r="F282" s="408">
        <v>90167</v>
      </c>
      <c r="G282" s="408">
        <v>92010</v>
      </c>
      <c r="H282" s="408">
        <v>90368</v>
      </c>
      <c r="I282" s="408">
        <v>86945</v>
      </c>
      <c r="J282" s="408">
        <v>99223</v>
      </c>
      <c r="K282" s="408">
        <v>94563</v>
      </c>
      <c r="L282" s="481"/>
      <c r="M282" s="481"/>
      <c r="N282" s="481"/>
    </row>
    <row r="283" spans="1:14" x14ac:dyDescent="0.45">
      <c r="A283" s="409"/>
      <c r="B283" t="s">
        <v>555</v>
      </c>
      <c r="C283" t="s">
        <v>394</v>
      </c>
      <c r="D283" s="408">
        <v>75019</v>
      </c>
      <c r="E283" s="408">
        <v>76697</v>
      </c>
      <c r="F283" s="408">
        <v>79935</v>
      </c>
      <c r="G283" s="408">
        <v>84524</v>
      </c>
      <c r="H283" s="408">
        <v>81674</v>
      </c>
      <c r="I283" s="408">
        <v>79116</v>
      </c>
      <c r="J283" s="408">
        <v>90744</v>
      </c>
      <c r="K283" s="408">
        <v>86699</v>
      </c>
      <c r="L283" s="481"/>
      <c r="M283" s="481"/>
      <c r="N283" s="481"/>
    </row>
    <row r="284" spans="1:14" x14ac:dyDescent="0.45">
      <c r="A284" s="409"/>
      <c r="B284" t="s">
        <v>555</v>
      </c>
      <c r="C284" t="s">
        <v>395</v>
      </c>
      <c r="D284" s="408">
        <v>44635</v>
      </c>
      <c r="E284" s="408">
        <v>47481</v>
      </c>
      <c r="F284" s="408">
        <v>54556</v>
      </c>
      <c r="G284" s="408">
        <v>60723</v>
      </c>
      <c r="H284" s="408">
        <v>60481</v>
      </c>
      <c r="I284" s="408">
        <v>60051</v>
      </c>
      <c r="J284" s="408">
        <v>70091</v>
      </c>
      <c r="K284" s="408">
        <v>65177</v>
      </c>
      <c r="L284" s="481"/>
      <c r="M284" s="481"/>
      <c r="N284" s="481"/>
    </row>
    <row r="285" spans="1:14" x14ac:dyDescent="0.45">
      <c r="A285" s="409"/>
      <c r="B285" t="s">
        <v>555</v>
      </c>
      <c r="C285" t="s">
        <v>396</v>
      </c>
      <c r="D285" s="408">
        <v>27700</v>
      </c>
      <c r="E285" s="408">
        <v>30767</v>
      </c>
      <c r="F285" s="408">
        <v>36300</v>
      </c>
      <c r="G285" s="408">
        <v>42213</v>
      </c>
      <c r="H285" s="408">
        <v>45738</v>
      </c>
      <c r="I285" s="408">
        <v>48695</v>
      </c>
      <c r="J285" s="408">
        <v>61041</v>
      </c>
      <c r="K285" s="408">
        <v>63724</v>
      </c>
      <c r="L285" s="481"/>
      <c r="M285" s="481"/>
      <c r="N285" s="481"/>
    </row>
    <row r="286" spans="1:14" x14ac:dyDescent="0.45">
      <c r="A286" s="409"/>
      <c r="B286" t="s">
        <v>555</v>
      </c>
      <c r="C286" t="s">
        <v>397</v>
      </c>
      <c r="D286" s="408">
        <v>1666</v>
      </c>
      <c r="E286" s="408">
        <v>2255</v>
      </c>
      <c r="F286" s="408">
        <v>2733</v>
      </c>
      <c r="G286" s="408">
        <v>3697</v>
      </c>
      <c r="H286" s="408">
        <v>4422</v>
      </c>
      <c r="I286" s="408">
        <v>5133</v>
      </c>
      <c r="J286" s="408">
        <v>7066</v>
      </c>
      <c r="K286" s="408">
        <v>7929</v>
      </c>
      <c r="L286" s="481"/>
      <c r="M286" s="481"/>
      <c r="N286" s="481"/>
    </row>
    <row r="287" spans="1:14" x14ac:dyDescent="0.45">
      <c r="A287" s="409"/>
      <c r="B287" t="s">
        <v>555</v>
      </c>
      <c r="C287" t="s">
        <v>398</v>
      </c>
      <c r="D287" s="408">
        <v>7710</v>
      </c>
      <c r="E287" s="408">
        <v>8341</v>
      </c>
      <c r="F287" s="408">
        <v>8463</v>
      </c>
      <c r="G287" s="408">
        <v>8909</v>
      </c>
      <c r="H287" s="408">
        <v>9132</v>
      </c>
      <c r="I287" s="408">
        <v>7985</v>
      </c>
      <c r="J287" s="408">
        <v>8228</v>
      </c>
      <c r="K287" s="408">
        <v>3</v>
      </c>
      <c r="L287" s="481"/>
      <c r="M287" s="481"/>
      <c r="N287" s="481"/>
    </row>
    <row r="288" spans="1:14" x14ac:dyDescent="0.45">
      <c r="A288" s="409"/>
      <c r="B288" t="s">
        <v>555</v>
      </c>
      <c r="C288" t="s">
        <v>289</v>
      </c>
      <c r="D288" s="408">
        <v>531060</v>
      </c>
      <c r="E288" s="408">
        <v>540751</v>
      </c>
      <c r="F288" s="408">
        <v>582854</v>
      </c>
      <c r="G288" s="408">
        <v>616780</v>
      </c>
      <c r="H288" s="408">
        <v>619950</v>
      </c>
      <c r="I288" s="408">
        <v>587622</v>
      </c>
      <c r="J288" s="408">
        <v>678298</v>
      </c>
      <c r="K288" s="408">
        <v>634606</v>
      </c>
      <c r="L288" s="481"/>
      <c r="M288" s="481"/>
      <c r="N288" s="481"/>
    </row>
    <row r="289" spans="1:14" x14ac:dyDescent="0.45">
      <c r="A289" s="409"/>
      <c r="B289" t="s">
        <v>512</v>
      </c>
      <c r="D289" s="408">
        <v>8948494</v>
      </c>
      <c r="E289" s="408">
        <v>9358918</v>
      </c>
      <c r="F289" s="408">
        <v>10365055</v>
      </c>
      <c r="G289" s="408">
        <v>11244333</v>
      </c>
      <c r="H289" s="408">
        <v>12109923</v>
      </c>
      <c r="I289" s="408">
        <v>12143479</v>
      </c>
      <c r="J289" s="408">
        <v>14086951</v>
      </c>
      <c r="K289" s="408">
        <v>13993904</v>
      </c>
      <c r="L289" s="481"/>
      <c r="M289" s="481"/>
      <c r="N289" s="481"/>
    </row>
    <row r="290" spans="1:14" x14ac:dyDescent="0.45">
      <c r="A290" s="409"/>
      <c r="D290" s="481"/>
      <c r="E290" s="481"/>
      <c r="F290" s="481"/>
      <c r="G290" s="481"/>
      <c r="H290" s="481"/>
      <c r="I290" s="481"/>
      <c r="J290" s="481"/>
      <c r="K290" s="481"/>
      <c r="L290" s="481"/>
      <c r="M290" s="481"/>
      <c r="N290" s="481"/>
    </row>
    <row r="291" spans="1:14" x14ac:dyDescent="0.45">
      <c r="A291" s="409"/>
      <c r="D291" s="481"/>
      <c r="E291" s="481"/>
      <c r="F291" s="481"/>
      <c r="G291" s="481"/>
      <c r="H291" s="481"/>
      <c r="I291" s="481"/>
      <c r="J291" s="481"/>
      <c r="K291" s="481"/>
      <c r="L291" s="481"/>
      <c r="M291" s="481"/>
      <c r="N291" s="481"/>
    </row>
    <row r="293" spans="1:14" x14ac:dyDescent="0.45">
      <c r="L293" s="351"/>
    </row>
    <row r="294" spans="1:14" x14ac:dyDescent="0.45">
      <c r="B294" s="405" t="s">
        <v>513</v>
      </c>
      <c r="C294" s="396" t="s">
        <v>386</v>
      </c>
      <c r="L294" s="351"/>
    </row>
    <row r="295" spans="1:14" x14ac:dyDescent="0.45">
      <c r="B295" s="405" t="str">
        <f>+Charts!$B$5</f>
        <v>Total industry</v>
      </c>
      <c r="C295" t="s">
        <v>418</v>
      </c>
    </row>
    <row r="296" spans="1:14" x14ac:dyDescent="0.45">
      <c r="B296" s="396" t="str">
        <f>+C118</f>
        <v>Number of member accounts</v>
      </c>
      <c r="C296" s="396" t="s">
        <v>514</v>
      </c>
      <c r="D296" s="396" t="str">
        <f t="shared" ref="D296:I296" si="11">+D111</f>
        <v>Jun 2015</v>
      </c>
      <c r="E296" s="396" t="str">
        <f t="shared" si="11"/>
        <v>Jun 2016</v>
      </c>
      <c r="F296" s="396" t="str">
        <f t="shared" si="11"/>
        <v>Jun 2017</v>
      </c>
      <c r="G296" s="396" t="str">
        <f t="shared" si="11"/>
        <v>Jun 2018</v>
      </c>
      <c r="H296" s="396" t="str">
        <f t="shared" si="11"/>
        <v>Jun 2019</v>
      </c>
      <c r="I296" s="396" t="str">
        <f t="shared" si="11"/>
        <v>Jun 2020</v>
      </c>
      <c r="J296" s="396" t="str">
        <f t="shared" ref="J296:K296" si="12">+J111</f>
        <v>Jun 2021</v>
      </c>
      <c r="K296" s="396" t="str">
        <f t="shared" si="12"/>
        <v>Jun 2022</v>
      </c>
      <c r="L296" s="396"/>
      <c r="M296" s="396"/>
      <c r="N296" s="396"/>
    </row>
    <row r="297" spans="1:14" x14ac:dyDescent="0.45">
      <c r="B297" s="396" t="str">
        <f>+B296</f>
        <v>Number of member accounts</v>
      </c>
      <c r="C297" s="396" t="s">
        <v>385</v>
      </c>
      <c r="D297" s="410">
        <f>(SUMIFS(D$123:D$204,$B$123:$B$204,$B$295,$C$123:$C$204,$C297))/D$309</f>
        <v>0.10741944406029595</v>
      </c>
      <c r="E297" s="410">
        <f>(SUMIFS(E$123:E$204,$B$123:$B$204,$B$295,$C$123:$C$204,$C297))/E$309</f>
        <v>0.10479020478304453</v>
      </c>
      <c r="F297" s="410">
        <f t="shared" ref="F297:K308" si="13">(SUMIFS(F$123:F$204,$B$123:$B$204,$B$295,$C$123:$C$204,$C297))/F$309</f>
        <v>0.10581913882593758</v>
      </c>
      <c r="G297" s="410">
        <f t="shared" si="13"/>
        <v>0.1087396849212303</v>
      </c>
      <c r="H297" s="410">
        <f t="shared" si="13"/>
        <v>0.1097875569044006</v>
      </c>
      <c r="I297" s="410">
        <f>(SUMIFS(I$123:I$204,$B$123:$B$204,$B$295,$C$123:$C$204,$C297))/I$309</f>
        <v>0.11619219373953368</v>
      </c>
      <c r="J297" s="410">
        <f t="shared" ref="J297:K297" si="14">(SUMIFS(J$123:J$204,$B$123:$B$204,$B$295,$C$123:$C$204,$C297))/J$309</f>
        <v>0.11572713710953393</v>
      </c>
      <c r="K297" s="410">
        <f t="shared" si="14"/>
        <v>0.11996049205351531</v>
      </c>
      <c r="L297" s="410"/>
      <c r="M297" s="396"/>
      <c r="N297" s="396"/>
    </row>
    <row r="298" spans="1:14" x14ac:dyDescent="0.45">
      <c r="B298" s="396" t="str">
        <f t="shared" ref="B298:B309" si="15">+B297</f>
        <v>Number of member accounts</v>
      </c>
      <c r="C298" s="396" t="s">
        <v>388</v>
      </c>
      <c r="D298" s="410">
        <f>(SUMIFS(D$123:D$204,$B$123:$B$204,$B$295,$C$123:$C$204,$C298))/D$309</f>
        <v>0.24778730466048957</v>
      </c>
      <c r="E298" s="410">
        <f t="shared" ref="D298:E308" si="16">(SUMIFS(E$123:E$204,$B$123:$B$204,$B$295,$C$123:$C$204,$C298))/E$309</f>
        <v>0.24004725762566231</v>
      </c>
      <c r="F298" s="410">
        <f t="shared" si="13"/>
        <v>0.23364281014694058</v>
      </c>
      <c r="G298" s="410">
        <f t="shared" si="13"/>
        <v>0.22603150787696924</v>
      </c>
      <c r="H298" s="410">
        <f t="shared" si="13"/>
        <v>0.2234825493171472</v>
      </c>
      <c r="I298" s="410">
        <f t="shared" si="13"/>
        <v>0.22190733822834816</v>
      </c>
      <c r="J298" s="410">
        <f t="shared" si="13"/>
        <v>0.20975543601103025</v>
      </c>
      <c r="K298" s="410">
        <f t="shared" si="13"/>
        <v>0.2040046691209482</v>
      </c>
      <c r="L298" s="410"/>
      <c r="M298" s="396"/>
      <c r="N298" s="396"/>
    </row>
    <row r="299" spans="1:14" x14ac:dyDescent="0.45">
      <c r="B299" s="396" t="str">
        <f t="shared" si="15"/>
        <v>Number of member accounts</v>
      </c>
      <c r="C299" s="396" t="s">
        <v>389</v>
      </c>
      <c r="D299" s="410">
        <f t="shared" si="16"/>
        <v>0.24083805835983957</v>
      </c>
      <c r="E299" s="410">
        <f t="shared" si="16"/>
        <v>0.23517829013318059</v>
      </c>
      <c r="F299" s="410">
        <f t="shared" si="13"/>
        <v>0.22976825791359018</v>
      </c>
      <c r="G299" s="410">
        <f t="shared" si="13"/>
        <v>0.22355588897224307</v>
      </c>
      <c r="H299" s="410">
        <f t="shared" si="13"/>
        <v>0.21893019726858878</v>
      </c>
      <c r="I299" s="410">
        <f t="shared" si="13"/>
        <v>0.20481772510627336</v>
      </c>
      <c r="J299" s="410">
        <f t="shared" si="13"/>
        <v>0.20491840332715519</v>
      </c>
      <c r="K299" s="410">
        <f t="shared" si="13"/>
        <v>0.20472299542066985</v>
      </c>
      <c r="L299" s="410"/>
      <c r="M299" s="396"/>
      <c r="N299" s="396"/>
    </row>
    <row r="300" spans="1:14" x14ac:dyDescent="0.45">
      <c r="B300" s="396" t="str">
        <f t="shared" si="15"/>
        <v>Number of member accounts</v>
      </c>
      <c r="C300" s="396" t="s">
        <v>390</v>
      </c>
      <c r="D300" s="410">
        <f t="shared" si="16"/>
        <v>0.1047918683446273</v>
      </c>
      <c r="E300" s="410">
        <f t="shared" si="16"/>
        <v>0.10815552054990692</v>
      </c>
      <c r="F300" s="410">
        <f t="shared" si="13"/>
        <v>0.11035163389136633</v>
      </c>
      <c r="G300" s="410">
        <f t="shared" si="13"/>
        <v>0.11046511627906977</v>
      </c>
      <c r="H300" s="410">
        <f t="shared" si="13"/>
        <v>0.10876327769347496</v>
      </c>
      <c r="I300" s="410">
        <f t="shared" si="13"/>
        <v>0.1002189875048306</v>
      </c>
      <c r="J300" s="410">
        <f t="shared" si="13"/>
        <v>9.8187242891370194E-2</v>
      </c>
      <c r="K300" s="410">
        <f t="shared" si="13"/>
        <v>9.4504803807129389E-2</v>
      </c>
      <c r="L300" s="410"/>
      <c r="M300" s="396"/>
      <c r="N300" s="396"/>
    </row>
    <row r="301" spans="1:14" x14ac:dyDescent="0.45">
      <c r="B301" s="396" t="str">
        <f t="shared" si="15"/>
        <v>Number of member accounts</v>
      </c>
      <c r="C301" s="396" t="s">
        <v>391</v>
      </c>
      <c r="D301" s="410">
        <f t="shared" si="16"/>
        <v>9.431613884663255E-2</v>
      </c>
      <c r="E301" s="410">
        <f t="shared" si="16"/>
        <v>9.462265501933266E-2</v>
      </c>
      <c r="F301" s="410">
        <f t="shared" si="13"/>
        <v>9.3903063089407116E-2</v>
      </c>
      <c r="G301" s="410">
        <f t="shared" si="13"/>
        <v>9.2985746436609146E-2</v>
      </c>
      <c r="H301" s="410">
        <f t="shared" si="13"/>
        <v>9.2678300455235202E-2</v>
      </c>
      <c r="I301" s="410">
        <f t="shared" si="13"/>
        <v>9.0300141697797237E-2</v>
      </c>
      <c r="J301" s="410">
        <f t="shared" si="13"/>
        <v>9.3666651598029019E-2</v>
      </c>
      <c r="K301" s="410">
        <f t="shared" si="13"/>
        <v>9.4280326838466377E-2</v>
      </c>
      <c r="L301" s="410"/>
      <c r="M301" s="396"/>
      <c r="N301" s="396"/>
    </row>
    <row r="302" spans="1:14" x14ac:dyDescent="0.45">
      <c r="B302" s="396" t="str">
        <f t="shared" si="15"/>
        <v>Number of member accounts</v>
      </c>
      <c r="C302" s="396" t="s">
        <v>392</v>
      </c>
      <c r="D302" s="410">
        <f t="shared" si="16"/>
        <v>7.7098603236066932E-2</v>
      </c>
      <c r="E302" s="410">
        <f t="shared" si="16"/>
        <v>8.0588572246885287E-2</v>
      </c>
      <c r="F302" s="410">
        <f t="shared" si="13"/>
        <v>8.2498720666715403E-2</v>
      </c>
      <c r="G302" s="410">
        <f t="shared" si="13"/>
        <v>8.4283570892723175E-2</v>
      </c>
      <c r="H302" s="410">
        <f t="shared" si="13"/>
        <v>8.4408194233687409E-2</v>
      </c>
      <c r="I302" s="410">
        <f t="shared" si="13"/>
        <v>8.3902271458628538E-2</v>
      </c>
      <c r="J302" s="410">
        <f t="shared" si="13"/>
        <v>8.4309027620812799E-2</v>
      </c>
      <c r="K302" s="410">
        <f t="shared" si="13"/>
        <v>8.2338152105593962E-2</v>
      </c>
      <c r="L302" s="410"/>
      <c r="M302" s="396"/>
      <c r="N302" s="396"/>
    </row>
    <row r="303" spans="1:14" x14ac:dyDescent="0.45">
      <c r="B303" s="396" t="str">
        <f t="shared" si="15"/>
        <v>Number of member accounts</v>
      </c>
      <c r="C303" s="396" t="s">
        <v>393</v>
      </c>
      <c r="D303" s="410">
        <f t="shared" si="16"/>
        <v>5.8428986308947585E-2</v>
      </c>
      <c r="E303" s="410">
        <f t="shared" si="16"/>
        <v>6.1649720750393815E-2</v>
      </c>
      <c r="F303" s="410">
        <f t="shared" si="13"/>
        <v>6.3637692813802174E-2</v>
      </c>
      <c r="G303" s="410">
        <f t="shared" si="13"/>
        <v>6.5866466616654157E-2</v>
      </c>
      <c r="H303" s="410">
        <f t="shared" si="13"/>
        <v>6.7678300455235207E-2</v>
      </c>
      <c r="I303" s="410">
        <f t="shared" si="13"/>
        <v>7.1621795697539611E-2</v>
      </c>
      <c r="J303" s="410">
        <f t="shared" si="13"/>
        <v>7.4047285384928344E-2</v>
      </c>
      <c r="K303" s="410">
        <f t="shared" si="13"/>
        <v>7.5154889108377476E-2</v>
      </c>
      <c r="L303" s="410"/>
      <c r="M303" s="396"/>
      <c r="N303" s="396"/>
    </row>
    <row r="304" spans="1:14" x14ac:dyDescent="0.45">
      <c r="B304" s="396" t="str">
        <f t="shared" si="15"/>
        <v>Number of member accounts</v>
      </c>
      <c r="C304" s="396" t="s">
        <v>394</v>
      </c>
      <c r="D304" s="410">
        <f t="shared" si="16"/>
        <v>3.4642511409210347E-2</v>
      </c>
      <c r="E304" s="410">
        <f t="shared" si="16"/>
        <v>3.7161678361735645E-2</v>
      </c>
      <c r="F304" s="410">
        <f t="shared" si="13"/>
        <v>3.8306893778784996E-2</v>
      </c>
      <c r="G304" s="410">
        <f t="shared" si="13"/>
        <v>4.1072768192048012E-2</v>
      </c>
      <c r="H304" s="410">
        <f t="shared" si="13"/>
        <v>4.2981790591805763E-2</v>
      </c>
      <c r="I304" s="410">
        <f t="shared" si="13"/>
        <v>4.9336596676542575E-2</v>
      </c>
      <c r="J304" s="410">
        <f t="shared" si="13"/>
        <v>5.2032005786356854E-2</v>
      </c>
      <c r="K304" s="410">
        <f t="shared" si="13"/>
        <v>5.4547903385112687E-2</v>
      </c>
      <c r="L304" s="410"/>
      <c r="M304" s="396"/>
      <c r="N304" s="396"/>
    </row>
    <row r="305" spans="2:14" x14ac:dyDescent="0.45">
      <c r="B305" s="396" t="str">
        <f t="shared" si="15"/>
        <v>Number of member accounts</v>
      </c>
      <c r="C305" s="396" t="s">
        <v>395</v>
      </c>
      <c r="D305" s="410">
        <f t="shared" si="16"/>
        <v>1.6802655234407413E-2</v>
      </c>
      <c r="E305" s="410">
        <f t="shared" si="16"/>
        <v>1.8616640412430187E-2</v>
      </c>
      <c r="F305" s="410">
        <f t="shared" si="13"/>
        <v>2.1090723006067694E-2</v>
      </c>
      <c r="G305" s="410">
        <f t="shared" si="13"/>
        <v>2.374343585896474E-2</v>
      </c>
      <c r="H305" s="410">
        <f t="shared" si="13"/>
        <v>2.5644916540212444E-2</v>
      </c>
      <c r="I305" s="410">
        <f t="shared" si="13"/>
        <v>3.0915883034909185E-2</v>
      </c>
      <c r="J305" s="410">
        <f t="shared" si="13"/>
        <v>3.318114009312418E-2</v>
      </c>
      <c r="K305" s="410">
        <f t="shared" si="13"/>
        <v>3.4569453174104335E-2</v>
      </c>
      <c r="L305" s="410"/>
      <c r="M305" s="396"/>
      <c r="N305" s="396"/>
    </row>
    <row r="306" spans="2:14" x14ac:dyDescent="0.45">
      <c r="B306" s="396" t="str">
        <f t="shared" si="15"/>
        <v>Number of member accounts</v>
      </c>
      <c r="C306" s="396" t="s">
        <v>396</v>
      </c>
      <c r="D306" s="410">
        <f t="shared" si="16"/>
        <v>1.1167196791591758E-2</v>
      </c>
      <c r="E306" s="410">
        <f t="shared" si="16"/>
        <v>1.2816840899326937E-2</v>
      </c>
      <c r="F306" s="410">
        <f t="shared" si="13"/>
        <v>1.4547847064843921E-2</v>
      </c>
      <c r="G306" s="410">
        <f t="shared" si="13"/>
        <v>1.6616654163540884E-2</v>
      </c>
      <c r="H306" s="410">
        <f t="shared" si="13"/>
        <v>1.8816388467374809E-2</v>
      </c>
      <c r="I306" s="410">
        <f t="shared" si="13"/>
        <v>2.3530422087680879E-2</v>
      </c>
      <c r="J306" s="410">
        <f t="shared" si="13"/>
        <v>2.6490664978979249E-2</v>
      </c>
      <c r="K306" s="410">
        <f t="shared" si="13"/>
        <v>2.9855436832181018E-2</v>
      </c>
      <c r="L306" s="410"/>
      <c r="M306" s="396"/>
      <c r="N306" s="396"/>
    </row>
    <row r="307" spans="2:14" x14ac:dyDescent="0.45">
      <c r="B307" s="396" t="str">
        <f t="shared" si="15"/>
        <v>Number of member accounts</v>
      </c>
      <c r="C307" s="396" t="s">
        <v>397</v>
      </c>
      <c r="D307" s="410">
        <f t="shared" si="16"/>
        <v>2.7658691743880515E-3</v>
      </c>
      <c r="E307" s="410">
        <f t="shared" si="16"/>
        <v>2.971502219676357E-3</v>
      </c>
      <c r="F307" s="410">
        <f t="shared" si="13"/>
        <v>3.2166094012720226E-3</v>
      </c>
      <c r="G307" s="410">
        <f t="shared" si="13"/>
        <v>3.5258814703675919E-3</v>
      </c>
      <c r="H307" s="410">
        <f t="shared" si="13"/>
        <v>3.9453717754172985E-3</v>
      </c>
      <c r="I307" s="410">
        <f t="shared" si="13"/>
        <v>4.8520760874232469E-3</v>
      </c>
      <c r="J307" s="410">
        <f t="shared" si="13"/>
        <v>5.4699154649428148E-3</v>
      </c>
      <c r="K307" s="410">
        <f t="shared" si="13"/>
        <v>5.9261919727036007E-3</v>
      </c>
      <c r="L307" s="410"/>
      <c r="M307" s="396"/>
      <c r="N307" s="396"/>
    </row>
    <row r="308" spans="2:14" x14ac:dyDescent="0.45">
      <c r="B308" s="396" t="str">
        <f t="shared" si="15"/>
        <v>Number of member accounts</v>
      </c>
      <c r="C308" s="396" t="s">
        <v>398</v>
      </c>
      <c r="D308" s="410">
        <f t="shared" si="16"/>
        <v>3.9759369381828242E-3</v>
      </c>
      <c r="E308" s="410">
        <f t="shared" si="16"/>
        <v>3.4369182299871116E-3</v>
      </c>
      <c r="F308" s="410">
        <f t="shared" si="13"/>
        <v>3.1800570217121135E-3</v>
      </c>
      <c r="G308" s="410">
        <f t="shared" si="13"/>
        <v>3.0757689422355591E-3</v>
      </c>
      <c r="H308" s="410">
        <f t="shared" si="13"/>
        <v>2.883156297420334E-3</v>
      </c>
      <c r="I308" s="410">
        <f t="shared" si="13"/>
        <v>2.4475074069303104E-3</v>
      </c>
      <c r="J308" s="410">
        <f t="shared" si="13"/>
        <v>2.2602956466705845E-3</v>
      </c>
      <c r="K308" s="410">
        <f t="shared" si="13"/>
        <v>1.3468618119780911E-4</v>
      </c>
      <c r="L308" s="410"/>
      <c r="M308" s="396"/>
      <c r="N308" s="396"/>
    </row>
    <row r="309" spans="2:14" x14ac:dyDescent="0.45">
      <c r="B309" s="396" t="str">
        <f t="shared" si="15"/>
        <v>Number of member accounts</v>
      </c>
      <c r="C309" s="396" t="s">
        <v>289</v>
      </c>
      <c r="D309" s="396">
        <f>SUMIFS(D$123:D$204,$B$123:$B$204,$B$295,$C$123:$C$204,$C309)</f>
        <v>28924</v>
      </c>
      <c r="E309" s="396">
        <f t="shared" ref="E309:J309" si="17">SUMIFS(E$123:E$204,$B$123:$B$204,$B$295,$C$123:$C$204,$C309)</f>
        <v>27932</v>
      </c>
      <c r="F309" s="396">
        <f t="shared" si="17"/>
        <v>27358</v>
      </c>
      <c r="G309" s="396">
        <f t="shared" si="17"/>
        <v>26660</v>
      </c>
      <c r="H309" s="396">
        <f t="shared" si="17"/>
        <v>26360</v>
      </c>
      <c r="I309" s="396">
        <f t="shared" si="17"/>
        <v>23289</v>
      </c>
      <c r="J309" s="396">
        <f t="shared" si="17"/>
        <v>22121</v>
      </c>
      <c r="K309" s="396">
        <f>SUMIFS(K$123:K$204,$B$123:$B$204,$B$295,$C$123:$C$204,$C309)</f>
        <v>22274</v>
      </c>
      <c r="L309" s="396"/>
      <c r="M309" s="396"/>
      <c r="N309" s="396"/>
    </row>
    <row r="310" spans="2:14" x14ac:dyDescent="0.45">
      <c r="B310" s="396"/>
      <c r="C310" s="396"/>
      <c r="D310" s="396"/>
      <c r="E310" s="396"/>
      <c r="F310" s="396"/>
      <c r="G310" s="396"/>
      <c r="H310" s="396"/>
      <c r="I310" s="396"/>
      <c r="J310" s="396"/>
      <c r="K310" s="396"/>
      <c r="L310" s="396"/>
      <c r="M310" s="396"/>
      <c r="N310" s="396"/>
    </row>
    <row r="311" spans="2:14" x14ac:dyDescent="0.45">
      <c r="B311" s="396" t="str">
        <f>+C206</f>
        <v>Members' benefits</v>
      </c>
      <c r="C311" s="396" t="s">
        <v>514</v>
      </c>
      <c r="D311" s="396" t="str">
        <f>+D296</f>
        <v>Jun 2015</v>
      </c>
      <c r="E311" s="396" t="str">
        <f t="shared" ref="E311:I311" si="18">+E296</f>
        <v>Jun 2016</v>
      </c>
      <c r="F311" s="396" t="str">
        <f t="shared" si="18"/>
        <v>Jun 2017</v>
      </c>
      <c r="G311" s="396" t="str">
        <f t="shared" si="18"/>
        <v>Jun 2018</v>
      </c>
      <c r="H311" s="396" t="str">
        <f t="shared" si="18"/>
        <v>Jun 2019</v>
      </c>
      <c r="I311" s="396" t="str">
        <f t="shared" si="18"/>
        <v>Jun 2020</v>
      </c>
      <c r="J311" s="396" t="str">
        <f t="shared" ref="J311:K311" si="19">+J296</f>
        <v>Jun 2021</v>
      </c>
      <c r="K311" s="396" t="str">
        <f t="shared" si="19"/>
        <v>Jun 2022</v>
      </c>
      <c r="L311" s="396"/>
      <c r="M311" s="396"/>
      <c r="N311" s="396"/>
    </row>
    <row r="312" spans="2:14" x14ac:dyDescent="0.45">
      <c r="B312" s="396" t="str">
        <f>+B311</f>
        <v>Members' benefits</v>
      </c>
      <c r="C312" s="396" t="s">
        <v>385</v>
      </c>
      <c r="D312" s="410">
        <f>(SUMIFS(D$211:D$291,$B$211:$B$291,$B$295,$C$211:$C$291,$C312))/D$324</f>
        <v>1.154541157223174E-2</v>
      </c>
      <c r="E312" s="410">
        <f t="shared" ref="E312:K323" si="20">(SUMIFS(E$211:E$291,$B$211:$B$291,$B$295,$C$211:$C$291,$C312))/E$324</f>
        <v>1.0533266658973471E-2</v>
      </c>
      <c r="F312" s="410">
        <f t="shared" si="20"/>
        <v>9.4540697304212416E-3</v>
      </c>
      <c r="G312" s="410">
        <f t="shared" si="20"/>
        <v>8.9837277988106014E-3</v>
      </c>
      <c r="H312" s="410">
        <f t="shared" si="20"/>
        <v>8.3098773683670732E-3</v>
      </c>
      <c r="I312" s="410">
        <f t="shared" si="20"/>
        <v>7.1327141370631361E-3</v>
      </c>
      <c r="J312" s="410">
        <f t="shared" si="20"/>
        <v>6.4455372757606395E-3</v>
      </c>
      <c r="K312" s="410">
        <f t="shared" si="20"/>
        <v>6.452381901774073E-3</v>
      </c>
      <c r="L312" s="410"/>
      <c r="M312" s="396"/>
      <c r="N312" s="396"/>
    </row>
    <row r="313" spans="2:14" x14ac:dyDescent="0.45">
      <c r="B313" s="396" t="str">
        <f t="shared" ref="B313:B324" si="21">+B312</f>
        <v>Members' benefits</v>
      </c>
      <c r="C313" s="396" t="s">
        <v>388</v>
      </c>
      <c r="D313" s="410">
        <f t="shared" ref="D313:D323" si="22">(SUMIFS(D$211:D$291,$B$211:$B$291,$B$295,$C$211:$C$291,$C313))/D$324</f>
        <v>7.1013768803451754E-2</v>
      </c>
      <c r="E313" s="410">
        <f t="shared" si="20"/>
        <v>6.9748432511443623E-2</v>
      </c>
      <c r="F313" s="410">
        <f t="shared" si="20"/>
        <v>7.2891039704545843E-2</v>
      </c>
      <c r="G313" s="410">
        <f t="shared" si="20"/>
        <v>7.1351160985136511E-2</v>
      </c>
      <c r="H313" s="410">
        <f t="shared" si="20"/>
        <v>6.9318507809213697E-2</v>
      </c>
      <c r="I313" s="410">
        <f t="shared" si="20"/>
        <v>6.4087703331268023E-2</v>
      </c>
      <c r="J313" s="410">
        <f t="shared" si="20"/>
        <v>6.079837262216195E-2</v>
      </c>
      <c r="K313" s="410">
        <f t="shared" si="20"/>
        <v>5.8838485506043987E-2</v>
      </c>
      <c r="L313" s="410"/>
      <c r="M313" s="396"/>
      <c r="N313" s="396"/>
    </row>
    <row r="314" spans="2:14" x14ac:dyDescent="0.45">
      <c r="B314" s="396" t="str">
        <f t="shared" si="21"/>
        <v>Members' benefits</v>
      </c>
      <c r="C314" s="396" t="s">
        <v>389</v>
      </c>
      <c r="D314" s="410">
        <f t="shared" si="22"/>
        <v>0.15967319625992765</v>
      </c>
      <c r="E314" s="410">
        <f t="shared" si="20"/>
        <v>0.15618789347488812</v>
      </c>
      <c r="F314" s="410">
        <f t="shared" si="20"/>
        <v>0.14950419968625361</v>
      </c>
      <c r="G314" s="410">
        <f t="shared" si="20"/>
        <v>0.14849404099666233</v>
      </c>
      <c r="H314" s="410">
        <f t="shared" si="20"/>
        <v>0.1479313746425866</v>
      </c>
      <c r="I314" s="410">
        <f t="shared" si="20"/>
        <v>0.1443450660452964</v>
      </c>
      <c r="J314" s="410">
        <f t="shared" si="20"/>
        <v>0.14682263506750501</v>
      </c>
      <c r="K314" s="410">
        <f t="shared" si="20"/>
        <v>0.14506861631587817</v>
      </c>
      <c r="L314" s="410"/>
      <c r="M314" s="396"/>
      <c r="N314" s="396"/>
    </row>
    <row r="315" spans="2:14" x14ac:dyDescent="0.45">
      <c r="B315" s="396" t="str">
        <f t="shared" si="21"/>
        <v>Members' benefits</v>
      </c>
      <c r="C315" s="396" t="s">
        <v>390</v>
      </c>
      <c r="D315" s="410">
        <f t="shared" si="22"/>
        <v>0.10539521192961047</v>
      </c>
      <c r="E315" s="410">
        <f t="shared" si="20"/>
        <v>0.10670590196304702</v>
      </c>
      <c r="F315" s="410">
        <f t="shared" si="20"/>
        <v>0.10997389305995334</v>
      </c>
      <c r="G315" s="410">
        <f t="shared" si="20"/>
        <v>0.10987991280938926</v>
      </c>
      <c r="H315" s="410">
        <f t="shared" si="20"/>
        <v>0.10863881414304266</v>
      </c>
      <c r="I315" s="410">
        <f t="shared" si="20"/>
        <v>0.10581131411710182</v>
      </c>
      <c r="J315" s="410">
        <f t="shared" si="20"/>
        <v>0.10420874460032388</v>
      </c>
      <c r="K315" s="410">
        <f t="shared" si="20"/>
        <v>9.9825195288633581E-2</v>
      </c>
      <c r="L315" s="410"/>
      <c r="M315" s="396"/>
      <c r="N315" s="396"/>
    </row>
    <row r="316" spans="2:14" x14ac:dyDescent="0.45">
      <c r="B316" s="396" t="str">
        <f t="shared" si="21"/>
        <v>Members' benefits</v>
      </c>
      <c r="C316" s="396" t="s">
        <v>391</v>
      </c>
      <c r="D316" s="410">
        <f t="shared" si="22"/>
        <v>0.13458963467579446</v>
      </c>
      <c r="E316" s="410">
        <f t="shared" si="20"/>
        <v>0.13160685207267506</v>
      </c>
      <c r="F316" s="410">
        <f t="shared" si="20"/>
        <v>0.12633848718676013</v>
      </c>
      <c r="G316" s="410">
        <f t="shared" si="20"/>
        <v>0.12232778653774835</v>
      </c>
      <c r="H316" s="410">
        <f t="shared" si="20"/>
        <v>0.12118339946916273</v>
      </c>
      <c r="I316" s="410">
        <f t="shared" si="20"/>
        <v>0.12097500190225474</v>
      </c>
      <c r="J316" s="410">
        <f t="shared" si="20"/>
        <v>0.12476946758405436</v>
      </c>
      <c r="K316" s="410">
        <f t="shared" si="20"/>
        <v>0.12559527714285837</v>
      </c>
      <c r="L316" s="410"/>
      <c r="M316" s="396"/>
      <c r="N316" s="396"/>
    </row>
    <row r="317" spans="2:14" x14ac:dyDescent="0.45">
      <c r="B317" s="396" t="str">
        <f t="shared" si="21"/>
        <v>Members' benefits</v>
      </c>
      <c r="C317" s="396" t="s">
        <v>392</v>
      </c>
      <c r="D317" s="410">
        <f t="shared" si="22"/>
        <v>0.15173040367704496</v>
      </c>
      <c r="E317" s="410">
        <f t="shared" si="20"/>
        <v>0.15325614493980075</v>
      </c>
      <c r="F317" s="410">
        <f t="shared" si="20"/>
        <v>0.15273949210134818</v>
      </c>
      <c r="G317" s="410">
        <f t="shared" si="20"/>
        <v>0.15110655770508336</v>
      </c>
      <c r="H317" s="410">
        <f t="shared" si="20"/>
        <v>0.14867357570971118</v>
      </c>
      <c r="I317" s="410">
        <f t="shared" si="20"/>
        <v>0.14668903915877848</v>
      </c>
      <c r="J317" s="410">
        <f t="shared" si="20"/>
        <v>0.14288537566242132</v>
      </c>
      <c r="K317" s="410">
        <f t="shared" si="20"/>
        <v>0.13931982659304032</v>
      </c>
      <c r="L317" s="410"/>
      <c r="M317" s="396"/>
      <c r="N317" s="396"/>
    </row>
    <row r="318" spans="2:14" x14ac:dyDescent="0.45">
      <c r="B318" s="396" t="str">
        <f t="shared" si="21"/>
        <v>Members' benefits</v>
      </c>
      <c r="C318" s="396" t="s">
        <v>393</v>
      </c>
      <c r="D318" s="410">
        <f t="shared" si="22"/>
        <v>0.15112963192672729</v>
      </c>
      <c r="E318" s="410">
        <f t="shared" si="20"/>
        <v>0.15143029323896348</v>
      </c>
      <c r="F318" s="410">
        <f t="shared" si="20"/>
        <v>0.15131779266111339</v>
      </c>
      <c r="G318" s="410">
        <f t="shared" si="20"/>
        <v>0.14991395663414361</v>
      </c>
      <c r="H318" s="410">
        <f t="shared" si="20"/>
        <v>0.14939249009448943</v>
      </c>
      <c r="I318" s="410">
        <f t="shared" si="20"/>
        <v>0.15104199091463372</v>
      </c>
      <c r="J318" s="410">
        <f t="shared" si="20"/>
        <v>0.14986544999501666</v>
      </c>
      <c r="K318" s="410">
        <f t="shared" si="20"/>
        <v>0.1500889458851434</v>
      </c>
      <c r="L318" s="410"/>
      <c r="M318" s="396"/>
      <c r="N318" s="396"/>
    </row>
    <row r="319" spans="2:14" x14ac:dyDescent="0.45">
      <c r="B319" s="396" t="str">
        <f t="shared" si="21"/>
        <v>Members' benefits</v>
      </c>
      <c r="C319" s="396" t="s">
        <v>394</v>
      </c>
      <c r="D319" s="410">
        <f t="shared" si="22"/>
        <v>0.10689982332214709</v>
      </c>
      <c r="E319" s="410">
        <f t="shared" si="20"/>
        <v>0.10819966406380223</v>
      </c>
      <c r="F319" s="410">
        <f t="shared" si="20"/>
        <v>0.11285491835068973</v>
      </c>
      <c r="G319" s="410">
        <f t="shared" si="20"/>
        <v>0.11513696236236397</v>
      </c>
      <c r="H319" s="410">
        <f t="shared" si="20"/>
        <v>0.11671879745590517</v>
      </c>
      <c r="I319" s="410">
        <f t="shared" si="20"/>
        <v>0.11981339128045955</v>
      </c>
      <c r="J319" s="410">
        <f t="shared" si="20"/>
        <v>0.1196455785053918</v>
      </c>
      <c r="K319" s="410">
        <f t="shared" si="20"/>
        <v>0.12283921954005395</v>
      </c>
      <c r="L319" s="410"/>
      <c r="M319" s="396"/>
      <c r="N319" s="396"/>
    </row>
    <row r="320" spans="2:14" x14ac:dyDescent="0.45">
      <c r="B320" s="396" t="str">
        <f t="shared" si="21"/>
        <v>Members' benefits</v>
      </c>
      <c r="C320" s="396" t="s">
        <v>395</v>
      </c>
      <c r="D320" s="410">
        <f t="shared" si="22"/>
        <v>5.8018727181904435E-2</v>
      </c>
      <c r="E320" s="410">
        <f t="shared" si="20"/>
        <v>5.9851777769229786E-2</v>
      </c>
      <c r="F320" s="410">
        <f t="shared" si="20"/>
        <v>6.5769807410666223E-2</v>
      </c>
      <c r="G320" s="410">
        <f t="shared" si="20"/>
        <v>7.0256742731670097E-2</v>
      </c>
      <c r="H320" s="410">
        <f t="shared" si="20"/>
        <v>7.324751612850483E-2</v>
      </c>
      <c r="I320" s="410">
        <f t="shared" si="20"/>
        <v>7.7839769871644746E-2</v>
      </c>
      <c r="J320" s="410">
        <f t="shared" si="20"/>
        <v>7.9028854778846469E-2</v>
      </c>
      <c r="K320" s="410">
        <f t="shared" si="20"/>
        <v>8.0817058744587458E-2</v>
      </c>
      <c r="L320" s="410"/>
      <c r="M320" s="396"/>
      <c r="N320" s="396"/>
    </row>
    <row r="321" spans="1:14" x14ac:dyDescent="0.45">
      <c r="B321" s="396" t="str">
        <f t="shared" si="21"/>
        <v>Members' benefits</v>
      </c>
      <c r="C321" s="396" t="s">
        <v>396</v>
      </c>
      <c r="D321" s="410">
        <f t="shared" si="22"/>
        <v>3.4490735308415163E-2</v>
      </c>
      <c r="E321" s="410">
        <f t="shared" si="20"/>
        <v>3.6958110551217449E-2</v>
      </c>
      <c r="F321" s="410">
        <f t="shared" si="20"/>
        <v>3.8744782953499549E-2</v>
      </c>
      <c r="G321" s="410">
        <f t="shared" si="20"/>
        <v>4.2279442172188118E-2</v>
      </c>
      <c r="H321" s="410">
        <f t="shared" si="20"/>
        <v>4.6367748242227079E-2</v>
      </c>
      <c r="I321" s="410">
        <f t="shared" si="20"/>
        <v>5.2027408279205538E-2</v>
      </c>
      <c r="J321" s="410">
        <f t="shared" si="20"/>
        <v>5.5323094641596099E-2</v>
      </c>
      <c r="K321" s="410">
        <f t="shared" si="20"/>
        <v>6.3260697409485936E-2</v>
      </c>
      <c r="L321" s="410"/>
      <c r="M321" s="396"/>
      <c r="N321" s="396"/>
    </row>
    <row r="322" spans="1:14" x14ac:dyDescent="0.45">
      <c r="B322" s="396" t="str">
        <f t="shared" si="21"/>
        <v>Members' benefits</v>
      </c>
      <c r="C322" s="396" t="s">
        <v>397</v>
      </c>
      <c r="D322" s="410">
        <f t="shared" si="22"/>
        <v>1.0183617571232689E-2</v>
      </c>
      <c r="E322" s="410">
        <f t="shared" si="20"/>
        <v>9.8556243669141314E-3</v>
      </c>
      <c r="F322" s="410">
        <f t="shared" si="20"/>
        <v>5.1305057568407711E-3</v>
      </c>
      <c r="G322" s="410">
        <f t="shared" si="20"/>
        <v>5.4091261996046004E-3</v>
      </c>
      <c r="H322" s="410">
        <f t="shared" si="20"/>
        <v>5.595244760372607E-3</v>
      </c>
      <c r="I322" s="410">
        <f t="shared" si="20"/>
        <v>6.1820808591669411E-3</v>
      </c>
      <c r="J322" s="410">
        <f t="shared" si="20"/>
        <v>6.4033706075322444E-3</v>
      </c>
      <c r="K322" s="410">
        <f t="shared" si="20"/>
        <v>7.3947923888562318E-3</v>
      </c>
      <c r="L322" s="410"/>
      <c r="M322" s="396"/>
      <c r="N322" s="396"/>
    </row>
    <row r="323" spans="1:14" x14ac:dyDescent="0.45">
      <c r="B323" s="396" t="str">
        <f t="shared" si="21"/>
        <v>Members' benefits</v>
      </c>
      <c r="C323" s="396" t="s">
        <v>398</v>
      </c>
      <c r="D323" s="410">
        <f t="shared" si="22"/>
        <v>5.330508275697911E-3</v>
      </c>
      <c r="E323" s="410">
        <f t="shared" si="20"/>
        <v>5.6653972894308317E-3</v>
      </c>
      <c r="F323" s="410">
        <f t="shared" si="20"/>
        <v>5.2798536622074548E-3</v>
      </c>
      <c r="G323" s="410">
        <f t="shared" si="20"/>
        <v>4.8611166694680786E-3</v>
      </c>
      <c r="H323" s="410">
        <f t="shared" si="20"/>
        <v>4.6226541764169326E-3</v>
      </c>
      <c r="I323" s="410">
        <f t="shared" si="20"/>
        <v>4.0540260109866331E-3</v>
      </c>
      <c r="J323" s="410">
        <f t="shared" si="20"/>
        <v>3.8030927334478789E-3</v>
      </c>
      <c r="K323" s="410">
        <f t="shared" si="20"/>
        <v>4.9950328364454751E-4</v>
      </c>
      <c r="L323" s="410"/>
      <c r="M323" s="396"/>
      <c r="N323" s="396"/>
    </row>
    <row r="324" spans="1:14" x14ac:dyDescent="0.45">
      <c r="B324" s="396" t="str">
        <f t="shared" si="21"/>
        <v>Members' benefits</v>
      </c>
      <c r="C324" s="396" t="s">
        <v>289</v>
      </c>
      <c r="D324" s="396">
        <f>SUMIFS(D$211:D$291,$B$211:$B$291,$B$295,$C$211:$C$291,$C324)</f>
        <v>1491415</v>
      </c>
      <c r="E324" s="396">
        <f t="shared" ref="E324:K324" si="23">SUMIFS(E$211:E$291,$B$211:$B$291,$B$295,$C$211:$C$291,$C324)</f>
        <v>1559820</v>
      </c>
      <c r="F324" s="396">
        <f t="shared" si="23"/>
        <v>1727510</v>
      </c>
      <c r="G324" s="396">
        <f t="shared" si="23"/>
        <v>1874055</v>
      </c>
      <c r="H324" s="396">
        <f t="shared" si="23"/>
        <v>2018321</v>
      </c>
      <c r="I324" s="396">
        <f t="shared" si="23"/>
        <v>2023914</v>
      </c>
      <c r="J324" s="396">
        <f t="shared" si="23"/>
        <v>2347826</v>
      </c>
      <c r="K324" s="396">
        <f t="shared" si="23"/>
        <v>2332317</v>
      </c>
      <c r="L324" s="396"/>
      <c r="M324" s="396"/>
      <c r="N324" s="396"/>
    </row>
    <row r="325" spans="1:14" x14ac:dyDescent="0.45">
      <c r="B325" s="396"/>
      <c r="C325" s="396"/>
      <c r="D325" s="396"/>
      <c r="E325" s="396"/>
      <c r="F325" s="396"/>
      <c r="G325" s="396"/>
      <c r="H325" s="396"/>
      <c r="I325" s="396"/>
      <c r="J325" s="396"/>
      <c r="K325" s="396"/>
      <c r="L325" s="396"/>
      <c r="M325" s="396"/>
      <c r="N325" s="396"/>
    </row>
    <row r="327" spans="1:14" x14ac:dyDescent="0.45">
      <c r="A327" s="405" t="s">
        <v>513</v>
      </c>
      <c r="B327" t="s">
        <v>514</v>
      </c>
      <c r="C327" t="s">
        <v>514</v>
      </c>
      <c r="D327" t="str">
        <f>+D311</f>
        <v>Jun 2015</v>
      </c>
      <c r="E327" t="str">
        <f t="shared" ref="E327:I327" si="24">+E311</f>
        <v>Jun 2016</v>
      </c>
      <c r="F327" t="str">
        <f t="shared" si="24"/>
        <v>Jun 2017</v>
      </c>
      <c r="G327" t="str">
        <f t="shared" si="24"/>
        <v>Jun 2018</v>
      </c>
      <c r="H327" t="str">
        <f t="shared" si="24"/>
        <v>Jun 2019</v>
      </c>
      <c r="I327" t="str">
        <f t="shared" si="24"/>
        <v>Jun 2020</v>
      </c>
      <c r="J327" t="str">
        <f t="shared" ref="J327:L327" si="25">+J311</f>
        <v>Jun 2021</v>
      </c>
      <c r="K327" t="str">
        <f t="shared" si="25"/>
        <v>Jun 2022</v>
      </c>
      <c r="L327">
        <f t="shared" si="25"/>
        <v>0</v>
      </c>
    </row>
    <row r="328" spans="1:14" x14ac:dyDescent="0.45">
      <c r="A328" s="405" t="str">
        <f>+Charts!$D$82</f>
        <v>Number of member accounts</v>
      </c>
      <c r="B328" s="405" t="s">
        <v>388</v>
      </c>
      <c r="C328" s="405" t="s">
        <v>146</v>
      </c>
      <c r="D328" s="411">
        <f>SUMIFS(D$297:D$325,$C$297:$C$325,$B328,$B$297:$B$325,$A$328)</f>
        <v>0.24778730466048957</v>
      </c>
      <c r="E328" s="411">
        <f t="shared" ref="E328:L339" si="26">SUMIFS(E$297:E$325,$C$297:$C$325,$B328,$B$297:$B$325,$A$328)</f>
        <v>0.24004725762566231</v>
      </c>
      <c r="F328" s="411">
        <f t="shared" si="26"/>
        <v>0.23364281014694058</v>
      </c>
      <c r="G328" s="411">
        <f t="shared" si="26"/>
        <v>0.22603150787696924</v>
      </c>
      <c r="H328" s="411">
        <f t="shared" si="26"/>
        <v>0.2234825493171472</v>
      </c>
      <c r="I328" s="411">
        <f t="shared" si="26"/>
        <v>0.22190733822834816</v>
      </c>
      <c r="J328" s="411">
        <f t="shared" si="26"/>
        <v>0.20975543601103025</v>
      </c>
      <c r="K328" s="411">
        <f t="shared" si="26"/>
        <v>0.2040046691209482</v>
      </c>
      <c r="L328" s="411">
        <f t="shared" si="26"/>
        <v>0</v>
      </c>
      <c r="M328" s="405"/>
      <c r="N328" s="405"/>
    </row>
    <row r="329" spans="1:14" x14ac:dyDescent="0.45">
      <c r="A329" s="405"/>
      <c r="B329" s="405" t="s">
        <v>385</v>
      </c>
      <c r="C329" s="405" t="s">
        <v>551</v>
      </c>
      <c r="D329" s="411">
        <f t="shared" ref="D329:D339" si="27">SUMIFS(D$297:D$325,$C$297:$C$325,$B329,$B$297:$B$325,$A$328)</f>
        <v>0.10741944406029595</v>
      </c>
      <c r="E329" s="411">
        <f t="shared" si="26"/>
        <v>0.10479020478304453</v>
      </c>
      <c r="F329" s="411">
        <f t="shared" si="26"/>
        <v>0.10581913882593758</v>
      </c>
      <c r="G329" s="411">
        <f t="shared" si="26"/>
        <v>0.1087396849212303</v>
      </c>
      <c r="H329" s="411">
        <f t="shared" si="26"/>
        <v>0.1097875569044006</v>
      </c>
      <c r="I329" s="411">
        <f t="shared" si="26"/>
        <v>0.11619219373953368</v>
      </c>
      <c r="J329" s="411">
        <f t="shared" si="26"/>
        <v>0.11572713710953393</v>
      </c>
      <c r="K329" s="411">
        <f t="shared" si="26"/>
        <v>0.11996049205351531</v>
      </c>
      <c r="L329" s="411">
        <f t="shared" si="26"/>
        <v>0</v>
      </c>
      <c r="M329" s="405"/>
      <c r="N329" s="405"/>
    </row>
    <row r="330" spans="1:14" x14ac:dyDescent="0.45">
      <c r="A330" s="405"/>
      <c r="B330" s="405" t="s">
        <v>389</v>
      </c>
      <c r="C330" s="405" t="s">
        <v>147</v>
      </c>
      <c r="D330" s="411">
        <f t="shared" si="27"/>
        <v>0.24083805835983957</v>
      </c>
      <c r="E330" s="411">
        <f t="shared" si="26"/>
        <v>0.23517829013318059</v>
      </c>
      <c r="F330" s="411">
        <f t="shared" si="26"/>
        <v>0.22976825791359018</v>
      </c>
      <c r="G330" s="411">
        <f t="shared" si="26"/>
        <v>0.22355588897224307</v>
      </c>
      <c r="H330" s="411">
        <f t="shared" si="26"/>
        <v>0.21893019726858878</v>
      </c>
      <c r="I330" s="411">
        <f t="shared" si="26"/>
        <v>0.20481772510627336</v>
      </c>
      <c r="J330" s="411">
        <f t="shared" si="26"/>
        <v>0.20491840332715519</v>
      </c>
      <c r="K330" s="411">
        <f t="shared" si="26"/>
        <v>0.20472299542066985</v>
      </c>
      <c r="L330" s="411">
        <f t="shared" si="26"/>
        <v>0</v>
      </c>
      <c r="M330" s="405"/>
      <c r="N330" s="405"/>
    </row>
    <row r="331" spans="1:14" x14ac:dyDescent="0.45">
      <c r="A331" s="405"/>
      <c r="B331" s="405" t="s">
        <v>390</v>
      </c>
      <c r="C331" s="405" t="s">
        <v>148</v>
      </c>
      <c r="D331" s="411">
        <f t="shared" si="27"/>
        <v>0.1047918683446273</v>
      </c>
      <c r="E331" s="411">
        <f t="shared" si="26"/>
        <v>0.10815552054990692</v>
      </c>
      <c r="F331" s="411">
        <f t="shared" si="26"/>
        <v>0.11035163389136633</v>
      </c>
      <c r="G331" s="411">
        <f t="shared" si="26"/>
        <v>0.11046511627906977</v>
      </c>
      <c r="H331" s="411">
        <f t="shared" si="26"/>
        <v>0.10876327769347496</v>
      </c>
      <c r="I331" s="411">
        <f t="shared" si="26"/>
        <v>0.1002189875048306</v>
      </c>
      <c r="J331" s="411">
        <f t="shared" si="26"/>
        <v>9.8187242891370194E-2</v>
      </c>
      <c r="K331" s="411">
        <f t="shared" si="26"/>
        <v>9.4504803807129389E-2</v>
      </c>
      <c r="L331" s="411">
        <f t="shared" si="26"/>
        <v>0</v>
      </c>
      <c r="M331" s="405"/>
      <c r="N331" s="405"/>
    </row>
    <row r="332" spans="1:14" x14ac:dyDescent="0.45">
      <c r="A332" s="405"/>
      <c r="B332" s="405" t="s">
        <v>391</v>
      </c>
      <c r="C332" s="405" t="s">
        <v>149</v>
      </c>
      <c r="D332" s="411">
        <f t="shared" si="27"/>
        <v>9.431613884663255E-2</v>
      </c>
      <c r="E332" s="411">
        <f t="shared" si="26"/>
        <v>9.462265501933266E-2</v>
      </c>
      <c r="F332" s="411">
        <f t="shared" si="26"/>
        <v>9.3903063089407116E-2</v>
      </c>
      <c r="G332" s="411">
        <f t="shared" si="26"/>
        <v>9.2985746436609146E-2</v>
      </c>
      <c r="H332" s="411">
        <f t="shared" si="26"/>
        <v>9.2678300455235202E-2</v>
      </c>
      <c r="I332" s="411">
        <f t="shared" si="26"/>
        <v>9.0300141697797237E-2</v>
      </c>
      <c r="J332" s="411">
        <f t="shared" si="26"/>
        <v>9.3666651598029019E-2</v>
      </c>
      <c r="K332" s="411">
        <f t="shared" si="26"/>
        <v>9.4280326838466377E-2</v>
      </c>
      <c r="L332" s="411">
        <f t="shared" si="26"/>
        <v>0</v>
      </c>
      <c r="M332" s="405"/>
      <c r="N332" s="405"/>
    </row>
    <row r="333" spans="1:14" x14ac:dyDescent="0.45">
      <c r="A333" s="405"/>
      <c r="B333" s="405" t="s">
        <v>392</v>
      </c>
      <c r="C333" s="405" t="s">
        <v>150</v>
      </c>
      <c r="D333" s="411">
        <f t="shared" si="27"/>
        <v>7.7098603236066932E-2</v>
      </c>
      <c r="E333" s="411">
        <f t="shared" si="26"/>
        <v>8.0588572246885287E-2</v>
      </c>
      <c r="F333" s="411">
        <f t="shared" si="26"/>
        <v>8.2498720666715403E-2</v>
      </c>
      <c r="G333" s="411">
        <f t="shared" si="26"/>
        <v>8.4283570892723175E-2</v>
      </c>
      <c r="H333" s="411">
        <f t="shared" si="26"/>
        <v>8.4408194233687409E-2</v>
      </c>
      <c r="I333" s="411">
        <f t="shared" si="26"/>
        <v>8.3902271458628538E-2</v>
      </c>
      <c r="J333" s="411">
        <f t="shared" si="26"/>
        <v>8.4309027620812799E-2</v>
      </c>
      <c r="K333" s="411">
        <f t="shared" si="26"/>
        <v>8.2338152105593962E-2</v>
      </c>
      <c r="L333" s="411">
        <f t="shared" si="26"/>
        <v>0</v>
      </c>
      <c r="M333" s="405"/>
      <c r="N333" s="405"/>
    </row>
    <row r="334" spans="1:14" x14ac:dyDescent="0.45">
      <c r="A334" s="405"/>
      <c r="B334" s="405" t="s">
        <v>393</v>
      </c>
      <c r="C334" s="405" t="s">
        <v>151</v>
      </c>
      <c r="D334" s="411">
        <f t="shared" si="27"/>
        <v>5.8428986308947585E-2</v>
      </c>
      <c r="E334" s="411">
        <f t="shared" si="26"/>
        <v>6.1649720750393815E-2</v>
      </c>
      <c r="F334" s="411">
        <f t="shared" si="26"/>
        <v>6.3637692813802174E-2</v>
      </c>
      <c r="G334" s="411">
        <f t="shared" si="26"/>
        <v>6.5866466616654157E-2</v>
      </c>
      <c r="H334" s="411">
        <f t="shared" si="26"/>
        <v>6.7678300455235207E-2</v>
      </c>
      <c r="I334" s="411">
        <f t="shared" si="26"/>
        <v>7.1621795697539611E-2</v>
      </c>
      <c r="J334" s="411">
        <f t="shared" si="26"/>
        <v>7.4047285384928344E-2</v>
      </c>
      <c r="K334" s="411">
        <f t="shared" si="26"/>
        <v>7.5154889108377476E-2</v>
      </c>
      <c r="L334" s="411">
        <f t="shared" si="26"/>
        <v>0</v>
      </c>
      <c r="M334" s="405"/>
      <c r="N334" s="405"/>
    </row>
    <row r="335" spans="1:14" x14ac:dyDescent="0.45">
      <c r="A335" s="405"/>
      <c r="B335" s="405" t="s">
        <v>394</v>
      </c>
      <c r="C335" s="405" t="s">
        <v>152</v>
      </c>
      <c r="D335" s="411">
        <f t="shared" si="27"/>
        <v>3.4642511409210347E-2</v>
      </c>
      <c r="E335" s="411">
        <f t="shared" si="26"/>
        <v>3.7161678361735645E-2</v>
      </c>
      <c r="F335" s="411">
        <f t="shared" si="26"/>
        <v>3.8306893778784996E-2</v>
      </c>
      <c r="G335" s="411">
        <f t="shared" si="26"/>
        <v>4.1072768192048012E-2</v>
      </c>
      <c r="H335" s="411">
        <f t="shared" si="26"/>
        <v>4.2981790591805763E-2</v>
      </c>
      <c r="I335" s="411">
        <f t="shared" si="26"/>
        <v>4.9336596676542575E-2</v>
      </c>
      <c r="J335" s="411">
        <f t="shared" si="26"/>
        <v>5.2032005786356854E-2</v>
      </c>
      <c r="K335" s="411">
        <f t="shared" si="26"/>
        <v>5.4547903385112687E-2</v>
      </c>
      <c r="L335" s="411">
        <f t="shared" si="26"/>
        <v>0</v>
      </c>
      <c r="M335" s="405"/>
      <c r="N335" s="405"/>
    </row>
    <row r="336" spans="1:14" x14ac:dyDescent="0.45">
      <c r="A336" s="405"/>
      <c r="B336" s="405" t="s">
        <v>395</v>
      </c>
      <c r="C336" s="405" t="s">
        <v>153</v>
      </c>
      <c r="D336" s="411">
        <f t="shared" si="27"/>
        <v>1.6802655234407413E-2</v>
      </c>
      <c r="E336" s="411">
        <f t="shared" si="26"/>
        <v>1.8616640412430187E-2</v>
      </c>
      <c r="F336" s="411">
        <f t="shared" si="26"/>
        <v>2.1090723006067694E-2</v>
      </c>
      <c r="G336" s="411">
        <f t="shared" si="26"/>
        <v>2.374343585896474E-2</v>
      </c>
      <c r="H336" s="411">
        <f t="shared" si="26"/>
        <v>2.5644916540212444E-2</v>
      </c>
      <c r="I336" s="411">
        <f t="shared" si="26"/>
        <v>3.0915883034909185E-2</v>
      </c>
      <c r="J336" s="411">
        <f t="shared" si="26"/>
        <v>3.318114009312418E-2</v>
      </c>
      <c r="K336" s="411">
        <f t="shared" si="26"/>
        <v>3.4569453174104335E-2</v>
      </c>
      <c r="L336" s="411">
        <f t="shared" si="26"/>
        <v>0</v>
      </c>
      <c r="M336" s="405"/>
      <c r="N336" s="405"/>
    </row>
    <row r="337" spans="1:14" x14ac:dyDescent="0.45">
      <c r="A337" s="405"/>
      <c r="B337" s="405" t="s">
        <v>396</v>
      </c>
      <c r="C337" s="405" t="s">
        <v>154</v>
      </c>
      <c r="D337" s="411">
        <f t="shared" si="27"/>
        <v>1.1167196791591758E-2</v>
      </c>
      <c r="E337" s="411">
        <f t="shared" si="26"/>
        <v>1.2816840899326937E-2</v>
      </c>
      <c r="F337" s="411">
        <f t="shared" si="26"/>
        <v>1.4547847064843921E-2</v>
      </c>
      <c r="G337" s="411">
        <f t="shared" si="26"/>
        <v>1.6616654163540884E-2</v>
      </c>
      <c r="H337" s="411">
        <f t="shared" si="26"/>
        <v>1.8816388467374809E-2</v>
      </c>
      <c r="I337" s="411">
        <f t="shared" si="26"/>
        <v>2.3530422087680879E-2</v>
      </c>
      <c r="J337" s="411">
        <f t="shared" si="26"/>
        <v>2.6490664978979249E-2</v>
      </c>
      <c r="K337" s="411">
        <f t="shared" si="26"/>
        <v>2.9855436832181018E-2</v>
      </c>
      <c r="L337" s="411">
        <f t="shared" si="26"/>
        <v>0</v>
      </c>
      <c r="M337" s="405"/>
      <c r="N337" s="405"/>
    </row>
    <row r="338" spans="1:14" x14ac:dyDescent="0.45">
      <c r="A338" s="405"/>
      <c r="B338" s="405" t="s">
        <v>397</v>
      </c>
      <c r="C338" s="405" t="s">
        <v>515</v>
      </c>
      <c r="D338" s="411">
        <f t="shared" si="27"/>
        <v>2.7658691743880515E-3</v>
      </c>
      <c r="E338" s="411">
        <f t="shared" si="26"/>
        <v>2.971502219676357E-3</v>
      </c>
      <c r="F338" s="411">
        <f t="shared" si="26"/>
        <v>3.2166094012720226E-3</v>
      </c>
      <c r="G338" s="411">
        <f t="shared" si="26"/>
        <v>3.5258814703675919E-3</v>
      </c>
      <c r="H338" s="411">
        <f t="shared" si="26"/>
        <v>3.9453717754172985E-3</v>
      </c>
      <c r="I338" s="411">
        <f t="shared" si="26"/>
        <v>4.8520760874232469E-3</v>
      </c>
      <c r="J338" s="411">
        <f t="shared" si="26"/>
        <v>5.4699154649428148E-3</v>
      </c>
      <c r="K338" s="411">
        <f t="shared" si="26"/>
        <v>5.9261919727036007E-3</v>
      </c>
      <c r="L338" s="411">
        <f t="shared" si="26"/>
        <v>0</v>
      </c>
      <c r="M338" s="405"/>
      <c r="N338" s="405"/>
    </row>
    <row r="339" spans="1:14" x14ac:dyDescent="0.45">
      <c r="A339" s="405"/>
      <c r="B339" s="405" t="s">
        <v>398</v>
      </c>
      <c r="C339" s="405" t="s">
        <v>635</v>
      </c>
      <c r="D339" s="411">
        <f t="shared" si="27"/>
        <v>3.9759369381828242E-3</v>
      </c>
      <c r="E339" s="411">
        <f t="shared" si="26"/>
        <v>3.4369182299871116E-3</v>
      </c>
      <c r="F339" s="411">
        <f t="shared" si="26"/>
        <v>3.1800570217121135E-3</v>
      </c>
      <c r="G339" s="411">
        <f t="shared" si="26"/>
        <v>3.0757689422355591E-3</v>
      </c>
      <c r="H339" s="411">
        <f t="shared" si="26"/>
        <v>2.883156297420334E-3</v>
      </c>
      <c r="I339" s="411">
        <f t="shared" si="26"/>
        <v>2.4475074069303104E-3</v>
      </c>
      <c r="J339" s="411">
        <f t="shared" si="26"/>
        <v>2.2602956466705845E-3</v>
      </c>
      <c r="K339" s="411">
        <f t="shared" si="26"/>
        <v>1.3468618119780911E-4</v>
      </c>
      <c r="L339" s="411">
        <f t="shared" si="26"/>
        <v>0</v>
      </c>
      <c r="M339" s="405"/>
      <c r="N339" s="405"/>
    </row>
    <row r="340" spans="1:14" x14ac:dyDescent="0.45">
      <c r="D340" s="412"/>
      <c r="E340" s="412"/>
      <c r="F340" s="412"/>
      <c r="G340" s="412"/>
      <c r="H340" s="412"/>
      <c r="I340" s="412"/>
    </row>
    <row r="342" spans="1:14" x14ac:dyDescent="0.45">
      <c r="B342" s="405" t="s">
        <v>513</v>
      </c>
      <c r="C342" s="405"/>
      <c r="D342" s="405" t="str">
        <f>+B324</f>
        <v>Members' benefits</v>
      </c>
      <c r="E342" s="405" t="str">
        <f>+B297</f>
        <v>Number of member accounts</v>
      </c>
      <c r="F342" s="405"/>
    </row>
    <row r="343" spans="1:14" x14ac:dyDescent="0.45">
      <c r="A343" s="423" t="str">
        <f>+Charts!D110</f>
        <v>Jun 2022</v>
      </c>
      <c r="B343" s="405" t="str">
        <f>+B328</f>
        <v>a25_to_34</v>
      </c>
      <c r="C343" s="405" t="str">
        <f>+C328</f>
        <v>25 to 34</v>
      </c>
      <c r="D343" s="413">
        <f>INDEX($C$311:$R$324,MATCH($B343,$C$311:$C$324,0),MATCH($A$343,$C$311:$R$311,0))</f>
        <v>5.8838485506043987E-2</v>
      </c>
      <c r="E343" s="413">
        <f>INDEX($C$296:$R$309,MATCH($B343,$C$296:$C$309,0),MATCH($A$343,$C$296:$R$296,0))</f>
        <v>0.2040046691209482</v>
      </c>
      <c r="F343" s="405"/>
    </row>
    <row r="344" spans="1:14" x14ac:dyDescent="0.45">
      <c r="B344" s="405" t="str">
        <f t="shared" ref="B344:C354" si="28">+B329</f>
        <v>aLT25</v>
      </c>
      <c r="C344" s="405" t="str">
        <f t="shared" si="28"/>
        <v>&lt; 25</v>
      </c>
      <c r="D344" s="413">
        <f t="shared" ref="D344:D354" si="29">INDEX($C$311:$R$324,MATCH($B344,$C$311:$C$324,0),MATCH($A$343,$C$311:$R$311,0))</f>
        <v>6.452381901774073E-3</v>
      </c>
      <c r="E344" s="413">
        <f t="shared" ref="E344:E354" si="30">INDEX($C$296:$R$309,MATCH($B344,$C$296:$C$309,0),MATCH($A$343,$C$296:$R$296,0))</f>
        <v>0.11996049205351531</v>
      </c>
      <c r="F344" s="405"/>
    </row>
    <row r="345" spans="1:14" x14ac:dyDescent="0.45">
      <c r="B345" s="405" t="str">
        <f t="shared" si="28"/>
        <v>a35_to_44</v>
      </c>
      <c r="C345" s="405" t="str">
        <f t="shared" si="28"/>
        <v>35 to 44</v>
      </c>
      <c r="D345" s="413">
        <f t="shared" si="29"/>
        <v>0.14506861631587817</v>
      </c>
      <c r="E345" s="413">
        <f t="shared" si="30"/>
        <v>0.20472299542066985</v>
      </c>
      <c r="F345" s="405"/>
    </row>
    <row r="346" spans="1:14" x14ac:dyDescent="0.45">
      <c r="B346" s="405" t="str">
        <f t="shared" si="28"/>
        <v>a45_to_49</v>
      </c>
      <c r="C346" s="405" t="str">
        <f t="shared" si="28"/>
        <v>45 to 49</v>
      </c>
      <c r="D346" s="413">
        <f t="shared" si="29"/>
        <v>9.9825195288633581E-2</v>
      </c>
      <c r="E346" s="413">
        <f t="shared" si="30"/>
        <v>9.4504803807129389E-2</v>
      </c>
      <c r="F346" s="405"/>
    </row>
    <row r="347" spans="1:14" x14ac:dyDescent="0.45">
      <c r="B347" s="405" t="str">
        <f t="shared" si="28"/>
        <v>a50_to_54</v>
      </c>
      <c r="C347" s="405" t="str">
        <f t="shared" si="28"/>
        <v>50 to 54</v>
      </c>
      <c r="D347" s="413">
        <f t="shared" si="29"/>
        <v>0.12559527714285837</v>
      </c>
      <c r="E347" s="413">
        <f t="shared" si="30"/>
        <v>9.4280326838466377E-2</v>
      </c>
      <c r="F347" s="405"/>
    </row>
    <row r="348" spans="1:14" x14ac:dyDescent="0.45">
      <c r="B348" s="405" t="str">
        <f t="shared" si="28"/>
        <v>a55_to_59</v>
      </c>
      <c r="C348" s="405" t="str">
        <f t="shared" si="28"/>
        <v>55 to 59</v>
      </c>
      <c r="D348" s="413">
        <f t="shared" si="29"/>
        <v>0.13931982659304032</v>
      </c>
      <c r="E348" s="413">
        <f t="shared" si="30"/>
        <v>8.2338152105593962E-2</v>
      </c>
      <c r="F348" s="405"/>
    </row>
    <row r="349" spans="1:14" x14ac:dyDescent="0.45">
      <c r="B349" s="405" t="str">
        <f t="shared" si="28"/>
        <v>a60_to_64</v>
      </c>
      <c r="C349" s="405" t="str">
        <f t="shared" si="28"/>
        <v>60 to 64</v>
      </c>
      <c r="D349" s="413">
        <f t="shared" si="29"/>
        <v>0.1500889458851434</v>
      </c>
      <c r="E349" s="413">
        <f t="shared" si="30"/>
        <v>7.5154889108377476E-2</v>
      </c>
      <c r="F349" s="405"/>
    </row>
    <row r="350" spans="1:14" x14ac:dyDescent="0.45">
      <c r="B350" s="405" t="str">
        <f t="shared" si="28"/>
        <v>a65_to_69</v>
      </c>
      <c r="C350" s="405" t="str">
        <f t="shared" si="28"/>
        <v>65 to 69</v>
      </c>
      <c r="D350" s="413">
        <f t="shared" si="29"/>
        <v>0.12283921954005395</v>
      </c>
      <c r="E350" s="413">
        <f t="shared" si="30"/>
        <v>5.4547903385112687E-2</v>
      </c>
      <c r="F350" s="405"/>
    </row>
    <row r="351" spans="1:14" x14ac:dyDescent="0.45">
      <c r="B351" s="405" t="str">
        <f t="shared" si="28"/>
        <v>a70_to_74</v>
      </c>
      <c r="C351" s="405" t="str">
        <f t="shared" si="28"/>
        <v>70 to 74</v>
      </c>
      <c r="D351" s="413">
        <f t="shared" si="29"/>
        <v>8.0817058744587458E-2</v>
      </c>
      <c r="E351" s="413">
        <f t="shared" si="30"/>
        <v>3.4569453174104335E-2</v>
      </c>
      <c r="F351" s="405"/>
    </row>
    <row r="352" spans="1:14" x14ac:dyDescent="0.45">
      <c r="B352" s="405" t="str">
        <f t="shared" si="28"/>
        <v>a75_to_84</v>
      </c>
      <c r="C352" s="405" t="str">
        <f t="shared" si="28"/>
        <v>75 to 84</v>
      </c>
      <c r="D352" s="413">
        <f t="shared" si="29"/>
        <v>6.3260697409485936E-2</v>
      </c>
      <c r="E352" s="413">
        <f t="shared" si="30"/>
        <v>2.9855436832181018E-2</v>
      </c>
      <c r="F352" s="405"/>
    </row>
    <row r="353" spans="2:15" x14ac:dyDescent="0.45">
      <c r="B353" s="405" t="str">
        <f t="shared" si="28"/>
        <v>aGT85</v>
      </c>
      <c r="C353" s="405" t="str">
        <f t="shared" si="28"/>
        <v>&gt;85</v>
      </c>
      <c r="D353" s="413">
        <f t="shared" si="29"/>
        <v>7.3947923888562318E-3</v>
      </c>
      <c r="E353" s="413">
        <f t="shared" si="30"/>
        <v>5.9261919727036007E-3</v>
      </c>
      <c r="F353" s="405"/>
    </row>
    <row r="354" spans="2:15" x14ac:dyDescent="0.45">
      <c r="B354" s="405" t="str">
        <f t="shared" si="28"/>
        <v>Age_not_available</v>
      </c>
      <c r="C354" s="405" t="str">
        <f>+C339</f>
        <v>Age not available</v>
      </c>
      <c r="D354" s="413">
        <f t="shared" si="29"/>
        <v>4.9950328364454751E-4</v>
      </c>
      <c r="E354" s="413">
        <f t="shared" si="30"/>
        <v>1.3468618119780911E-4</v>
      </c>
      <c r="F354" s="405"/>
    </row>
    <row r="362" spans="2:15" ht="18" x14ac:dyDescent="0.55000000000000004">
      <c r="B362" s="400" t="s">
        <v>516</v>
      </c>
      <c r="C362" s="400" t="s">
        <v>517</v>
      </c>
      <c r="D362" s="400"/>
      <c r="E362" s="400"/>
      <c r="F362" s="400"/>
      <c r="G362" s="400"/>
      <c r="H362" s="400"/>
      <c r="I362" s="400"/>
      <c r="J362" s="400"/>
      <c r="K362" s="400"/>
      <c r="L362" s="400"/>
      <c r="M362" s="400"/>
    </row>
    <row r="363" spans="2:15" x14ac:dyDescent="0.45">
      <c r="B363">
        <v>1</v>
      </c>
      <c r="C363">
        <f>B363+1</f>
        <v>2</v>
      </c>
      <c r="D363">
        <f t="shared" ref="D363:M363" si="31">C363+1</f>
        <v>3</v>
      </c>
      <c r="E363">
        <f t="shared" si="31"/>
        <v>4</v>
      </c>
      <c r="F363">
        <f t="shared" si="31"/>
        <v>5</v>
      </c>
      <c r="G363">
        <f t="shared" si="31"/>
        <v>6</v>
      </c>
      <c r="H363">
        <f t="shared" si="31"/>
        <v>7</v>
      </c>
      <c r="I363">
        <f t="shared" si="31"/>
        <v>8</v>
      </c>
      <c r="J363">
        <f t="shared" si="31"/>
        <v>9</v>
      </c>
      <c r="K363">
        <f t="shared" si="31"/>
        <v>10</v>
      </c>
      <c r="L363">
        <f t="shared" si="31"/>
        <v>11</v>
      </c>
      <c r="M363">
        <f t="shared" si="31"/>
        <v>12</v>
      </c>
    </row>
    <row r="364" spans="2:15" x14ac:dyDescent="0.45">
      <c r="B364" s="418" t="s">
        <v>560</v>
      </c>
      <c r="C364" t="s">
        <v>489</v>
      </c>
    </row>
    <row r="366" spans="2:15" x14ac:dyDescent="0.45">
      <c r="C366" s="418" t="s">
        <v>502</v>
      </c>
    </row>
    <row r="367" spans="2:15" x14ac:dyDescent="0.45">
      <c r="B367" s="418" t="s">
        <v>477</v>
      </c>
      <c r="C367" t="s">
        <v>503</v>
      </c>
      <c r="D367" t="s">
        <v>504</v>
      </c>
      <c r="E367" t="s">
        <v>505</v>
      </c>
      <c r="F367" t="s">
        <v>506</v>
      </c>
      <c r="G367" t="s">
        <v>507</v>
      </c>
      <c r="H367" t="s">
        <v>508</v>
      </c>
      <c r="I367" t="s">
        <v>1076</v>
      </c>
      <c r="J367" t="s">
        <v>1077</v>
      </c>
      <c r="K367" s="418"/>
      <c r="L367" s="418"/>
      <c r="M367" s="418"/>
      <c r="N367" s="418"/>
      <c r="O367" s="418"/>
    </row>
    <row r="368" spans="2:15" x14ac:dyDescent="0.45">
      <c r="B368" t="s">
        <v>1099</v>
      </c>
      <c r="C368" s="408">
        <v>8.8999999999999996E-2</v>
      </c>
      <c r="D368" s="408">
        <v>2.9000000000000001E-2</v>
      </c>
      <c r="E368" s="408">
        <v>9.0999999999999998E-2</v>
      </c>
      <c r="F368" s="408">
        <v>8.5000000000000006E-2</v>
      </c>
      <c r="G368" s="408">
        <v>7.0999999999999994E-2</v>
      </c>
      <c r="H368" s="408">
        <v>-8.9999999999999993E-3</v>
      </c>
      <c r="I368" s="408">
        <v>0.16800000000000001</v>
      </c>
      <c r="J368" s="408">
        <v>-0.04</v>
      </c>
    </row>
    <row r="369" spans="2:15" x14ac:dyDescent="0.45">
      <c r="B369" t="s">
        <v>556</v>
      </c>
      <c r="C369" s="408">
        <v>8.8999999999999996E-2</v>
      </c>
      <c r="D369" s="408">
        <v>2.9000000000000001E-2</v>
      </c>
      <c r="E369" s="408">
        <v>9.0999999999999998E-2</v>
      </c>
      <c r="F369" s="408">
        <v>8.5000000000000006E-2</v>
      </c>
      <c r="G369" s="408">
        <v>7.0999999999999994E-2</v>
      </c>
      <c r="H369" s="408">
        <v>-8.9999999999999993E-3</v>
      </c>
      <c r="I369" s="408">
        <v>0.16800000000000001</v>
      </c>
      <c r="J369" s="408">
        <v>-0.04</v>
      </c>
    </row>
    <row r="370" spans="2:15" x14ac:dyDescent="0.45">
      <c r="B370" t="s">
        <v>552</v>
      </c>
      <c r="C370" s="408">
        <v>8.1000000000000003E-2</v>
      </c>
      <c r="D370" s="408">
        <v>2.5000000000000001E-2</v>
      </c>
      <c r="E370" s="408">
        <v>9.1999999999999998E-2</v>
      </c>
      <c r="F370" s="408">
        <v>7.5999999999999998E-2</v>
      </c>
      <c r="G370" s="408">
        <v>0.06</v>
      </c>
      <c r="H370" s="408">
        <v>8.9999999999999993E-3</v>
      </c>
      <c r="I370" s="408">
        <v>0.14199999999999999</v>
      </c>
      <c r="J370" s="408">
        <v>-8.9999999999999993E-3</v>
      </c>
    </row>
    <row r="371" spans="2:15" x14ac:dyDescent="0.45">
      <c r="B371" t="s">
        <v>553</v>
      </c>
      <c r="C371" s="408">
        <v>9.8000000000000004E-2</v>
      </c>
      <c r="D371" s="408">
        <v>4.1000000000000002E-2</v>
      </c>
      <c r="E371" s="408">
        <v>0.105</v>
      </c>
      <c r="F371" s="408">
        <v>9.9000000000000005E-2</v>
      </c>
      <c r="G371" s="408">
        <v>7.4999999999999997E-2</v>
      </c>
      <c r="H371" s="408">
        <v>-7.0000000000000001E-3</v>
      </c>
      <c r="I371" s="408">
        <v>0.17799999999999999</v>
      </c>
      <c r="J371" s="408">
        <v>-0.03</v>
      </c>
    </row>
    <row r="372" spans="2:15" x14ac:dyDescent="0.45">
      <c r="B372" t="s">
        <v>562</v>
      </c>
      <c r="C372" s="408">
        <v>9.8000000000000004E-2</v>
      </c>
      <c r="D372" s="408">
        <v>3.5999999999999997E-2</v>
      </c>
      <c r="E372" s="408">
        <v>9.5000000000000001E-2</v>
      </c>
      <c r="F372" s="408">
        <v>8.4000000000000005E-2</v>
      </c>
      <c r="G372" s="408">
        <v>7.4999999999999997E-2</v>
      </c>
      <c r="H372" s="408">
        <v>0</v>
      </c>
      <c r="I372" s="408">
        <v>0.152</v>
      </c>
      <c r="J372" s="408">
        <v>-3.4000000000000002E-2</v>
      </c>
    </row>
    <row r="373" spans="2:15" x14ac:dyDescent="0.45">
      <c r="B373" t="s">
        <v>555</v>
      </c>
      <c r="C373" s="408">
        <v>7.6999999999999999E-2</v>
      </c>
      <c r="D373" s="408">
        <v>1.6E-2</v>
      </c>
      <c r="E373" s="408">
        <v>7.8E-2</v>
      </c>
      <c r="F373" s="408">
        <v>7.3999999999999996E-2</v>
      </c>
      <c r="G373" s="408">
        <v>6.5000000000000002E-2</v>
      </c>
      <c r="H373" s="408">
        <v>-2.1000000000000001E-2</v>
      </c>
      <c r="I373" s="408">
        <v>0.17</v>
      </c>
      <c r="J373" s="408">
        <v>-6.0999999999999999E-2</v>
      </c>
    </row>
    <row r="376" spans="2:15" x14ac:dyDescent="0.45">
      <c r="B376" s="418" t="s">
        <v>560</v>
      </c>
      <c r="C376" t="s">
        <v>530</v>
      </c>
    </row>
    <row r="378" spans="2:15" x14ac:dyDescent="0.45">
      <c r="C378" s="418" t="s">
        <v>502</v>
      </c>
    </row>
    <row r="379" spans="2:15" x14ac:dyDescent="0.45">
      <c r="B379" s="418" t="s">
        <v>477</v>
      </c>
      <c r="C379" t="s">
        <v>503</v>
      </c>
      <c r="D379" t="s">
        <v>504</v>
      </c>
      <c r="E379" t="s">
        <v>505</v>
      </c>
      <c r="F379" t="s">
        <v>506</v>
      </c>
      <c r="G379" t="s">
        <v>507</v>
      </c>
      <c r="H379" t="s">
        <v>508</v>
      </c>
      <c r="I379" t="s">
        <v>1076</v>
      </c>
      <c r="J379" t="s">
        <v>1077</v>
      </c>
      <c r="K379" s="418"/>
      <c r="L379" s="418"/>
      <c r="M379" s="418"/>
      <c r="N379" s="418"/>
      <c r="O379" s="418"/>
    </row>
    <row r="380" spans="2:15" x14ac:dyDescent="0.45">
      <c r="B380" t="s">
        <v>1099</v>
      </c>
      <c r="C380" s="408">
        <v>8.4500000000000006E-2</v>
      </c>
      <c r="D380" s="408">
        <v>7.4099999999999999E-2</v>
      </c>
      <c r="E380" s="408">
        <v>9.2299999999999993E-2</v>
      </c>
      <c r="F380" s="408">
        <v>8.1799999999999998E-2</v>
      </c>
      <c r="G380" s="408">
        <v>7.2800000000000004E-2</v>
      </c>
      <c r="H380" s="408">
        <v>5.2699999999999997E-2</v>
      </c>
      <c r="I380" s="408">
        <v>7.9799999999999996E-2</v>
      </c>
      <c r="J380" s="408">
        <v>5.2400000000000002E-2</v>
      </c>
    </row>
    <row r="381" spans="2:15" x14ac:dyDescent="0.45">
      <c r="B381" t="s">
        <v>556</v>
      </c>
      <c r="C381" s="408">
        <v>8.4599999999999995E-2</v>
      </c>
      <c r="D381" s="408">
        <v>7.4200000000000002E-2</v>
      </c>
      <c r="E381" s="408">
        <v>9.2299999999999993E-2</v>
      </c>
      <c r="F381" s="408">
        <v>8.1799999999999998E-2</v>
      </c>
      <c r="G381" s="408">
        <v>7.2800000000000004E-2</v>
      </c>
      <c r="H381" s="408">
        <v>5.2699999999999997E-2</v>
      </c>
      <c r="I381" s="408">
        <v>7.9799999999999996E-2</v>
      </c>
      <c r="J381" s="408">
        <v>5.2400000000000002E-2</v>
      </c>
    </row>
    <row r="382" spans="2:15" x14ac:dyDescent="0.45">
      <c r="B382" t="s">
        <v>552</v>
      </c>
      <c r="C382" s="408">
        <v>8.72E-2</v>
      </c>
      <c r="D382" s="408">
        <v>7.4099999999999999E-2</v>
      </c>
      <c r="E382" s="408">
        <v>9.2700000000000005E-2</v>
      </c>
      <c r="F382" s="408">
        <v>8.0399999999999999E-2</v>
      </c>
      <c r="G382" s="408">
        <v>6.6699999999999995E-2</v>
      </c>
      <c r="H382" s="408">
        <v>5.1999999999999998E-2</v>
      </c>
      <c r="I382" s="408">
        <v>7.4899999999999994E-2</v>
      </c>
      <c r="J382" s="408">
        <v>5.4199999999999998E-2</v>
      </c>
    </row>
    <row r="383" spans="2:15" x14ac:dyDescent="0.45">
      <c r="B383" t="s">
        <v>553</v>
      </c>
      <c r="C383" s="408">
        <v>9.2399999999999996E-2</v>
      </c>
      <c r="D383" s="408">
        <v>8.2500000000000004E-2</v>
      </c>
      <c r="E383" s="408">
        <v>0.1023</v>
      </c>
      <c r="F383" s="408">
        <v>9.3299999999999994E-2</v>
      </c>
      <c r="G383" s="408">
        <v>8.3299999999999999E-2</v>
      </c>
      <c r="H383" s="408">
        <v>6.1899999999999997E-2</v>
      </c>
      <c r="I383" s="408">
        <v>8.8499999999999995E-2</v>
      </c>
      <c r="J383" s="408">
        <v>6.0400000000000002E-2</v>
      </c>
    </row>
    <row r="384" spans="2:15" x14ac:dyDescent="0.45">
      <c r="B384" t="s">
        <v>562</v>
      </c>
      <c r="C384" s="408">
        <v>9.2700000000000005E-2</v>
      </c>
      <c r="D384" s="408">
        <v>8.1500000000000003E-2</v>
      </c>
      <c r="E384" s="408">
        <v>9.7600000000000006E-2</v>
      </c>
      <c r="F384" s="408">
        <v>8.6400000000000005E-2</v>
      </c>
      <c r="G384" s="408">
        <v>7.7299999999999994E-2</v>
      </c>
      <c r="H384" s="408">
        <v>5.7299999999999997E-2</v>
      </c>
      <c r="I384" s="408">
        <v>0.08</v>
      </c>
      <c r="J384" s="408">
        <v>5.3199999999999997E-2</v>
      </c>
    </row>
    <row r="385" spans="2:15" x14ac:dyDescent="0.45">
      <c r="B385" t="s">
        <v>555</v>
      </c>
      <c r="C385" s="408">
        <v>7.4099999999999999E-2</v>
      </c>
      <c r="D385" s="408">
        <v>6.3799999999999996E-2</v>
      </c>
      <c r="E385" s="408">
        <v>8.1299999999999997E-2</v>
      </c>
      <c r="F385" s="408">
        <v>6.9800000000000001E-2</v>
      </c>
      <c r="G385" s="408">
        <v>6.1600000000000002E-2</v>
      </c>
      <c r="H385" s="408">
        <v>4.1500000000000002E-2</v>
      </c>
      <c r="I385" s="408">
        <v>7.1499999999999994E-2</v>
      </c>
      <c r="J385" s="408">
        <v>4.2500000000000003E-2</v>
      </c>
    </row>
    <row r="388" spans="2:15" x14ac:dyDescent="0.45">
      <c r="B388" s="418" t="s">
        <v>560</v>
      </c>
      <c r="C388" t="s">
        <v>490</v>
      </c>
    </row>
    <row r="390" spans="2:15" x14ac:dyDescent="0.45">
      <c r="C390" s="418" t="s">
        <v>502</v>
      </c>
    </row>
    <row r="391" spans="2:15" x14ac:dyDescent="0.45">
      <c r="B391" s="418" t="s">
        <v>477</v>
      </c>
      <c r="C391" t="s">
        <v>503</v>
      </c>
      <c r="D391" t="s">
        <v>504</v>
      </c>
      <c r="E391" t="s">
        <v>505</v>
      </c>
      <c r="F391" t="s">
        <v>506</v>
      </c>
      <c r="G391" t="s">
        <v>507</v>
      </c>
      <c r="H391" t="s">
        <v>508</v>
      </c>
      <c r="I391" t="s">
        <v>1076</v>
      </c>
      <c r="J391" t="s">
        <v>1077</v>
      </c>
      <c r="K391" s="418"/>
      <c r="L391" s="418"/>
      <c r="M391" s="418"/>
      <c r="N391" s="418"/>
      <c r="O391" s="418"/>
    </row>
    <row r="392" spans="2:15" x14ac:dyDescent="0.45">
      <c r="B392" t="s">
        <v>1099</v>
      </c>
      <c r="C392" s="408">
        <v>5.7099999999999998E-2</v>
      </c>
      <c r="D392" s="408">
        <v>4.6100000000000002E-2</v>
      </c>
      <c r="E392" s="408">
        <v>4.1000000000000002E-2</v>
      </c>
      <c r="F392" s="408">
        <v>5.7700000000000001E-2</v>
      </c>
      <c r="G392" s="408">
        <v>7.8799999999999995E-2</v>
      </c>
      <c r="H392" s="408">
        <v>6.8500000000000005E-2</v>
      </c>
      <c r="I392" s="408">
        <v>7.6899999999999996E-2</v>
      </c>
      <c r="J392" s="408">
        <v>7.22E-2</v>
      </c>
    </row>
    <row r="393" spans="2:15" x14ac:dyDescent="0.45">
      <c r="B393" t="s">
        <v>556</v>
      </c>
      <c r="C393" s="408">
        <v>5.7200000000000001E-2</v>
      </c>
      <c r="D393" s="408">
        <v>4.6100000000000002E-2</v>
      </c>
      <c r="E393" s="408">
        <v>4.0899999999999999E-2</v>
      </c>
      <c r="F393" s="408">
        <v>5.7799999999999997E-2</v>
      </c>
      <c r="G393" s="408">
        <v>7.8899999999999998E-2</v>
      </c>
      <c r="H393" s="408">
        <v>6.8500000000000005E-2</v>
      </c>
      <c r="I393" s="408">
        <v>7.6999999999999999E-2</v>
      </c>
      <c r="J393" s="408">
        <v>7.22E-2</v>
      </c>
    </row>
    <row r="394" spans="2:15" x14ac:dyDescent="0.45">
      <c r="B394" t="s">
        <v>552</v>
      </c>
      <c r="C394" s="408">
        <v>6.5299999999999997E-2</v>
      </c>
      <c r="D394" s="408">
        <v>5.16E-2</v>
      </c>
      <c r="E394" s="408">
        <v>4.5199999999999997E-2</v>
      </c>
      <c r="F394" s="408">
        <v>5.8099999999999999E-2</v>
      </c>
      <c r="G394" s="408">
        <v>7.9699999999999993E-2</v>
      </c>
      <c r="H394" s="408">
        <v>6.9500000000000006E-2</v>
      </c>
      <c r="I394" s="408">
        <v>7.4499999999999997E-2</v>
      </c>
      <c r="J394" s="408">
        <v>7.3300000000000004E-2</v>
      </c>
    </row>
    <row r="395" spans="2:15" x14ac:dyDescent="0.45">
      <c r="B395" t="s">
        <v>553</v>
      </c>
      <c r="C395" s="408">
        <v>6.4299999999999996E-2</v>
      </c>
      <c r="D395" s="408">
        <v>5.4100000000000002E-2</v>
      </c>
      <c r="E395" s="408">
        <v>4.9000000000000002E-2</v>
      </c>
      <c r="F395" s="408">
        <v>6.54E-2</v>
      </c>
      <c r="G395" s="408">
        <v>8.6699999999999999E-2</v>
      </c>
      <c r="H395" s="408">
        <v>7.6999999999999999E-2</v>
      </c>
      <c r="I395" s="408">
        <v>8.5500000000000007E-2</v>
      </c>
      <c r="J395" s="408">
        <v>8.1199999999999994E-2</v>
      </c>
    </row>
    <row r="396" spans="2:15" x14ac:dyDescent="0.45">
      <c r="B396" t="s">
        <v>562</v>
      </c>
      <c r="C396" s="408">
        <v>6.5699999999999995E-2</v>
      </c>
      <c r="D396" s="408">
        <v>5.3600000000000002E-2</v>
      </c>
      <c r="E396" s="408">
        <v>4.8300000000000003E-2</v>
      </c>
      <c r="F396" s="408">
        <v>6.2899999999999998E-2</v>
      </c>
      <c r="G396" s="408">
        <v>8.4900000000000003E-2</v>
      </c>
      <c r="H396" s="408">
        <v>7.4899999999999994E-2</v>
      </c>
      <c r="I396" s="408">
        <v>8.0699999999999994E-2</v>
      </c>
      <c r="J396" s="408">
        <v>7.5200000000000003E-2</v>
      </c>
    </row>
    <row r="397" spans="2:15" x14ac:dyDescent="0.45">
      <c r="B397" t="s">
        <v>555</v>
      </c>
      <c r="C397" s="408">
        <v>4.7100000000000003E-2</v>
      </c>
      <c r="D397" s="408">
        <v>3.6299999999999999E-2</v>
      </c>
      <c r="E397" s="408">
        <v>3.1E-2</v>
      </c>
      <c r="F397" s="408">
        <v>4.8800000000000003E-2</v>
      </c>
      <c r="G397" s="408">
        <v>6.8900000000000003E-2</v>
      </c>
      <c r="H397" s="408">
        <v>5.7700000000000001E-2</v>
      </c>
      <c r="I397" s="408">
        <v>6.7599999999999993E-2</v>
      </c>
      <c r="J397" s="408">
        <v>6.1699999999999998E-2</v>
      </c>
    </row>
    <row r="400" spans="2:15" x14ac:dyDescent="0.45">
      <c r="D400" t="str">
        <f t="shared" ref="D400:J400" si="32">+D34</f>
        <v>Jun 2015</v>
      </c>
      <c r="E400" t="str">
        <f t="shared" si="32"/>
        <v>Jun 2016</v>
      </c>
      <c r="F400" t="str">
        <f t="shared" si="32"/>
        <v>Jun 2017</v>
      </c>
      <c r="G400" t="str">
        <f t="shared" si="32"/>
        <v>Jun 2018</v>
      </c>
      <c r="H400" t="str">
        <f t="shared" si="32"/>
        <v>Jun 2019</v>
      </c>
      <c r="I400" t="str">
        <f t="shared" si="32"/>
        <v>Jun 2020</v>
      </c>
      <c r="J400" t="str">
        <f t="shared" si="32"/>
        <v>Jun 2021</v>
      </c>
      <c r="K400" t="str">
        <f t="shared" ref="K400" si="33">+K34</f>
        <v>Jun 2022</v>
      </c>
    </row>
    <row r="401" spans="2:15" x14ac:dyDescent="0.45">
      <c r="B401" s="423" t="str">
        <f>+Charts!B5</f>
        <v>Total industry</v>
      </c>
      <c r="C401" s="389" t="s">
        <v>518</v>
      </c>
      <c r="D401" s="414">
        <f>VLOOKUP($B$401,$B$368:$N$374,2,FALSE)</f>
        <v>8.8999999999999996E-2</v>
      </c>
      <c r="E401" s="414">
        <f>VLOOKUP($B$401,$B$368:$N$374,3,FALSE)</f>
        <v>2.9000000000000001E-2</v>
      </c>
      <c r="F401" s="414">
        <f>VLOOKUP($B$401,$B$368:$N$374,4,FALSE)</f>
        <v>9.0999999999999998E-2</v>
      </c>
      <c r="G401" s="414">
        <f>VLOOKUP($B$401,$B$368:$N$374,5,FALSE)</f>
        <v>8.5000000000000006E-2</v>
      </c>
      <c r="H401" s="414">
        <f>VLOOKUP($B$401,$B$368:$N$374,6,FALSE)</f>
        <v>7.0999999999999994E-2</v>
      </c>
      <c r="I401" s="414">
        <f>VLOOKUP($B$401,$B$368:$N$374,H$363,FALSE)</f>
        <v>-8.9999999999999993E-3</v>
      </c>
      <c r="J401" s="414">
        <f>VLOOKUP($B$401,$B$368:$N$374,I$363,FALSE)</f>
        <v>0.16800000000000001</v>
      </c>
      <c r="K401" s="414">
        <f>VLOOKUP($B$401,$B$368:$N$374,J$363,FALSE)</f>
        <v>-0.04</v>
      </c>
      <c r="L401" s="414"/>
    </row>
    <row r="402" spans="2:15" x14ac:dyDescent="0.45">
      <c r="C402" s="389" t="s">
        <v>519</v>
      </c>
      <c r="D402" s="414">
        <f>VLOOKUP($B$401,$B$380:$N$386,2,FALSE)</f>
        <v>8.4599999999999995E-2</v>
      </c>
      <c r="E402" s="414">
        <f>VLOOKUP($B$401,$B$380:$N$386,3,FALSE)</f>
        <v>7.4200000000000002E-2</v>
      </c>
      <c r="F402" s="414">
        <f>VLOOKUP($B$380,$B$368:$N$386,4,FALSE)</f>
        <v>9.0999999999999998E-2</v>
      </c>
      <c r="G402" s="414">
        <f>VLOOKUP($B$401,$B$380:$N$386,5,FALSE)</f>
        <v>8.1799999999999998E-2</v>
      </c>
      <c r="H402" s="414">
        <f>VLOOKUP($B$401,$B$380:$N$386,6,FALSE)</f>
        <v>7.2800000000000004E-2</v>
      </c>
      <c r="I402" s="414">
        <f>VLOOKUP($B$401,$B$380:$N$386,H$363,FALSE)</f>
        <v>5.2699999999999997E-2</v>
      </c>
      <c r="J402" s="414">
        <f>VLOOKUP($B$401,$B$380:$N$386,I$363,FALSE)</f>
        <v>7.9799999999999996E-2</v>
      </c>
      <c r="K402" s="414">
        <f>VLOOKUP($B$401,$B$380:$N$386,J$363,FALSE)</f>
        <v>5.2400000000000002E-2</v>
      </c>
      <c r="L402" s="414"/>
    </row>
    <row r="403" spans="2:15" x14ac:dyDescent="0.45">
      <c r="C403" s="389"/>
      <c r="D403" s="414"/>
      <c r="E403" s="414"/>
      <c r="F403" s="414"/>
      <c r="G403" s="414"/>
      <c r="H403" s="414"/>
      <c r="I403" s="414"/>
      <c r="J403" s="414"/>
    </row>
    <row r="407" spans="2:15" ht="18" x14ac:dyDescent="0.55000000000000004">
      <c r="B407" s="400" t="s">
        <v>520</v>
      </c>
      <c r="C407" s="400" t="s">
        <v>521</v>
      </c>
      <c r="D407" s="400"/>
      <c r="E407" s="400"/>
      <c r="F407" s="400"/>
      <c r="G407" s="400"/>
      <c r="H407" s="400"/>
      <c r="I407" s="400"/>
      <c r="J407" s="400"/>
    </row>
    <row r="411" spans="2:15" x14ac:dyDescent="0.45">
      <c r="B411" s="418" t="s">
        <v>478</v>
      </c>
      <c r="C411" t="s">
        <v>289</v>
      </c>
    </row>
    <row r="412" spans="2:15" x14ac:dyDescent="0.45">
      <c r="B412" s="418" t="s">
        <v>479</v>
      </c>
      <c r="C412" t="s">
        <v>289</v>
      </c>
    </row>
    <row r="413" spans="2:15" x14ac:dyDescent="0.45">
      <c r="B413" s="418" t="s">
        <v>560</v>
      </c>
      <c r="C413" t="s">
        <v>480</v>
      </c>
    </row>
    <row r="415" spans="2:15" x14ac:dyDescent="0.45">
      <c r="B415" s="418" t="s">
        <v>522</v>
      </c>
      <c r="C415" t="s">
        <v>503</v>
      </c>
      <c r="D415" t="s">
        <v>504</v>
      </c>
      <c r="E415" t="s">
        <v>505</v>
      </c>
      <c r="F415" t="s">
        <v>506</v>
      </c>
      <c r="G415" t="s">
        <v>507</v>
      </c>
      <c r="H415" t="s">
        <v>508</v>
      </c>
      <c r="I415" t="s">
        <v>1076</v>
      </c>
      <c r="J415" t="s">
        <v>1077</v>
      </c>
      <c r="K415" s="418"/>
      <c r="L415" s="418"/>
      <c r="M415" s="418"/>
      <c r="N415" s="418"/>
      <c r="O415" s="418"/>
    </row>
    <row r="416" spans="2:15" x14ac:dyDescent="0.45">
      <c r="B416" s="406" t="s">
        <v>552</v>
      </c>
      <c r="C416" s="408">
        <v>135</v>
      </c>
      <c r="D416" s="408">
        <v>128</v>
      </c>
      <c r="E416" s="408">
        <v>119</v>
      </c>
      <c r="F416" s="408">
        <v>101</v>
      </c>
      <c r="G416" s="408">
        <v>105</v>
      </c>
      <c r="H416" s="408">
        <v>164</v>
      </c>
      <c r="I416" s="408">
        <v>202</v>
      </c>
      <c r="J416" s="408">
        <v>208</v>
      </c>
    </row>
    <row r="417" spans="2:15" x14ac:dyDescent="0.45">
      <c r="B417" s="406" t="s">
        <v>553</v>
      </c>
      <c r="C417" s="408">
        <v>1832</v>
      </c>
      <c r="D417" s="408">
        <v>1955</v>
      </c>
      <c r="E417" s="408">
        <v>1979</v>
      </c>
      <c r="F417" s="408">
        <v>2112</v>
      </c>
      <c r="G417" s="408">
        <v>2283</v>
      </c>
      <c r="H417" s="408">
        <v>2261</v>
      </c>
      <c r="I417" s="408">
        <v>2443</v>
      </c>
      <c r="J417" s="408">
        <v>3049</v>
      </c>
    </row>
    <row r="418" spans="2:15" x14ac:dyDescent="0.45">
      <c r="B418" s="406" t="s">
        <v>562</v>
      </c>
      <c r="C418" s="408">
        <v>1256</v>
      </c>
      <c r="D418" s="408">
        <v>1426</v>
      </c>
      <c r="E418" s="408">
        <v>1423</v>
      </c>
      <c r="F418" s="408">
        <v>1679</v>
      </c>
      <c r="G418" s="408">
        <v>1667</v>
      </c>
      <c r="H418" s="408">
        <v>1610</v>
      </c>
      <c r="I418" s="408">
        <v>1947</v>
      </c>
      <c r="J418" s="408">
        <v>1639</v>
      </c>
    </row>
    <row r="419" spans="2:15" x14ac:dyDescent="0.45">
      <c r="B419" s="406" t="s">
        <v>555</v>
      </c>
      <c r="C419" s="408">
        <v>5628</v>
      </c>
      <c r="D419" s="408">
        <v>5567</v>
      </c>
      <c r="E419" s="408">
        <v>5630</v>
      </c>
      <c r="F419" s="408">
        <v>5583</v>
      </c>
      <c r="G419" s="408">
        <v>4791</v>
      </c>
      <c r="H419" s="408">
        <v>4448</v>
      </c>
      <c r="I419" s="408">
        <v>4459</v>
      </c>
      <c r="J419" s="408">
        <v>4525</v>
      </c>
    </row>
    <row r="420" spans="2:15" x14ac:dyDescent="0.45">
      <c r="B420" s="406" t="s">
        <v>1099</v>
      </c>
      <c r="C420" s="408">
        <v>8852</v>
      </c>
      <c r="D420" s="408">
        <v>9077</v>
      </c>
      <c r="E420" s="408">
        <v>9150</v>
      </c>
      <c r="F420" s="408">
        <v>9474</v>
      </c>
      <c r="G420" s="408">
        <v>8846</v>
      </c>
      <c r="H420" s="408">
        <v>8484</v>
      </c>
      <c r="I420" s="408">
        <v>9051</v>
      </c>
      <c r="J420" s="408">
        <v>9421</v>
      </c>
    </row>
    <row r="423" spans="2:15" x14ac:dyDescent="0.45">
      <c r="B423" s="418" t="s">
        <v>560</v>
      </c>
      <c r="C423" t="s">
        <v>318</v>
      </c>
    </row>
    <row r="424" spans="2:15" x14ac:dyDescent="0.45">
      <c r="B424" s="418" t="s">
        <v>561</v>
      </c>
      <c r="C424" t="s">
        <v>523</v>
      </c>
    </row>
    <row r="426" spans="2:15" x14ac:dyDescent="0.45">
      <c r="C426" s="418" t="s">
        <v>502</v>
      </c>
    </row>
    <row r="427" spans="2:15" x14ac:dyDescent="0.45">
      <c r="B427" s="418" t="s">
        <v>477</v>
      </c>
      <c r="C427" t="s">
        <v>503</v>
      </c>
      <c r="D427" t="s">
        <v>504</v>
      </c>
      <c r="E427" t="s">
        <v>505</v>
      </c>
      <c r="F427" t="s">
        <v>506</v>
      </c>
      <c r="G427" t="s">
        <v>507</v>
      </c>
      <c r="H427" t="s">
        <v>508</v>
      </c>
      <c r="I427" t="s">
        <v>1076</v>
      </c>
      <c r="J427" t="s">
        <v>1077</v>
      </c>
      <c r="K427" s="418"/>
      <c r="L427" s="418"/>
      <c r="M427" s="418"/>
      <c r="N427" s="418"/>
      <c r="O427" s="418"/>
    </row>
    <row r="428" spans="2:15" x14ac:dyDescent="0.45">
      <c r="B428" t="s">
        <v>552</v>
      </c>
      <c r="C428" s="408">
        <v>50655</v>
      </c>
      <c r="D428" s="408">
        <v>51812</v>
      </c>
      <c r="E428" s="408">
        <v>55190</v>
      </c>
      <c r="F428" s="408">
        <v>52463</v>
      </c>
      <c r="G428" s="408">
        <v>54619</v>
      </c>
      <c r="H428" s="408">
        <v>54511</v>
      </c>
      <c r="I428" s="408">
        <v>57047</v>
      </c>
      <c r="J428" s="408">
        <v>54244</v>
      </c>
    </row>
    <row r="429" spans="2:15" x14ac:dyDescent="0.45">
      <c r="B429" t="s">
        <v>553</v>
      </c>
      <c r="C429" s="408">
        <v>404475</v>
      </c>
      <c r="D429" s="408">
        <v>436976</v>
      </c>
      <c r="E429" s="408">
        <v>511264</v>
      </c>
      <c r="F429" s="408">
        <v>592502</v>
      </c>
      <c r="G429" s="408">
        <v>675610</v>
      </c>
      <c r="H429" s="408">
        <v>699896</v>
      </c>
      <c r="I429" s="408">
        <v>856520</v>
      </c>
      <c r="J429" s="408">
        <v>1000785</v>
      </c>
    </row>
    <row r="430" spans="2:15" x14ac:dyDescent="0.45">
      <c r="B430" t="s">
        <v>562</v>
      </c>
      <c r="C430" s="408">
        <v>505225</v>
      </c>
      <c r="D430" s="408">
        <v>530281</v>
      </c>
      <c r="E430" s="408">
        <v>578201</v>
      </c>
      <c r="F430" s="408">
        <v>612311</v>
      </c>
      <c r="G430" s="408">
        <v>668142</v>
      </c>
      <c r="H430" s="408">
        <v>681885</v>
      </c>
      <c r="I430" s="408">
        <v>755960</v>
      </c>
      <c r="J430" s="408">
        <v>642682</v>
      </c>
    </row>
    <row r="431" spans="2:15" x14ac:dyDescent="0.45">
      <c r="B431" t="s">
        <v>555</v>
      </c>
      <c r="C431" s="408">
        <v>531060</v>
      </c>
      <c r="D431" s="408">
        <v>540751</v>
      </c>
      <c r="E431" s="408">
        <v>582854</v>
      </c>
      <c r="F431" s="408">
        <v>616780</v>
      </c>
      <c r="G431" s="408">
        <v>619950</v>
      </c>
      <c r="H431" s="408">
        <v>587622</v>
      </c>
      <c r="I431" s="408">
        <v>678298</v>
      </c>
      <c r="J431" s="408">
        <v>634606</v>
      </c>
    </row>
    <row r="432" spans="2:15" x14ac:dyDescent="0.45">
      <c r="B432" t="s">
        <v>1099</v>
      </c>
      <c r="C432" s="408">
        <v>1491415</v>
      </c>
      <c r="D432" s="408">
        <v>1559820</v>
      </c>
      <c r="E432" s="408">
        <v>1727510</v>
      </c>
      <c r="F432" s="408">
        <v>1874055</v>
      </c>
      <c r="G432" s="408">
        <v>2018321</v>
      </c>
      <c r="H432" s="408">
        <v>2023914</v>
      </c>
      <c r="I432" s="408">
        <v>2347826</v>
      </c>
      <c r="J432" s="408">
        <v>2332317</v>
      </c>
    </row>
    <row r="436" spans="1:14" x14ac:dyDescent="0.45">
      <c r="B436">
        <v>1</v>
      </c>
      <c r="C436">
        <f>+B436+1</f>
        <v>2</v>
      </c>
      <c r="D436">
        <f t="shared" ref="D436:J436" si="34">+C436+1</f>
        <v>3</v>
      </c>
      <c r="E436">
        <f t="shared" si="34"/>
        <v>4</v>
      </c>
      <c r="F436">
        <f t="shared" si="34"/>
        <v>5</v>
      </c>
      <c r="G436">
        <f t="shared" si="34"/>
        <v>6</v>
      </c>
      <c r="H436">
        <f t="shared" si="34"/>
        <v>7</v>
      </c>
      <c r="I436">
        <f t="shared" si="34"/>
        <v>8</v>
      </c>
      <c r="J436">
        <f t="shared" si="34"/>
        <v>9</v>
      </c>
    </row>
    <row r="437" spans="1:14" x14ac:dyDescent="0.45">
      <c r="B437" t="s">
        <v>524</v>
      </c>
    </row>
    <row r="438" spans="1:14" x14ac:dyDescent="0.45">
      <c r="B438" t="str">
        <f>+B416</f>
        <v>Corporate funds</v>
      </c>
      <c r="C438">
        <f>C416/VLOOKUP(B438,$B$428:$H$432,2,FALSE)</f>
        <v>2.6650873556411016E-3</v>
      </c>
      <c r="D438">
        <f>D416/VLOOKUP(B438,$B$428:$H$432,3,FALSE)</f>
        <v>2.4704701613525826E-3</v>
      </c>
      <c r="E438">
        <f>E416/VLOOKUP(B438,$B$428:$H$432,4,FALSE)</f>
        <v>2.1561877151657911E-3</v>
      </c>
      <c r="F438">
        <f>F416/VLOOKUP(B438,$B$428:$H$432,5,FALSE)</f>
        <v>1.9251663076835103E-3</v>
      </c>
      <c r="G438">
        <f>G416/VLOOKUP(B438,$B$428:$H$432,6,FALSE)</f>
        <v>1.9224079532763323E-3</v>
      </c>
      <c r="H438">
        <f>H416/VLOOKUP($B$438,$B$428:$P$432,7,FALSE)</f>
        <v>3.0085670782043993E-3</v>
      </c>
      <c r="I438">
        <f>I416/VLOOKUP($B$438,$B$428:$P$432,8,FALSE)</f>
        <v>3.5409399267270847E-3</v>
      </c>
      <c r="J438">
        <f>J416/VLOOKUP($B$438,$B$428:$P$432,9,FALSE)</f>
        <v>3.834525477472163E-3</v>
      </c>
    </row>
    <row r="439" spans="1:14" x14ac:dyDescent="0.45">
      <c r="B439" t="str">
        <f>+B417</f>
        <v>Industry funds</v>
      </c>
      <c r="C439">
        <f>C417/VLOOKUP(B439,$B$428:$H$432,2,FALSE)</f>
        <v>4.5293281414178878E-3</v>
      </c>
      <c r="D439">
        <f>D417/VLOOKUP(B439,$B$428:$H$432,3,FALSE)</f>
        <v>4.4739299183479183E-3</v>
      </c>
      <c r="E439">
        <f>E417/VLOOKUP(B439,$B$428:$H$432,4,FALSE)</f>
        <v>3.8707986480565814E-3</v>
      </c>
      <c r="F439">
        <f>F417/VLOOKUP(B439,$B$428:$H$432,5,FALSE)</f>
        <v>3.5645449298061442E-3</v>
      </c>
      <c r="G439">
        <f>G417/VLOOKUP(B439,$B$428:$H$432,6,FALSE)</f>
        <v>3.3791684551738427E-3</v>
      </c>
      <c r="H439">
        <f>H417/VLOOKUP($B$439,$B$428:$P$432,7,FALSE)</f>
        <v>3.230479957022186E-3</v>
      </c>
      <c r="I439">
        <f>I417/VLOOKUP($B$439,$B$428:$P$432,8,FALSE)</f>
        <v>2.8522392938868913E-3</v>
      </c>
      <c r="J439">
        <f>J417/VLOOKUP($B$439,$B$428:$P$432,9,FALSE)</f>
        <v>3.0466084123962687E-3</v>
      </c>
    </row>
    <row r="440" spans="1:14" x14ac:dyDescent="0.45">
      <c r="B440" t="str">
        <f>+B418</f>
        <v>Public sector funds</v>
      </c>
      <c r="C440">
        <f>C418/VLOOKUP(B440,$B$428:$H$432,2,FALSE)</f>
        <v>2.4860210797169576E-3</v>
      </c>
      <c r="D440">
        <f>D418/VLOOKUP(B440,$B$428:$H$432,3,FALSE)</f>
        <v>2.6891402859993098E-3</v>
      </c>
      <c r="E440">
        <f>E418/VLOOKUP(B440,$B$428:$H$432,4,FALSE)</f>
        <v>2.4610818729127069E-3</v>
      </c>
      <c r="F440">
        <f>F418/VLOOKUP(B440,$B$428:$H$432,5,FALSE)</f>
        <v>2.7420706144426605E-3</v>
      </c>
      <c r="G440">
        <f>G418/VLOOKUP(B440,$B$428:$H$432,6,FALSE)</f>
        <v>2.4949786123309118E-3</v>
      </c>
      <c r="H440">
        <f>H418/VLOOKUP($B$440,$B$428:$P$432,7,FALSE)</f>
        <v>2.3611019453426895E-3</v>
      </c>
      <c r="I440">
        <f>I418/VLOOKUP($B$440,$B$428:$P$432,8,FALSE)</f>
        <v>2.5755330969892587E-3</v>
      </c>
      <c r="J440">
        <f>J418/VLOOKUP($B$440,$B$428:$P$432,9,FALSE)</f>
        <v>2.5502503570972892E-3</v>
      </c>
    </row>
    <row r="441" spans="1:14" x14ac:dyDescent="0.45">
      <c r="B441" t="str">
        <f>+B419</f>
        <v>Retail funds</v>
      </c>
      <c r="C441">
        <f>C419/VLOOKUP(B441,$B$428:$H$432,2,FALSE)</f>
        <v>1.0597672579369563E-2</v>
      </c>
      <c r="D441">
        <f>D419/VLOOKUP(B441,$B$428:$H$432,3,FALSE)</f>
        <v>1.0294941664462941E-2</v>
      </c>
      <c r="E441">
        <f>E419/VLOOKUP(B441,$B$428:$H$432,4,FALSE)</f>
        <v>9.6593658103058394E-3</v>
      </c>
      <c r="F441">
        <f>F419/VLOOKUP(B441,$B$428:$H$432,5,FALSE)</f>
        <v>9.0518499302830839E-3</v>
      </c>
      <c r="G441">
        <f>G419/VLOOKUP(B441,$B$428:$H$432,6,FALSE)</f>
        <v>7.7280425840793613E-3</v>
      </c>
      <c r="H441">
        <f>H419/VLOOKUP($B$441,$B$428:$P$432,7,FALSE)</f>
        <v>7.569491952309478E-3</v>
      </c>
      <c r="I441">
        <f>I419/VLOOKUP($B$441,$B$428:$P$432,8,FALSE)</f>
        <v>6.5738067928845434E-3</v>
      </c>
      <c r="J441">
        <f>J419/VLOOKUP($B$441,$B$428:$P$432,9,FALSE)</f>
        <v>7.1304084739192506E-3</v>
      </c>
    </row>
    <row r="442" spans="1:14" x14ac:dyDescent="0.45">
      <c r="B442" t="str">
        <f>+B420</f>
        <v>Entities with more than four/six members ^</v>
      </c>
      <c r="C442">
        <f>C420/VLOOKUP(B442,$B$428:$H$432,2,FALSE)</f>
        <v>5.9353030511292964E-3</v>
      </c>
      <c r="D442">
        <f>D420/VLOOKUP(B442,$B$428:$H$432,3,FALSE)</f>
        <v>5.8192611968047592E-3</v>
      </c>
      <c r="E442">
        <f>E420/VLOOKUP(B442,$B$428:$H$432,4,FALSE)</f>
        <v>5.2966408298649502E-3</v>
      </c>
      <c r="F442">
        <f>F420/VLOOKUP(B442,$B$428:$H$432,5,FALSE)</f>
        <v>5.0553478953392506E-3</v>
      </c>
      <c r="G442">
        <f>G420/VLOOKUP(B442,$B$428:$H$432,6,FALSE)</f>
        <v>4.3828508943820135E-3</v>
      </c>
      <c r="H442">
        <f>H420/VLOOKUP($B$442,$B$428:$P$432,7,FALSE)</f>
        <v>4.1918777181243864E-3</v>
      </c>
      <c r="I442">
        <f>I420/VLOOKUP($B$442,$B$428:$P$432,8,FALSE)</f>
        <v>3.855055698335396E-3</v>
      </c>
      <c r="J442">
        <f>J420/VLOOKUP($B$442,$B$428:$P$432,9,FALSE)</f>
        <v>4.0393308456783536E-3</v>
      </c>
    </row>
    <row r="443" spans="1:14" x14ac:dyDescent="0.45">
      <c r="A443" t="str">
        <f>+B442</f>
        <v>Entities with more than four/six members ^</v>
      </c>
      <c r="B443" s="405" t="s">
        <v>556</v>
      </c>
      <c r="C443">
        <f>VLOOKUP(A443,$B$438:$K$442,2,FALSE)</f>
        <v>5.9353030511292964E-3</v>
      </c>
      <c r="D443">
        <f>VLOOKUP(A443,$B$438:$K$442,3,FALSE)</f>
        <v>5.8192611968047592E-3</v>
      </c>
      <c r="E443">
        <f>VLOOKUP(A443,$B$438:$K$442,4,FALSE)</f>
        <v>5.2966408298649502E-3</v>
      </c>
      <c r="F443">
        <f>VLOOKUP(A443,$B$438:$K$442,5,FALSE)</f>
        <v>5.0553478953392506E-3</v>
      </c>
      <c r="G443">
        <f>VLOOKUP(A443,$B$438:$K$442,6,FALSE)</f>
        <v>4.3828508943820135E-3</v>
      </c>
      <c r="H443">
        <f>VLOOKUP($A$443,$B$438:$K$442,7,FALSE)</f>
        <v>4.1918777181243864E-3</v>
      </c>
      <c r="I443">
        <f>VLOOKUP($A$443,$B$438:$K$442,8,FALSE)</f>
        <v>3.855055698335396E-3</v>
      </c>
      <c r="J443">
        <f>VLOOKUP($A$443,$B$438:$K$442,9,FALSE)</f>
        <v>4.0393308456783536E-3</v>
      </c>
    </row>
    <row r="445" spans="1:14" x14ac:dyDescent="0.45">
      <c r="B445" s="405" t="s">
        <v>513</v>
      </c>
      <c r="D445" t="str">
        <f t="shared" ref="D445:K445" si="35">+D34</f>
        <v>Jun 2015</v>
      </c>
      <c r="E445" t="str">
        <f t="shared" si="35"/>
        <v>Jun 2016</v>
      </c>
      <c r="F445" t="str">
        <f t="shared" si="35"/>
        <v>Jun 2017</v>
      </c>
      <c r="G445" t="str">
        <f t="shared" si="35"/>
        <v>Jun 2018</v>
      </c>
      <c r="H445" t="str">
        <f t="shared" si="35"/>
        <v>Jun 2019</v>
      </c>
      <c r="I445" t="str">
        <f t="shared" si="35"/>
        <v>Jun 2020</v>
      </c>
      <c r="J445" t="str">
        <f t="shared" si="35"/>
        <v>Jun 2021</v>
      </c>
      <c r="K445" t="str">
        <f t="shared" si="35"/>
        <v>Jun 2022</v>
      </c>
    </row>
    <row r="446" spans="1:14" ht="16.149999999999999" x14ac:dyDescent="0.5">
      <c r="B446" s="405" t="str">
        <f>+Charts!B5</f>
        <v>Total industry</v>
      </c>
      <c r="C446" s="415" t="s">
        <v>525</v>
      </c>
      <c r="D446" s="416">
        <f>VLOOKUP(B446,$B$438:$H$443,2,FALSE)</f>
        <v>5.9353030511292964E-3</v>
      </c>
      <c r="E446" s="416">
        <f>VLOOKUP(B446,$B$438:$H$443,3,FALSE)</f>
        <v>5.8192611968047592E-3</v>
      </c>
      <c r="F446" s="416">
        <f>VLOOKUP(B446,$B$438:$H$443,4,FALSE)</f>
        <v>5.2966408298649502E-3</v>
      </c>
      <c r="G446" s="416">
        <f>VLOOKUP(B446,$B$438:$H$443,5,FALSE)</f>
        <v>5.0553478953392506E-3</v>
      </c>
      <c r="H446" s="416">
        <f>VLOOKUP(B446,$B$438:$H$443,6,FALSE)</f>
        <v>4.3828508943820135E-3</v>
      </c>
      <c r="I446" s="416">
        <f>VLOOKUP($B$446,$B$438:$H$443,H$363,FALSE)</f>
        <v>4.1918777181243864E-3</v>
      </c>
      <c r="J446" s="416">
        <f>VLOOKUP($B$446,$B$438:$M$443,I$363,FALSE)</f>
        <v>3.855055698335396E-3</v>
      </c>
      <c r="K446" s="416">
        <f>VLOOKUP($B$446,$B$438:$M$443,J$363,FALSE)</f>
        <v>4.0393308456783536E-3</v>
      </c>
      <c r="L446" s="416"/>
      <c r="M446" s="405"/>
      <c r="N446" s="405"/>
    </row>
    <row r="447" spans="1:14" x14ac:dyDescent="0.45">
      <c r="D447" s="417"/>
      <c r="E447" s="417"/>
      <c r="F447" s="417"/>
      <c r="G447" s="417"/>
      <c r="H447" s="417"/>
      <c r="I447" s="417"/>
      <c r="J447" s="417"/>
    </row>
    <row r="450" spans="2:15" x14ac:dyDescent="0.45">
      <c r="B450" s="418" t="s">
        <v>478</v>
      </c>
      <c r="C450" t="s">
        <v>289</v>
      </c>
    </row>
    <row r="451" spans="2:15" x14ac:dyDescent="0.45">
      <c r="B451" s="418" t="s">
        <v>560</v>
      </c>
      <c r="C451" t="s">
        <v>480</v>
      </c>
    </row>
    <row r="453" spans="2:15" x14ac:dyDescent="0.45">
      <c r="D453" s="418" t="s">
        <v>502</v>
      </c>
    </row>
    <row r="454" spans="2:15" x14ac:dyDescent="0.45">
      <c r="B454" s="418" t="s">
        <v>477</v>
      </c>
      <c r="C454" s="418" t="s">
        <v>479</v>
      </c>
      <c r="D454" t="s">
        <v>503</v>
      </c>
      <c r="E454" t="s">
        <v>504</v>
      </c>
      <c r="F454" t="s">
        <v>505</v>
      </c>
      <c r="G454" t="s">
        <v>506</v>
      </c>
      <c r="H454" t="s">
        <v>507</v>
      </c>
      <c r="I454" t="s">
        <v>508</v>
      </c>
      <c r="J454" t="s">
        <v>1076</v>
      </c>
      <c r="K454" t="s">
        <v>1077</v>
      </c>
      <c r="L454" s="418"/>
      <c r="M454" s="418"/>
      <c r="N454" s="418"/>
      <c r="O454" s="418"/>
    </row>
    <row r="455" spans="2:15" x14ac:dyDescent="0.45">
      <c r="B455" t="s">
        <v>552</v>
      </c>
      <c r="C455" t="s">
        <v>408</v>
      </c>
      <c r="D455" s="408">
        <v>5</v>
      </c>
      <c r="E455" s="408">
        <v>6</v>
      </c>
      <c r="F455" s="408">
        <v>6</v>
      </c>
      <c r="G455" s="408">
        <v>8</v>
      </c>
      <c r="H455" s="408">
        <v>9</v>
      </c>
      <c r="I455" s="408">
        <v>4</v>
      </c>
      <c r="J455" s="408">
        <v>4</v>
      </c>
      <c r="K455" s="408">
        <v>0</v>
      </c>
    </row>
    <row r="456" spans="2:15" x14ac:dyDescent="0.45">
      <c r="B456" t="s">
        <v>552</v>
      </c>
      <c r="C456" t="s">
        <v>399</v>
      </c>
      <c r="D456" s="408">
        <v>59</v>
      </c>
      <c r="E456" s="408">
        <v>56</v>
      </c>
      <c r="F456" s="408">
        <v>58</v>
      </c>
      <c r="G456" s="408">
        <v>48</v>
      </c>
      <c r="H456" s="408">
        <v>49</v>
      </c>
      <c r="I456" s="408">
        <v>47</v>
      </c>
      <c r="J456" s="408">
        <v>94</v>
      </c>
      <c r="K456" s="408">
        <v>87</v>
      </c>
    </row>
    <row r="457" spans="2:15" x14ac:dyDescent="0.45">
      <c r="B457" t="s">
        <v>552</v>
      </c>
      <c r="C457" t="s">
        <v>403</v>
      </c>
      <c r="D457" s="408">
        <v>0</v>
      </c>
      <c r="E457" s="408">
        <v>0</v>
      </c>
      <c r="F457" s="408">
        <v>1</v>
      </c>
      <c r="G457" s="408">
        <v>1</v>
      </c>
      <c r="H457" s="408">
        <v>1</v>
      </c>
      <c r="I457" s="408">
        <v>1</v>
      </c>
      <c r="J457" s="408">
        <v>0</v>
      </c>
      <c r="K457" s="408">
        <v>4</v>
      </c>
    </row>
    <row r="458" spans="2:15" x14ac:dyDescent="0.45">
      <c r="B458" t="s">
        <v>552</v>
      </c>
      <c r="C458" t="s">
        <v>404</v>
      </c>
      <c r="D458" s="408">
        <v>1</v>
      </c>
      <c r="E458" s="408">
        <v>1</v>
      </c>
      <c r="F458" s="408">
        <v>1</v>
      </c>
      <c r="G458" s="408">
        <v>1</v>
      </c>
      <c r="H458" s="408">
        <v>1</v>
      </c>
      <c r="I458" s="408">
        <v>0</v>
      </c>
      <c r="J458" s="408">
        <v>0</v>
      </c>
      <c r="K458" s="408">
        <v>0</v>
      </c>
    </row>
    <row r="459" spans="2:15" x14ac:dyDescent="0.45">
      <c r="B459" t="s">
        <v>552</v>
      </c>
      <c r="C459" t="s">
        <v>405</v>
      </c>
      <c r="D459" s="408">
        <v>27</v>
      </c>
      <c r="E459" s="408">
        <v>23</v>
      </c>
      <c r="F459" s="408">
        <v>13</v>
      </c>
      <c r="G459" s="408">
        <v>0</v>
      </c>
      <c r="H459" s="408">
        <v>0</v>
      </c>
      <c r="I459" s="408">
        <v>0</v>
      </c>
      <c r="J459" s="408">
        <v>0</v>
      </c>
      <c r="K459" s="408">
        <v>0</v>
      </c>
    </row>
    <row r="460" spans="2:15" x14ac:dyDescent="0.45">
      <c r="B460" t="s">
        <v>552</v>
      </c>
      <c r="C460" t="s">
        <v>406</v>
      </c>
      <c r="D460" s="408">
        <v>42</v>
      </c>
      <c r="E460" s="408">
        <v>41</v>
      </c>
      <c r="F460" s="408">
        <v>40</v>
      </c>
      <c r="G460" s="408">
        <v>42</v>
      </c>
      <c r="H460" s="408">
        <v>45</v>
      </c>
      <c r="I460" s="408">
        <v>112</v>
      </c>
      <c r="J460" s="408">
        <v>103</v>
      </c>
      <c r="K460" s="408">
        <v>117</v>
      </c>
    </row>
    <row r="461" spans="2:15" x14ac:dyDescent="0.45">
      <c r="B461" t="s">
        <v>552</v>
      </c>
      <c r="C461" t="s">
        <v>409</v>
      </c>
      <c r="D461" s="408">
        <v>0</v>
      </c>
      <c r="E461" s="408">
        <v>1</v>
      </c>
      <c r="F461" s="408">
        <v>0</v>
      </c>
      <c r="G461" s="408">
        <v>0</v>
      </c>
      <c r="H461" s="408">
        <v>0</v>
      </c>
      <c r="I461" s="408">
        <v>0</v>
      </c>
      <c r="J461" s="408">
        <v>0</v>
      </c>
      <c r="K461" s="408">
        <v>1</v>
      </c>
    </row>
    <row r="462" spans="2:15" x14ac:dyDescent="0.45">
      <c r="B462" t="s">
        <v>552</v>
      </c>
      <c r="C462" t="s">
        <v>407</v>
      </c>
      <c r="D462" s="408">
        <v>0</v>
      </c>
      <c r="E462" s="408">
        <v>0</v>
      </c>
      <c r="F462" s="408">
        <v>0</v>
      </c>
      <c r="G462" s="408">
        <v>0</v>
      </c>
      <c r="H462" s="408">
        <v>0</v>
      </c>
      <c r="I462" s="408">
        <v>0</v>
      </c>
      <c r="J462" s="408">
        <v>0</v>
      </c>
      <c r="K462" s="408">
        <v>0</v>
      </c>
    </row>
    <row r="463" spans="2:15" x14ac:dyDescent="0.45">
      <c r="B463" t="s">
        <v>552</v>
      </c>
      <c r="C463" t="s">
        <v>289</v>
      </c>
      <c r="D463" s="408">
        <v>135</v>
      </c>
      <c r="E463" s="408">
        <v>128</v>
      </c>
      <c r="F463" s="408">
        <v>119</v>
      </c>
      <c r="G463" s="408">
        <v>101</v>
      </c>
      <c r="H463" s="408">
        <v>105</v>
      </c>
      <c r="I463" s="408">
        <v>164</v>
      </c>
      <c r="J463" s="408">
        <v>202</v>
      </c>
      <c r="K463" s="408">
        <v>208</v>
      </c>
    </row>
    <row r="464" spans="2:15" x14ac:dyDescent="0.45">
      <c r="B464" t="s">
        <v>553</v>
      </c>
      <c r="C464" t="s">
        <v>408</v>
      </c>
      <c r="D464" s="408">
        <v>20</v>
      </c>
      <c r="E464" s="408">
        <v>9</v>
      </c>
      <c r="F464" s="408">
        <v>10</v>
      </c>
      <c r="G464" s="408">
        <v>9</v>
      </c>
      <c r="H464" s="408">
        <v>10</v>
      </c>
      <c r="I464" s="408">
        <v>10</v>
      </c>
      <c r="J464" s="408">
        <v>11</v>
      </c>
      <c r="K464" s="408">
        <v>10</v>
      </c>
    </row>
    <row r="465" spans="2:11" x14ac:dyDescent="0.45">
      <c r="B465" t="s">
        <v>553</v>
      </c>
      <c r="C465" t="s">
        <v>399</v>
      </c>
      <c r="D465" s="408">
        <v>982</v>
      </c>
      <c r="E465" s="408">
        <v>1002</v>
      </c>
      <c r="F465" s="408">
        <v>1070</v>
      </c>
      <c r="G465" s="408">
        <v>1120</v>
      </c>
      <c r="H465" s="408">
        <v>1247</v>
      </c>
      <c r="I465" s="408">
        <v>1285</v>
      </c>
      <c r="J465" s="408">
        <v>1402</v>
      </c>
      <c r="K465" s="408">
        <v>1618</v>
      </c>
    </row>
    <row r="466" spans="2:11" x14ac:dyDescent="0.45">
      <c r="B466" t="s">
        <v>553</v>
      </c>
      <c r="C466" t="s">
        <v>403</v>
      </c>
      <c r="D466" s="408">
        <v>8</v>
      </c>
      <c r="E466" s="408">
        <v>9</v>
      </c>
      <c r="F466" s="408">
        <v>11</v>
      </c>
      <c r="G466" s="408">
        <v>14</v>
      </c>
      <c r="H466" s="408">
        <v>17</v>
      </c>
      <c r="I466" s="408">
        <v>18</v>
      </c>
      <c r="J466" s="408">
        <v>22</v>
      </c>
      <c r="K466" s="408">
        <v>36</v>
      </c>
    </row>
    <row r="467" spans="2:11" x14ac:dyDescent="0.45">
      <c r="B467" t="s">
        <v>553</v>
      </c>
      <c r="C467" t="s">
        <v>404</v>
      </c>
      <c r="D467" s="408">
        <v>27</v>
      </c>
      <c r="E467" s="408">
        <v>28</v>
      </c>
      <c r="F467" s="408">
        <v>29</v>
      </c>
      <c r="G467" s="408">
        <v>30</v>
      </c>
      <c r="H467" s="408">
        <v>29</v>
      </c>
      <c r="I467" s="408">
        <v>0</v>
      </c>
      <c r="J467" s="408">
        <v>0</v>
      </c>
      <c r="K467" s="408">
        <v>0</v>
      </c>
    </row>
    <row r="468" spans="2:11" x14ac:dyDescent="0.45">
      <c r="B468" t="s">
        <v>553</v>
      </c>
      <c r="C468" t="s">
        <v>405</v>
      </c>
      <c r="D468" s="408">
        <v>101</v>
      </c>
      <c r="E468" s="408">
        <v>87</v>
      </c>
      <c r="F468" s="408">
        <v>55</v>
      </c>
      <c r="G468" s="408">
        <v>61</v>
      </c>
      <c r="H468" s="408">
        <v>57</v>
      </c>
      <c r="I468" s="408">
        <v>55</v>
      </c>
      <c r="J468" s="408">
        <v>23</v>
      </c>
      <c r="K468" s="408">
        <v>12</v>
      </c>
    </row>
    <row r="469" spans="2:11" x14ac:dyDescent="0.45">
      <c r="B469" t="s">
        <v>553</v>
      </c>
      <c r="C469" t="s">
        <v>406</v>
      </c>
      <c r="D469" s="408">
        <v>690</v>
      </c>
      <c r="E469" s="408">
        <v>816</v>
      </c>
      <c r="F469" s="408">
        <v>803</v>
      </c>
      <c r="G469" s="408">
        <v>877</v>
      </c>
      <c r="H469" s="408">
        <v>920</v>
      </c>
      <c r="I469" s="408">
        <v>892</v>
      </c>
      <c r="J469" s="408">
        <v>982</v>
      </c>
      <c r="K469" s="408">
        <v>1365</v>
      </c>
    </row>
    <row r="470" spans="2:11" x14ac:dyDescent="0.45">
      <c r="B470" t="s">
        <v>553</v>
      </c>
      <c r="C470" t="s">
        <v>409</v>
      </c>
      <c r="D470" s="408">
        <v>4</v>
      </c>
      <c r="E470" s="408">
        <v>3</v>
      </c>
      <c r="F470" s="408">
        <v>0</v>
      </c>
      <c r="G470" s="408">
        <v>1</v>
      </c>
      <c r="H470" s="408">
        <v>3</v>
      </c>
      <c r="I470" s="408">
        <v>1</v>
      </c>
      <c r="J470" s="408">
        <v>3</v>
      </c>
      <c r="K470" s="408">
        <v>8</v>
      </c>
    </row>
    <row r="471" spans="2:11" x14ac:dyDescent="0.45">
      <c r="B471" t="s">
        <v>553</v>
      </c>
      <c r="C471" t="s">
        <v>407</v>
      </c>
      <c r="D471" s="408">
        <v>0</v>
      </c>
      <c r="E471" s="408">
        <v>0</v>
      </c>
      <c r="F471" s="408">
        <v>0</v>
      </c>
      <c r="G471" s="408">
        <v>0</v>
      </c>
      <c r="H471" s="408">
        <v>0</v>
      </c>
      <c r="I471" s="408">
        <v>0</v>
      </c>
      <c r="J471" s="408">
        <v>0</v>
      </c>
      <c r="K471" s="408">
        <v>0</v>
      </c>
    </row>
    <row r="472" spans="2:11" x14ac:dyDescent="0.45">
      <c r="B472" t="s">
        <v>553</v>
      </c>
      <c r="C472" t="s">
        <v>289</v>
      </c>
      <c r="D472" s="408">
        <v>1832</v>
      </c>
      <c r="E472" s="408">
        <v>1955</v>
      </c>
      <c r="F472" s="408">
        <v>1979</v>
      </c>
      <c r="G472" s="408">
        <v>2112</v>
      </c>
      <c r="H472" s="408">
        <v>2283</v>
      </c>
      <c r="I472" s="408">
        <v>2261</v>
      </c>
      <c r="J472" s="408">
        <v>2443</v>
      </c>
      <c r="K472" s="408">
        <v>3049</v>
      </c>
    </row>
    <row r="473" spans="2:11" x14ac:dyDescent="0.45">
      <c r="B473" t="s">
        <v>562</v>
      </c>
      <c r="C473" t="s">
        <v>408</v>
      </c>
      <c r="D473" s="408">
        <v>12</v>
      </c>
      <c r="E473" s="408">
        <v>16</v>
      </c>
      <c r="F473" s="408">
        <v>16</v>
      </c>
      <c r="G473" s="408">
        <v>21</v>
      </c>
      <c r="H473" s="408">
        <v>14</v>
      </c>
      <c r="I473" s="408">
        <v>12</v>
      </c>
      <c r="J473" s="408">
        <v>78</v>
      </c>
      <c r="K473" s="408">
        <v>39</v>
      </c>
    </row>
    <row r="474" spans="2:11" x14ac:dyDescent="0.45">
      <c r="B474" t="s">
        <v>562</v>
      </c>
      <c r="C474" t="s">
        <v>399</v>
      </c>
      <c r="D474" s="408">
        <v>464</v>
      </c>
      <c r="E474" s="408">
        <v>506</v>
      </c>
      <c r="F474" s="408">
        <v>518</v>
      </c>
      <c r="G474" s="408">
        <v>584</v>
      </c>
      <c r="H474" s="408">
        <v>584</v>
      </c>
      <c r="I474" s="408">
        <v>560</v>
      </c>
      <c r="J474" s="408">
        <v>694</v>
      </c>
      <c r="K474" s="408">
        <v>493</v>
      </c>
    </row>
    <row r="475" spans="2:11" x14ac:dyDescent="0.45">
      <c r="B475" t="s">
        <v>562</v>
      </c>
      <c r="C475" t="s">
        <v>403</v>
      </c>
      <c r="D475" s="408">
        <v>23</v>
      </c>
      <c r="E475" s="408">
        <v>21</v>
      </c>
      <c r="F475" s="408">
        <v>27</v>
      </c>
      <c r="G475" s="408">
        <v>26</v>
      </c>
      <c r="H475" s="408">
        <v>27</v>
      </c>
      <c r="I475" s="408">
        <v>29</v>
      </c>
      <c r="J475" s="408">
        <v>29</v>
      </c>
      <c r="K475" s="408">
        <v>11</v>
      </c>
    </row>
    <row r="476" spans="2:11" x14ac:dyDescent="0.45">
      <c r="B476" t="s">
        <v>562</v>
      </c>
      <c r="C476" t="s">
        <v>404</v>
      </c>
      <c r="D476" s="408">
        <v>3</v>
      </c>
      <c r="E476" s="408">
        <v>3</v>
      </c>
      <c r="F476" s="408">
        <v>5</v>
      </c>
      <c r="G476" s="408">
        <v>6</v>
      </c>
      <c r="H476" s="408">
        <v>3</v>
      </c>
      <c r="I476" s="408">
        <v>0</v>
      </c>
      <c r="J476" s="408">
        <v>0</v>
      </c>
      <c r="K476" s="408">
        <v>0</v>
      </c>
    </row>
    <row r="477" spans="2:11" x14ac:dyDescent="0.45">
      <c r="B477" t="s">
        <v>562</v>
      </c>
      <c r="C477" t="s">
        <v>405</v>
      </c>
      <c r="D477" s="408">
        <v>82</v>
      </c>
      <c r="E477" s="408">
        <v>80</v>
      </c>
      <c r="F477" s="408">
        <v>54</v>
      </c>
      <c r="G477" s="408">
        <v>47</v>
      </c>
      <c r="H477" s="408">
        <v>64</v>
      </c>
      <c r="I477" s="408">
        <v>25</v>
      </c>
      <c r="J477" s="408">
        <v>62</v>
      </c>
      <c r="K477" s="408">
        <v>61</v>
      </c>
    </row>
    <row r="478" spans="2:11" x14ac:dyDescent="0.45">
      <c r="B478" t="s">
        <v>562</v>
      </c>
      <c r="C478" t="s">
        <v>406</v>
      </c>
      <c r="D478" s="408">
        <v>640</v>
      </c>
      <c r="E478" s="408">
        <v>776</v>
      </c>
      <c r="F478" s="408">
        <v>778</v>
      </c>
      <c r="G478" s="408">
        <v>966</v>
      </c>
      <c r="H478" s="408">
        <v>951</v>
      </c>
      <c r="I478" s="408">
        <v>961</v>
      </c>
      <c r="J478" s="408">
        <v>1059</v>
      </c>
      <c r="K478" s="408">
        <v>1008</v>
      </c>
    </row>
    <row r="479" spans="2:11" x14ac:dyDescent="0.45">
      <c r="B479" t="s">
        <v>562</v>
      </c>
      <c r="C479" t="s">
        <v>409</v>
      </c>
      <c r="D479" s="408">
        <v>32</v>
      </c>
      <c r="E479" s="408">
        <v>23</v>
      </c>
      <c r="F479" s="408">
        <v>26</v>
      </c>
      <c r="G479" s="408">
        <v>29</v>
      </c>
      <c r="H479" s="408">
        <v>24</v>
      </c>
      <c r="I479" s="408">
        <v>23</v>
      </c>
      <c r="J479" s="408">
        <v>25</v>
      </c>
      <c r="K479" s="408">
        <v>27</v>
      </c>
    </row>
    <row r="480" spans="2:11" x14ac:dyDescent="0.45">
      <c r="B480" t="s">
        <v>562</v>
      </c>
      <c r="C480" t="s">
        <v>407</v>
      </c>
      <c r="D480" s="408">
        <v>0</v>
      </c>
      <c r="E480" s="408">
        <v>0</v>
      </c>
      <c r="F480" s="408">
        <v>0</v>
      </c>
      <c r="G480" s="408">
        <v>0</v>
      </c>
      <c r="H480" s="408">
        <v>0</v>
      </c>
      <c r="I480" s="408">
        <v>0</v>
      </c>
      <c r="J480" s="408">
        <v>0</v>
      </c>
      <c r="K480" s="408">
        <v>0</v>
      </c>
    </row>
    <row r="481" spans="2:11" x14ac:dyDescent="0.45">
      <c r="B481" t="s">
        <v>562</v>
      </c>
      <c r="C481" t="s">
        <v>289</v>
      </c>
      <c r="D481" s="408">
        <v>1256</v>
      </c>
      <c r="E481" s="408">
        <v>1426</v>
      </c>
      <c r="F481" s="408">
        <v>1423</v>
      </c>
      <c r="G481" s="408">
        <v>1679</v>
      </c>
      <c r="H481" s="408">
        <v>1667</v>
      </c>
      <c r="I481" s="408">
        <v>1610</v>
      </c>
      <c r="J481" s="408">
        <v>1947</v>
      </c>
      <c r="K481" s="408">
        <v>1639</v>
      </c>
    </row>
    <row r="482" spans="2:11" x14ac:dyDescent="0.45">
      <c r="B482" t="s">
        <v>555</v>
      </c>
      <c r="C482" t="s">
        <v>408</v>
      </c>
      <c r="D482" s="408">
        <v>857</v>
      </c>
      <c r="E482" s="408">
        <v>618</v>
      </c>
      <c r="F482" s="408">
        <v>677</v>
      </c>
      <c r="G482" s="408">
        <v>703</v>
      </c>
      <c r="H482" s="408">
        <v>713</v>
      </c>
      <c r="I482" s="408">
        <v>672</v>
      </c>
      <c r="J482" s="408">
        <v>702</v>
      </c>
      <c r="K482" s="408">
        <v>690</v>
      </c>
    </row>
    <row r="483" spans="2:11" x14ac:dyDescent="0.45">
      <c r="B483" t="s">
        <v>555</v>
      </c>
      <c r="C483" t="s">
        <v>399</v>
      </c>
      <c r="D483" s="408">
        <v>2362</v>
      </c>
      <c r="E483" s="408">
        <v>2239</v>
      </c>
      <c r="F483" s="408">
        <v>2176</v>
      </c>
      <c r="G483" s="408">
        <v>2141</v>
      </c>
      <c r="H483" s="408">
        <v>1916</v>
      </c>
      <c r="I483" s="408">
        <v>1741</v>
      </c>
      <c r="J483" s="408">
        <v>1935</v>
      </c>
      <c r="K483" s="408">
        <v>1696</v>
      </c>
    </row>
    <row r="484" spans="2:11" x14ac:dyDescent="0.45">
      <c r="B484" t="s">
        <v>555</v>
      </c>
      <c r="C484" t="s">
        <v>403</v>
      </c>
      <c r="D484" s="408">
        <v>341</v>
      </c>
      <c r="E484" s="408">
        <v>592</v>
      </c>
      <c r="F484" s="408">
        <v>675</v>
      </c>
      <c r="G484" s="408">
        <v>706</v>
      </c>
      <c r="H484" s="408">
        <v>785</v>
      </c>
      <c r="I484" s="408">
        <v>823</v>
      </c>
      <c r="J484" s="408">
        <v>823</v>
      </c>
      <c r="K484" s="408">
        <v>1023</v>
      </c>
    </row>
    <row r="485" spans="2:11" x14ac:dyDescent="0.45">
      <c r="B485" t="s">
        <v>555</v>
      </c>
      <c r="C485" t="s">
        <v>404</v>
      </c>
      <c r="D485" s="408">
        <v>18</v>
      </c>
      <c r="E485" s="408">
        <v>24</v>
      </c>
      <c r="F485" s="408">
        <v>16</v>
      </c>
      <c r="G485" s="408">
        <v>17</v>
      </c>
      <c r="H485" s="408">
        <v>19</v>
      </c>
      <c r="I485" s="408">
        <v>0</v>
      </c>
      <c r="J485" s="408">
        <v>0</v>
      </c>
      <c r="K485" s="408">
        <v>0</v>
      </c>
    </row>
    <row r="486" spans="2:11" x14ac:dyDescent="0.45">
      <c r="B486" t="s">
        <v>555</v>
      </c>
      <c r="C486" t="s">
        <v>405</v>
      </c>
      <c r="D486" s="408">
        <v>501</v>
      </c>
      <c r="E486" s="408">
        <v>514</v>
      </c>
      <c r="F486" s="408">
        <v>426</v>
      </c>
      <c r="G486" s="408">
        <v>458</v>
      </c>
      <c r="H486" s="408">
        <v>75</v>
      </c>
      <c r="I486" s="408">
        <v>59</v>
      </c>
      <c r="J486" s="408">
        <v>42</v>
      </c>
      <c r="K486" s="408">
        <v>36</v>
      </c>
    </row>
    <row r="487" spans="2:11" x14ac:dyDescent="0.45">
      <c r="B487" t="s">
        <v>555</v>
      </c>
      <c r="C487" t="s">
        <v>406</v>
      </c>
      <c r="D487" s="408">
        <v>1147</v>
      </c>
      <c r="E487" s="408">
        <v>1182</v>
      </c>
      <c r="F487" s="408">
        <v>1298</v>
      </c>
      <c r="G487" s="408">
        <v>1192</v>
      </c>
      <c r="H487" s="408">
        <v>1061</v>
      </c>
      <c r="I487" s="408">
        <v>947</v>
      </c>
      <c r="J487" s="408">
        <v>780</v>
      </c>
      <c r="K487" s="408">
        <v>905</v>
      </c>
    </row>
    <row r="488" spans="2:11" x14ac:dyDescent="0.45">
      <c r="B488" t="s">
        <v>555</v>
      </c>
      <c r="C488" t="s">
        <v>409</v>
      </c>
      <c r="D488" s="408">
        <v>402</v>
      </c>
      <c r="E488" s="408">
        <v>398</v>
      </c>
      <c r="F488" s="408">
        <v>359</v>
      </c>
      <c r="G488" s="408">
        <v>366</v>
      </c>
      <c r="H488" s="408">
        <v>222</v>
      </c>
      <c r="I488" s="408">
        <v>206</v>
      </c>
      <c r="J488" s="408">
        <v>178</v>
      </c>
      <c r="K488" s="408">
        <v>175</v>
      </c>
    </row>
    <row r="489" spans="2:11" x14ac:dyDescent="0.45">
      <c r="B489" t="s">
        <v>555</v>
      </c>
      <c r="C489" t="s">
        <v>407</v>
      </c>
      <c r="D489" s="408">
        <v>1</v>
      </c>
      <c r="E489" s="408">
        <v>1</v>
      </c>
      <c r="F489" s="408">
        <v>1</v>
      </c>
      <c r="G489" s="408">
        <v>0</v>
      </c>
      <c r="H489" s="408">
        <v>0</v>
      </c>
      <c r="I489" s="408">
        <v>0</v>
      </c>
      <c r="J489" s="408">
        <v>0</v>
      </c>
      <c r="K489" s="408">
        <v>0</v>
      </c>
    </row>
    <row r="490" spans="2:11" x14ac:dyDescent="0.45">
      <c r="B490" t="s">
        <v>555</v>
      </c>
      <c r="C490" t="s">
        <v>289</v>
      </c>
      <c r="D490" s="408">
        <v>5628</v>
      </c>
      <c r="E490" s="408">
        <v>5567</v>
      </c>
      <c r="F490" s="408">
        <v>5630</v>
      </c>
      <c r="G490" s="408">
        <v>5583</v>
      </c>
      <c r="H490" s="408">
        <v>4791</v>
      </c>
      <c r="I490" s="408">
        <v>4448</v>
      </c>
      <c r="J490" s="408">
        <v>4459</v>
      </c>
      <c r="K490" s="408">
        <v>4525</v>
      </c>
    </row>
    <row r="491" spans="2:11" x14ac:dyDescent="0.45">
      <c r="B491" t="s">
        <v>1099</v>
      </c>
      <c r="C491" t="s">
        <v>408</v>
      </c>
      <c r="D491" s="408">
        <v>894</v>
      </c>
      <c r="E491" s="408">
        <v>648</v>
      </c>
      <c r="F491" s="408">
        <v>710</v>
      </c>
      <c r="G491" s="408">
        <v>741</v>
      </c>
      <c r="H491" s="408">
        <v>746</v>
      </c>
      <c r="I491" s="408">
        <v>697</v>
      </c>
      <c r="J491" s="408">
        <v>795</v>
      </c>
      <c r="K491" s="408">
        <v>739</v>
      </c>
    </row>
    <row r="492" spans="2:11" x14ac:dyDescent="0.45">
      <c r="B492" t="s">
        <v>1099</v>
      </c>
      <c r="C492" t="s">
        <v>399</v>
      </c>
      <c r="D492" s="408">
        <v>3867</v>
      </c>
      <c r="E492" s="408">
        <v>3804</v>
      </c>
      <c r="F492" s="408">
        <v>3822</v>
      </c>
      <c r="G492" s="408">
        <v>3894</v>
      </c>
      <c r="H492" s="408">
        <v>3796</v>
      </c>
      <c r="I492" s="408">
        <v>3633</v>
      </c>
      <c r="J492" s="408">
        <v>4125</v>
      </c>
      <c r="K492" s="408">
        <v>3894</v>
      </c>
    </row>
    <row r="493" spans="2:11" x14ac:dyDescent="0.45">
      <c r="B493" t="s">
        <v>1099</v>
      </c>
      <c r="C493" t="s">
        <v>403</v>
      </c>
      <c r="D493" s="408">
        <v>372</v>
      </c>
      <c r="E493" s="408">
        <v>623</v>
      </c>
      <c r="F493" s="408">
        <v>714</v>
      </c>
      <c r="G493" s="408">
        <v>746</v>
      </c>
      <c r="H493" s="408">
        <v>829</v>
      </c>
      <c r="I493" s="408">
        <v>871</v>
      </c>
      <c r="J493" s="408">
        <v>874</v>
      </c>
      <c r="K493" s="408">
        <v>1073</v>
      </c>
    </row>
    <row r="494" spans="2:11" x14ac:dyDescent="0.45">
      <c r="B494" t="s">
        <v>1099</v>
      </c>
      <c r="C494" t="s">
        <v>404</v>
      </c>
      <c r="D494" s="408">
        <v>49</v>
      </c>
      <c r="E494" s="408">
        <v>57</v>
      </c>
      <c r="F494" s="408">
        <v>52</v>
      </c>
      <c r="G494" s="408">
        <v>53</v>
      </c>
      <c r="H494" s="408">
        <v>52</v>
      </c>
      <c r="I494" s="408">
        <v>0</v>
      </c>
      <c r="J494" s="408">
        <v>0</v>
      </c>
      <c r="K494" s="408">
        <v>0</v>
      </c>
    </row>
    <row r="495" spans="2:11" x14ac:dyDescent="0.45">
      <c r="B495" t="s">
        <v>1099</v>
      </c>
      <c r="C495" t="s">
        <v>405</v>
      </c>
      <c r="D495" s="408">
        <v>712</v>
      </c>
      <c r="E495" s="408">
        <v>705</v>
      </c>
      <c r="F495" s="408">
        <v>548</v>
      </c>
      <c r="G495" s="408">
        <v>566</v>
      </c>
      <c r="H495" s="408">
        <v>196</v>
      </c>
      <c r="I495" s="408">
        <v>139</v>
      </c>
      <c r="J495" s="408">
        <v>127</v>
      </c>
      <c r="K495" s="408">
        <v>108</v>
      </c>
    </row>
    <row r="496" spans="2:11" x14ac:dyDescent="0.45">
      <c r="B496" t="s">
        <v>1099</v>
      </c>
      <c r="C496" t="s">
        <v>406</v>
      </c>
      <c r="D496" s="408">
        <v>2519</v>
      </c>
      <c r="E496" s="408">
        <v>2816</v>
      </c>
      <c r="F496" s="408">
        <v>2918</v>
      </c>
      <c r="G496" s="408">
        <v>3077</v>
      </c>
      <c r="H496" s="408">
        <v>2977</v>
      </c>
      <c r="I496" s="408">
        <v>2912</v>
      </c>
      <c r="J496" s="408">
        <v>2924</v>
      </c>
      <c r="K496" s="408">
        <v>3396</v>
      </c>
    </row>
    <row r="497" spans="1:11" x14ac:dyDescent="0.45">
      <c r="B497" t="s">
        <v>1099</v>
      </c>
      <c r="C497" t="s">
        <v>409</v>
      </c>
      <c r="D497" s="408">
        <v>437</v>
      </c>
      <c r="E497" s="408">
        <v>424</v>
      </c>
      <c r="F497" s="408">
        <v>385</v>
      </c>
      <c r="G497" s="408">
        <v>396</v>
      </c>
      <c r="H497" s="408">
        <v>249</v>
      </c>
      <c r="I497" s="408">
        <v>231</v>
      </c>
      <c r="J497" s="408">
        <v>206</v>
      </c>
      <c r="K497" s="408">
        <v>211</v>
      </c>
    </row>
    <row r="498" spans="1:11" x14ac:dyDescent="0.45">
      <c r="B498" t="s">
        <v>1099</v>
      </c>
      <c r="C498" t="s">
        <v>407</v>
      </c>
      <c r="D498" s="408">
        <v>1</v>
      </c>
      <c r="E498" s="408">
        <v>1</v>
      </c>
      <c r="F498" s="408">
        <v>1</v>
      </c>
      <c r="G498" s="408">
        <v>0</v>
      </c>
      <c r="H498" s="408">
        <v>0</v>
      </c>
      <c r="I498" s="408">
        <v>0</v>
      </c>
      <c r="J498" s="408">
        <v>0</v>
      </c>
      <c r="K498" s="408">
        <v>0</v>
      </c>
    </row>
    <row r="499" spans="1:11" x14ac:dyDescent="0.45">
      <c r="B499" t="s">
        <v>1099</v>
      </c>
      <c r="C499" t="s">
        <v>289</v>
      </c>
      <c r="D499" s="408">
        <v>8852</v>
      </c>
      <c r="E499" s="408">
        <v>9077</v>
      </c>
      <c r="F499" s="408">
        <v>9150</v>
      </c>
      <c r="G499" s="408">
        <v>9474</v>
      </c>
      <c r="H499" s="408">
        <v>8846</v>
      </c>
      <c r="I499" s="408">
        <v>8484</v>
      </c>
      <c r="J499" s="408">
        <v>9051</v>
      </c>
      <c r="K499" s="408">
        <v>9421</v>
      </c>
    </row>
    <row r="500" spans="1:11" x14ac:dyDescent="0.45">
      <c r="D500" s="408"/>
      <c r="E500" s="408"/>
      <c r="F500" s="408"/>
      <c r="G500" s="408"/>
      <c r="H500" s="408"/>
      <c r="I500" s="408"/>
    </row>
    <row r="501" spans="1:11" x14ac:dyDescent="0.45">
      <c r="D501" s="408"/>
      <c r="E501" s="408"/>
      <c r="F501" s="408"/>
      <c r="G501" s="408"/>
      <c r="H501" s="408"/>
      <c r="I501" s="408"/>
    </row>
    <row r="502" spans="1:11" x14ac:dyDescent="0.45">
      <c r="A502" s="206" t="s">
        <v>1099</v>
      </c>
      <c r="B502" s="396" t="s">
        <v>556</v>
      </c>
      <c r="C502" t="str">
        <f>+C491</f>
        <v>Activity_fee</v>
      </c>
      <c r="D502">
        <f>+D491</f>
        <v>894</v>
      </c>
      <c r="E502">
        <f t="shared" ref="D502:I510" si="36">+E491</f>
        <v>648</v>
      </c>
      <c r="F502">
        <f t="shared" si="36"/>
        <v>710</v>
      </c>
      <c r="G502">
        <f t="shared" si="36"/>
        <v>741</v>
      </c>
      <c r="H502">
        <f t="shared" si="36"/>
        <v>746</v>
      </c>
      <c r="I502">
        <f t="shared" si="36"/>
        <v>697</v>
      </c>
      <c r="J502">
        <f t="shared" ref="J502:K502" si="37">+J491</f>
        <v>795</v>
      </c>
      <c r="K502">
        <f t="shared" si="37"/>
        <v>739</v>
      </c>
    </row>
    <row r="503" spans="1:11" x14ac:dyDescent="0.45">
      <c r="A503" s="206" t="s">
        <v>1099</v>
      </c>
      <c r="B503" s="396" t="s">
        <v>556</v>
      </c>
      <c r="C503" t="str">
        <f t="shared" ref="C503:C510" si="38">+C492</f>
        <v>Administration_fee</v>
      </c>
      <c r="D503">
        <f t="shared" si="36"/>
        <v>3867</v>
      </c>
      <c r="E503">
        <f t="shared" si="36"/>
        <v>3804</v>
      </c>
      <c r="F503">
        <f t="shared" si="36"/>
        <v>3822</v>
      </c>
      <c r="G503">
        <f t="shared" si="36"/>
        <v>3894</v>
      </c>
      <c r="H503">
        <f t="shared" si="36"/>
        <v>3796</v>
      </c>
      <c r="I503">
        <f t="shared" si="36"/>
        <v>3633</v>
      </c>
      <c r="J503">
        <f t="shared" ref="J503:K503" si="39">+J492</f>
        <v>4125</v>
      </c>
      <c r="K503">
        <f t="shared" si="39"/>
        <v>3894</v>
      </c>
    </row>
    <row r="504" spans="1:11" x14ac:dyDescent="0.45">
      <c r="A504" s="206" t="s">
        <v>1099</v>
      </c>
      <c r="B504" s="396" t="s">
        <v>556</v>
      </c>
      <c r="C504" t="str">
        <f t="shared" si="38"/>
        <v>Advice_fee</v>
      </c>
      <c r="D504">
        <f t="shared" si="36"/>
        <v>372</v>
      </c>
      <c r="E504">
        <f t="shared" si="36"/>
        <v>623</v>
      </c>
      <c r="F504">
        <f t="shared" si="36"/>
        <v>714</v>
      </c>
      <c r="G504">
        <f t="shared" si="36"/>
        <v>746</v>
      </c>
      <c r="H504">
        <f t="shared" si="36"/>
        <v>829</v>
      </c>
      <c r="I504">
        <f t="shared" si="36"/>
        <v>871</v>
      </c>
      <c r="J504">
        <f t="shared" ref="J504:K504" si="40">+J493</f>
        <v>874</v>
      </c>
      <c r="K504">
        <f t="shared" si="40"/>
        <v>1073</v>
      </c>
    </row>
    <row r="505" spans="1:11" x14ac:dyDescent="0.45">
      <c r="A505" s="206" t="s">
        <v>1099</v>
      </c>
      <c r="B505" s="396" t="s">
        <v>556</v>
      </c>
      <c r="C505" t="str">
        <f t="shared" si="38"/>
        <v>Exit_fee</v>
      </c>
      <c r="D505">
        <f t="shared" si="36"/>
        <v>49</v>
      </c>
      <c r="E505">
        <f t="shared" si="36"/>
        <v>57</v>
      </c>
      <c r="F505">
        <f t="shared" si="36"/>
        <v>52</v>
      </c>
      <c r="G505">
        <f t="shared" si="36"/>
        <v>53</v>
      </c>
      <c r="H505">
        <f t="shared" si="36"/>
        <v>52</v>
      </c>
      <c r="I505">
        <f t="shared" si="36"/>
        <v>0</v>
      </c>
      <c r="J505">
        <f t="shared" ref="J505:K505" si="41">+J494</f>
        <v>0</v>
      </c>
      <c r="K505">
        <f t="shared" si="41"/>
        <v>0</v>
      </c>
    </row>
    <row r="506" spans="1:11" x14ac:dyDescent="0.45">
      <c r="A506" s="206" t="s">
        <v>1099</v>
      </c>
      <c r="B506" s="396" t="s">
        <v>556</v>
      </c>
      <c r="C506" t="str">
        <f t="shared" si="38"/>
        <v>Insurance_fee</v>
      </c>
      <c r="D506">
        <f t="shared" si="36"/>
        <v>712</v>
      </c>
      <c r="E506">
        <f t="shared" si="36"/>
        <v>705</v>
      </c>
      <c r="F506">
        <f t="shared" si="36"/>
        <v>548</v>
      </c>
      <c r="G506">
        <f t="shared" si="36"/>
        <v>566</v>
      </c>
      <c r="H506">
        <f t="shared" si="36"/>
        <v>196</v>
      </c>
      <c r="I506">
        <f t="shared" si="36"/>
        <v>139</v>
      </c>
      <c r="J506">
        <f t="shared" ref="J506:K506" si="42">+J495</f>
        <v>127</v>
      </c>
      <c r="K506">
        <f t="shared" si="42"/>
        <v>108</v>
      </c>
    </row>
    <row r="507" spans="1:11" x14ac:dyDescent="0.45">
      <c r="A507" s="206" t="s">
        <v>1099</v>
      </c>
      <c r="B507" s="396" t="s">
        <v>556</v>
      </c>
      <c r="C507" t="str">
        <f t="shared" si="38"/>
        <v>Investment_fee</v>
      </c>
      <c r="D507">
        <f t="shared" si="36"/>
        <v>2519</v>
      </c>
      <c r="E507">
        <f t="shared" si="36"/>
        <v>2816</v>
      </c>
      <c r="F507">
        <f t="shared" si="36"/>
        <v>2918</v>
      </c>
      <c r="G507">
        <f t="shared" si="36"/>
        <v>3077</v>
      </c>
      <c r="H507">
        <f t="shared" si="36"/>
        <v>2977</v>
      </c>
      <c r="I507">
        <f t="shared" si="36"/>
        <v>2912</v>
      </c>
      <c r="J507">
        <f t="shared" ref="J507:K507" si="43">+J496</f>
        <v>2924</v>
      </c>
      <c r="K507">
        <f t="shared" si="43"/>
        <v>3396</v>
      </c>
    </row>
    <row r="508" spans="1:11" x14ac:dyDescent="0.45">
      <c r="A508" s="206" t="s">
        <v>1099</v>
      </c>
      <c r="B508" s="396" t="s">
        <v>556</v>
      </c>
      <c r="C508" t="str">
        <f t="shared" si="38"/>
        <v>Other_fee</v>
      </c>
      <c r="D508">
        <f t="shared" si="36"/>
        <v>437</v>
      </c>
      <c r="E508">
        <f t="shared" si="36"/>
        <v>424</v>
      </c>
      <c r="F508">
        <f t="shared" si="36"/>
        <v>385</v>
      </c>
      <c r="G508">
        <f t="shared" si="36"/>
        <v>396</v>
      </c>
      <c r="H508">
        <f t="shared" si="36"/>
        <v>249</v>
      </c>
      <c r="I508">
        <f t="shared" si="36"/>
        <v>231</v>
      </c>
      <c r="J508">
        <f t="shared" ref="J508:K508" si="44">+J497</f>
        <v>206</v>
      </c>
      <c r="K508">
        <f t="shared" si="44"/>
        <v>211</v>
      </c>
    </row>
    <row r="509" spans="1:11" x14ac:dyDescent="0.45">
      <c r="A509" s="206" t="s">
        <v>1099</v>
      </c>
      <c r="B509" s="396" t="s">
        <v>556</v>
      </c>
      <c r="C509" t="str">
        <f t="shared" si="38"/>
        <v>Switching_fee</v>
      </c>
      <c r="D509">
        <f t="shared" si="36"/>
        <v>1</v>
      </c>
      <c r="E509">
        <f t="shared" si="36"/>
        <v>1</v>
      </c>
      <c r="F509">
        <f t="shared" si="36"/>
        <v>1</v>
      </c>
      <c r="G509">
        <f t="shared" si="36"/>
        <v>0</v>
      </c>
      <c r="H509">
        <f t="shared" si="36"/>
        <v>0</v>
      </c>
      <c r="I509">
        <f t="shared" si="36"/>
        <v>0</v>
      </c>
      <c r="J509">
        <f t="shared" ref="J509:K509" si="45">+J498</f>
        <v>0</v>
      </c>
      <c r="K509">
        <f t="shared" si="45"/>
        <v>0</v>
      </c>
    </row>
    <row r="510" spans="1:11" x14ac:dyDescent="0.45">
      <c r="A510" s="206" t="s">
        <v>1099</v>
      </c>
      <c r="B510" s="396" t="s">
        <v>556</v>
      </c>
      <c r="C510" t="str">
        <f t="shared" si="38"/>
        <v>TOTAL</v>
      </c>
      <c r="D510">
        <f t="shared" si="36"/>
        <v>8852</v>
      </c>
      <c r="E510">
        <f t="shared" si="36"/>
        <v>9077</v>
      </c>
      <c r="F510">
        <f t="shared" si="36"/>
        <v>9150</v>
      </c>
      <c r="G510">
        <f t="shared" si="36"/>
        <v>9474</v>
      </c>
      <c r="H510">
        <f t="shared" si="36"/>
        <v>8846</v>
      </c>
      <c r="I510">
        <f t="shared" si="36"/>
        <v>8484</v>
      </c>
      <c r="J510">
        <f t="shared" ref="J510:K510" si="46">+J499</f>
        <v>9051</v>
      </c>
      <c r="K510">
        <f t="shared" si="46"/>
        <v>9421</v>
      </c>
    </row>
    <row r="511" spans="1:11" x14ac:dyDescent="0.45">
      <c r="A511" s="206"/>
    </row>
    <row r="512" spans="1:11" x14ac:dyDescent="0.45">
      <c r="D512" s="408"/>
      <c r="E512" s="408"/>
      <c r="F512" s="408"/>
      <c r="G512" s="408"/>
      <c r="H512" s="408"/>
      <c r="I512" s="408"/>
    </row>
    <row r="513" spans="2:14" x14ac:dyDescent="0.45">
      <c r="D513" s="408"/>
      <c r="E513" s="408"/>
      <c r="F513" s="408"/>
      <c r="G513" s="408"/>
      <c r="H513" s="408"/>
      <c r="I513" s="408"/>
    </row>
    <row r="514" spans="2:14" x14ac:dyDescent="0.45">
      <c r="D514" s="408"/>
      <c r="E514" s="408"/>
      <c r="F514" s="408"/>
      <c r="G514" s="408"/>
      <c r="H514" s="408"/>
      <c r="I514" s="408"/>
    </row>
    <row r="519" spans="2:14" x14ac:dyDescent="0.45">
      <c r="B519" s="405" t="s">
        <v>513</v>
      </c>
      <c r="D519" t="str">
        <f>+D445</f>
        <v>Jun 2015</v>
      </c>
      <c r="E519" t="str">
        <f t="shared" ref="E519:I519" si="47">+E445</f>
        <v>Jun 2016</v>
      </c>
      <c r="F519" t="str">
        <f t="shared" si="47"/>
        <v>Jun 2017</v>
      </c>
      <c r="G519" t="str">
        <f t="shared" si="47"/>
        <v>Jun 2018</v>
      </c>
      <c r="H519" t="str">
        <f t="shared" si="47"/>
        <v>Jun 2019</v>
      </c>
      <c r="I519" t="str">
        <f t="shared" si="47"/>
        <v>Jun 2020</v>
      </c>
      <c r="J519" t="str">
        <f t="shared" ref="J519:K519" si="48">+J445</f>
        <v>Jun 2021</v>
      </c>
      <c r="K519" t="str">
        <f t="shared" si="48"/>
        <v>Jun 2022</v>
      </c>
    </row>
    <row r="520" spans="2:14" x14ac:dyDescent="0.45">
      <c r="B520" s="405" t="str">
        <f>+Charts!B5</f>
        <v>Total industry</v>
      </c>
      <c r="C520" s="405" t="str">
        <f t="shared" ref="C520:C528" si="49">+C455</f>
        <v>Activity_fee</v>
      </c>
      <c r="D520" s="405">
        <f t="shared" ref="D520:K528" si="50">SUMIFS(D$455:D$516,$B$455:$B$516,$B$520,$C$455:$C$516,$C520)</f>
        <v>894</v>
      </c>
      <c r="E520" s="405">
        <f t="shared" si="50"/>
        <v>648</v>
      </c>
      <c r="F520" s="405">
        <f t="shared" si="50"/>
        <v>710</v>
      </c>
      <c r="G520" s="405">
        <f t="shared" si="50"/>
        <v>741</v>
      </c>
      <c r="H520" s="405">
        <f t="shared" si="50"/>
        <v>746</v>
      </c>
      <c r="I520" s="405">
        <f t="shared" si="50"/>
        <v>697</v>
      </c>
      <c r="J520" s="405">
        <f t="shared" si="50"/>
        <v>795</v>
      </c>
      <c r="K520" s="405">
        <f t="shared" si="50"/>
        <v>739</v>
      </c>
      <c r="L520" s="405"/>
      <c r="M520" s="405"/>
      <c r="N520" s="405"/>
    </row>
    <row r="521" spans="2:14" x14ac:dyDescent="0.45">
      <c r="B521" s="405"/>
      <c r="C521" s="405" t="str">
        <f t="shared" si="49"/>
        <v>Administration_fee</v>
      </c>
      <c r="D521" s="405">
        <f t="shared" si="50"/>
        <v>3867</v>
      </c>
      <c r="E521" s="405">
        <f t="shared" si="50"/>
        <v>3804</v>
      </c>
      <c r="F521" s="405">
        <f t="shared" si="50"/>
        <v>3822</v>
      </c>
      <c r="G521" s="405">
        <f t="shared" si="50"/>
        <v>3894</v>
      </c>
      <c r="H521" s="405">
        <f t="shared" si="50"/>
        <v>3796</v>
      </c>
      <c r="I521" s="405">
        <f t="shared" si="50"/>
        <v>3633</v>
      </c>
      <c r="J521" s="405">
        <f t="shared" si="50"/>
        <v>4125</v>
      </c>
      <c r="K521" s="405">
        <f t="shared" si="50"/>
        <v>3894</v>
      </c>
      <c r="L521" s="405"/>
      <c r="M521" s="405"/>
      <c r="N521" s="405"/>
    </row>
    <row r="522" spans="2:14" x14ac:dyDescent="0.45">
      <c r="B522" s="405"/>
      <c r="C522" s="405" t="str">
        <f t="shared" si="49"/>
        <v>Advice_fee</v>
      </c>
      <c r="D522" s="405">
        <f t="shared" si="50"/>
        <v>372</v>
      </c>
      <c r="E522" s="405">
        <f t="shared" si="50"/>
        <v>623</v>
      </c>
      <c r="F522" s="405">
        <f t="shared" si="50"/>
        <v>714</v>
      </c>
      <c r="G522" s="405">
        <f t="shared" si="50"/>
        <v>746</v>
      </c>
      <c r="H522" s="405">
        <f t="shared" si="50"/>
        <v>829</v>
      </c>
      <c r="I522" s="405">
        <f t="shared" si="50"/>
        <v>871</v>
      </c>
      <c r="J522" s="405">
        <f t="shared" si="50"/>
        <v>874</v>
      </c>
      <c r="K522" s="405">
        <f t="shared" si="50"/>
        <v>1073</v>
      </c>
      <c r="L522" s="405"/>
      <c r="M522" s="405"/>
      <c r="N522" s="405"/>
    </row>
    <row r="523" spans="2:14" x14ac:dyDescent="0.45">
      <c r="B523" s="405"/>
      <c r="C523" s="405" t="str">
        <f t="shared" si="49"/>
        <v>Exit_fee</v>
      </c>
      <c r="D523" s="405">
        <f t="shared" si="50"/>
        <v>49</v>
      </c>
      <c r="E523" s="405">
        <f t="shared" si="50"/>
        <v>57</v>
      </c>
      <c r="F523" s="405">
        <f t="shared" si="50"/>
        <v>52</v>
      </c>
      <c r="G523" s="405">
        <f t="shared" si="50"/>
        <v>53</v>
      </c>
      <c r="H523" s="405">
        <f t="shared" si="50"/>
        <v>52</v>
      </c>
      <c r="I523" s="405">
        <f t="shared" si="50"/>
        <v>0</v>
      </c>
      <c r="J523" s="405">
        <f t="shared" si="50"/>
        <v>0</v>
      </c>
      <c r="K523" s="405">
        <f t="shared" si="50"/>
        <v>0</v>
      </c>
      <c r="L523" s="405"/>
      <c r="M523" s="405"/>
      <c r="N523" s="405"/>
    </row>
    <row r="524" spans="2:14" x14ac:dyDescent="0.45">
      <c r="B524" s="405"/>
      <c r="C524" s="405" t="str">
        <f t="shared" si="49"/>
        <v>Insurance_fee</v>
      </c>
      <c r="D524" s="405">
        <f t="shared" si="50"/>
        <v>712</v>
      </c>
      <c r="E524" s="405">
        <f t="shared" si="50"/>
        <v>705</v>
      </c>
      <c r="F524" s="405">
        <f t="shared" si="50"/>
        <v>548</v>
      </c>
      <c r="G524" s="405">
        <f t="shared" si="50"/>
        <v>566</v>
      </c>
      <c r="H524" s="405">
        <f t="shared" si="50"/>
        <v>196</v>
      </c>
      <c r="I524" s="405">
        <f t="shared" si="50"/>
        <v>139</v>
      </c>
      <c r="J524" s="405">
        <f t="shared" si="50"/>
        <v>127</v>
      </c>
      <c r="K524" s="405">
        <f t="shared" si="50"/>
        <v>108</v>
      </c>
      <c r="L524" s="405"/>
      <c r="M524" s="405"/>
      <c r="N524" s="405"/>
    </row>
    <row r="525" spans="2:14" x14ac:dyDescent="0.45">
      <c r="B525" s="405"/>
      <c r="C525" s="405" t="str">
        <f t="shared" si="49"/>
        <v>Investment_fee</v>
      </c>
      <c r="D525" s="405">
        <f t="shared" si="50"/>
        <v>2519</v>
      </c>
      <c r="E525" s="405">
        <f t="shared" si="50"/>
        <v>2816</v>
      </c>
      <c r="F525" s="405">
        <f t="shared" si="50"/>
        <v>2918</v>
      </c>
      <c r="G525" s="405">
        <f t="shared" si="50"/>
        <v>3077</v>
      </c>
      <c r="H525" s="405">
        <f t="shared" si="50"/>
        <v>2977</v>
      </c>
      <c r="I525" s="405">
        <f t="shared" si="50"/>
        <v>2912</v>
      </c>
      <c r="J525" s="405">
        <f t="shared" si="50"/>
        <v>2924</v>
      </c>
      <c r="K525" s="405">
        <f t="shared" si="50"/>
        <v>3396</v>
      </c>
      <c r="L525" s="405"/>
      <c r="M525" s="405"/>
      <c r="N525" s="405"/>
    </row>
    <row r="526" spans="2:14" x14ac:dyDescent="0.45">
      <c r="B526" s="405"/>
      <c r="C526" s="405" t="str">
        <f t="shared" si="49"/>
        <v>Other_fee</v>
      </c>
      <c r="D526" s="405">
        <f t="shared" si="50"/>
        <v>437</v>
      </c>
      <c r="E526" s="405">
        <f t="shared" si="50"/>
        <v>424</v>
      </c>
      <c r="F526" s="405">
        <f t="shared" si="50"/>
        <v>385</v>
      </c>
      <c r="G526" s="405">
        <f t="shared" si="50"/>
        <v>396</v>
      </c>
      <c r="H526" s="405">
        <f t="shared" si="50"/>
        <v>249</v>
      </c>
      <c r="I526" s="405">
        <f t="shared" si="50"/>
        <v>231</v>
      </c>
      <c r="J526" s="405">
        <f t="shared" si="50"/>
        <v>206</v>
      </c>
      <c r="K526" s="405">
        <f t="shared" si="50"/>
        <v>211</v>
      </c>
      <c r="L526" s="405"/>
      <c r="M526" s="405"/>
      <c r="N526" s="405"/>
    </row>
    <row r="527" spans="2:14" x14ac:dyDescent="0.45">
      <c r="B527" s="405"/>
      <c r="C527" s="405" t="str">
        <f t="shared" si="49"/>
        <v>Switching_fee</v>
      </c>
      <c r="D527" s="405">
        <f t="shared" si="50"/>
        <v>1</v>
      </c>
      <c r="E527" s="405">
        <f t="shared" si="50"/>
        <v>1</v>
      </c>
      <c r="F527" s="405">
        <f t="shared" si="50"/>
        <v>1</v>
      </c>
      <c r="G527" s="405">
        <f t="shared" si="50"/>
        <v>0</v>
      </c>
      <c r="H527" s="405">
        <f t="shared" si="50"/>
        <v>0</v>
      </c>
      <c r="I527" s="405">
        <f t="shared" si="50"/>
        <v>0</v>
      </c>
      <c r="J527" s="405">
        <f t="shared" si="50"/>
        <v>0</v>
      </c>
      <c r="K527" s="405">
        <f t="shared" si="50"/>
        <v>0</v>
      </c>
      <c r="L527" s="405"/>
      <c r="M527" s="405"/>
      <c r="N527" s="405"/>
    </row>
    <row r="528" spans="2:14" x14ac:dyDescent="0.45">
      <c r="B528" s="405"/>
      <c r="C528" s="405" t="str">
        <f t="shared" si="49"/>
        <v>TOTAL</v>
      </c>
      <c r="D528" s="405">
        <f t="shared" si="50"/>
        <v>8852</v>
      </c>
      <c r="E528" s="405">
        <f t="shared" si="50"/>
        <v>9077</v>
      </c>
      <c r="F528" s="405">
        <f t="shared" si="50"/>
        <v>9150</v>
      </c>
      <c r="G528" s="405">
        <f t="shared" si="50"/>
        <v>9474</v>
      </c>
      <c r="H528" s="405">
        <f t="shared" si="50"/>
        <v>8846</v>
      </c>
      <c r="I528" s="405">
        <f t="shared" si="50"/>
        <v>8484</v>
      </c>
      <c r="J528" s="405">
        <f t="shared" si="50"/>
        <v>9051</v>
      </c>
      <c r="K528" s="405">
        <f t="shared" si="50"/>
        <v>9421</v>
      </c>
      <c r="L528" s="405"/>
      <c r="M528" s="405"/>
      <c r="N528" s="405"/>
    </row>
    <row r="529" spans="2:14" x14ac:dyDescent="0.45">
      <c r="B529" s="405"/>
      <c r="C529" s="405"/>
      <c r="D529" s="405"/>
      <c r="E529" s="405"/>
      <c r="F529" s="405"/>
      <c r="G529" s="405"/>
      <c r="H529" s="405"/>
      <c r="I529" s="405"/>
      <c r="J529" s="405"/>
      <c r="K529" s="405"/>
      <c r="L529" s="405"/>
      <c r="M529" s="405"/>
      <c r="N529" s="405"/>
    </row>
    <row r="530" spans="2:14" x14ac:dyDescent="0.45">
      <c r="B530" s="405"/>
      <c r="C530" s="405"/>
      <c r="D530" s="405"/>
      <c r="E530" s="405"/>
      <c r="F530" s="405"/>
      <c r="G530" s="405"/>
      <c r="H530" s="405"/>
      <c r="I530" s="405"/>
      <c r="J530" s="405"/>
      <c r="K530" s="405"/>
      <c r="L530" s="405"/>
      <c r="M530" s="405"/>
      <c r="N530" s="405"/>
    </row>
    <row r="531" spans="2:14" x14ac:dyDescent="0.45">
      <c r="B531" s="405" t="str">
        <f>+Charts!B5</f>
        <v>Total industry</v>
      </c>
      <c r="C531" s="405" t="s">
        <v>86</v>
      </c>
      <c r="D531" s="405">
        <f>+D520</f>
        <v>894</v>
      </c>
      <c r="E531" s="405">
        <f t="shared" ref="E531:I531" si="51">+E520</f>
        <v>648</v>
      </c>
      <c r="F531" s="405">
        <f t="shared" si="51"/>
        <v>710</v>
      </c>
      <c r="G531" s="405">
        <f t="shared" si="51"/>
        <v>741</v>
      </c>
      <c r="H531" s="405">
        <f t="shared" si="51"/>
        <v>746</v>
      </c>
      <c r="I531" s="405">
        <f t="shared" si="51"/>
        <v>697</v>
      </c>
      <c r="J531" s="405">
        <f t="shared" ref="J531:K531" si="52">+J520</f>
        <v>795</v>
      </c>
      <c r="K531" s="405">
        <f t="shared" si="52"/>
        <v>739</v>
      </c>
      <c r="L531" s="405"/>
      <c r="M531" s="405"/>
      <c r="N531" s="405"/>
    </row>
    <row r="532" spans="2:14" x14ac:dyDescent="0.45">
      <c r="B532" s="405"/>
      <c r="C532" s="405" t="s">
        <v>80</v>
      </c>
      <c r="D532" s="405">
        <f>D521</f>
        <v>3867</v>
      </c>
      <c r="E532" s="405">
        <f t="shared" ref="E532:I532" si="53">E521</f>
        <v>3804</v>
      </c>
      <c r="F532" s="405">
        <f t="shared" si="53"/>
        <v>3822</v>
      </c>
      <c r="G532" s="405">
        <f t="shared" si="53"/>
        <v>3894</v>
      </c>
      <c r="H532" s="405">
        <f t="shared" si="53"/>
        <v>3796</v>
      </c>
      <c r="I532" s="405">
        <f t="shared" si="53"/>
        <v>3633</v>
      </c>
      <c r="J532" s="405">
        <f t="shared" ref="J532:K532" si="54">J521</f>
        <v>4125</v>
      </c>
      <c r="K532" s="405">
        <f t="shared" si="54"/>
        <v>3894</v>
      </c>
      <c r="L532" s="405"/>
      <c r="M532" s="405"/>
      <c r="N532" s="405"/>
    </row>
    <row r="533" spans="2:14" x14ac:dyDescent="0.45">
      <c r="B533" s="405"/>
      <c r="C533" s="405" t="s">
        <v>83</v>
      </c>
      <c r="D533" s="405">
        <f>+D524</f>
        <v>712</v>
      </c>
      <c r="E533" s="405">
        <f t="shared" ref="E533:I534" si="55">+E524</f>
        <v>705</v>
      </c>
      <c r="F533" s="405">
        <f t="shared" si="55"/>
        <v>548</v>
      </c>
      <c r="G533" s="405">
        <f t="shared" si="55"/>
        <v>566</v>
      </c>
      <c r="H533" s="405">
        <f t="shared" si="55"/>
        <v>196</v>
      </c>
      <c r="I533" s="405">
        <f t="shared" si="55"/>
        <v>139</v>
      </c>
      <c r="J533" s="405">
        <f t="shared" ref="J533:K533" si="56">+J524</f>
        <v>127</v>
      </c>
      <c r="K533" s="405">
        <f t="shared" si="56"/>
        <v>108</v>
      </c>
      <c r="L533" s="405"/>
      <c r="M533" s="405"/>
      <c r="N533" s="405"/>
    </row>
    <row r="534" spans="2:14" x14ac:dyDescent="0.45">
      <c r="B534" s="405"/>
      <c r="C534" s="405" t="s">
        <v>84</v>
      </c>
      <c r="D534" s="405">
        <f>+D525</f>
        <v>2519</v>
      </c>
      <c r="E534" s="405">
        <f t="shared" si="55"/>
        <v>2816</v>
      </c>
      <c r="F534" s="405">
        <f t="shared" si="55"/>
        <v>2918</v>
      </c>
      <c r="G534" s="405">
        <f t="shared" si="55"/>
        <v>3077</v>
      </c>
      <c r="H534" s="405">
        <f t="shared" si="55"/>
        <v>2977</v>
      </c>
      <c r="I534" s="405">
        <f t="shared" si="55"/>
        <v>2912</v>
      </c>
      <c r="J534" s="405">
        <f t="shared" ref="J534:K534" si="57">+J525</f>
        <v>2924</v>
      </c>
      <c r="K534" s="405">
        <f t="shared" si="57"/>
        <v>3396</v>
      </c>
      <c r="L534" s="405"/>
      <c r="M534" s="405"/>
      <c r="N534" s="405"/>
    </row>
    <row r="535" spans="2:14" x14ac:dyDescent="0.45">
      <c r="B535" s="405"/>
      <c r="C535" s="405" t="s">
        <v>87</v>
      </c>
      <c r="D535" s="405">
        <f>D528-D534-D533-D532-D531</f>
        <v>860</v>
      </c>
      <c r="E535" s="405">
        <f t="shared" ref="E535:I535" si="58">E528-E534-E533-E532-E531</f>
        <v>1104</v>
      </c>
      <c r="F535" s="405">
        <f t="shared" si="58"/>
        <v>1152</v>
      </c>
      <c r="G535" s="405">
        <f t="shared" si="58"/>
        <v>1196</v>
      </c>
      <c r="H535" s="405">
        <f t="shared" si="58"/>
        <v>1131</v>
      </c>
      <c r="I535" s="405">
        <f t="shared" si="58"/>
        <v>1103</v>
      </c>
      <c r="J535" s="405">
        <f t="shared" ref="J535:K535" si="59">J528-J534-J533-J532-J531</f>
        <v>1080</v>
      </c>
      <c r="K535" s="405">
        <f t="shared" si="59"/>
        <v>1284</v>
      </c>
      <c r="L535" s="405"/>
      <c r="M535" s="405"/>
      <c r="N535" s="405"/>
    </row>
    <row r="536" spans="2:14" x14ac:dyDescent="0.45">
      <c r="B536" s="405"/>
      <c r="C536" s="405"/>
      <c r="D536" s="405"/>
      <c r="E536" s="405"/>
      <c r="F536" s="405"/>
      <c r="G536" s="405"/>
      <c r="H536" s="405"/>
      <c r="I536" s="405"/>
      <c r="J536" s="405"/>
      <c r="K536" s="405"/>
      <c r="L536" s="405"/>
      <c r="M536" s="405"/>
      <c r="N536" s="405"/>
    </row>
    <row r="537" spans="2:14" x14ac:dyDescent="0.45">
      <c r="B537" s="405"/>
      <c r="C537" s="405" t="s">
        <v>526</v>
      </c>
      <c r="D537" s="405"/>
      <c r="E537" s="405"/>
      <c r="F537" s="405"/>
      <c r="G537" s="405"/>
      <c r="H537" s="405"/>
      <c r="I537" s="405"/>
      <c r="J537" s="405"/>
      <c r="K537" s="405"/>
      <c r="L537" s="405"/>
      <c r="M537" s="405"/>
      <c r="N537" s="405"/>
    </row>
  </sheetData>
  <pageMargins left="0.7" right="0.7" top="0.75" bottom="0.75" header="0.3" footer="0.3"/>
  <pageSetup paperSize="9"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N156"/>
  <sheetViews>
    <sheetView zoomScaleNormal="100" workbookViewId="0">
      <selection sqref="A1:J1"/>
    </sheetView>
  </sheetViews>
  <sheetFormatPr defaultColWidth="9" defaultRowHeight="14.25" x14ac:dyDescent="0.45"/>
  <cols>
    <col min="1" max="1" width="47.3984375" style="327" customWidth="1"/>
    <col min="2" max="2" width="13.6640625" style="327" hidden="1" customWidth="1"/>
    <col min="3" max="10" width="14.59765625" style="327" customWidth="1"/>
    <col min="11" max="11" width="9.86328125" style="428" customWidth="1"/>
    <col min="12" max="12" width="12.3984375" style="428" bestFit="1" customWidth="1"/>
    <col min="13" max="14" width="9" style="428"/>
    <col min="15" max="16384" width="9" style="327"/>
  </cols>
  <sheetData>
    <row r="1" spans="1:14" s="291" customFormat="1" ht="20.85" customHeight="1" x14ac:dyDescent="0.35">
      <c r="A1" s="602" t="s">
        <v>54</v>
      </c>
      <c r="B1" s="602"/>
      <c r="C1" s="602"/>
      <c r="D1" s="602"/>
      <c r="E1" s="602"/>
      <c r="F1" s="602"/>
      <c r="G1" s="602"/>
      <c r="H1" s="602"/>
      <c r="I1" s="602"/>
      <c r="J1" s="602"/>
      <c r="K1" s="427"/>
      <c r="L1" s="427"/>
      <c r="M1" s="427"/>
      <c r="N1" s="427"/>
    </row>
    <row r="2" spans="1:14" x14ac:dyDescent="0.45">
      <c r="A2" s="603"/>
      <c r="B2" s="603"/>
      <c r="C2" s="603"/>
      <c r="D2" s="603"/>
      <c r="E2" s="603"/>
      <c r="F2" s="603"/>
      <c r="G2" s="603"/>
      <c r="H2" s="603"/>
      <c r="I2" s="603"/>
      <c r="J2" s="603"/>
    </row>
    <row r="3" spans="1:14" ht="28.5" customHeight="1" x14ac:dyDescent="0.45">
      <c r="A3" s="328"/>
      <c r="B3" s="328"/>
      <c r="C3" s="329" t="s">
        <v>0</v>
      </c>
      <c r="D3" s="329" t="s">
        <v>1</v>
      </c>
      <c r="E3" s="329" t="s">
        <v>2</v>
      </c>
      <c r="F3" s="329" t="s">
        <v>3</v>
      </c>
      <c r="G3" s="329" t="s">
        <v>4</v>
      </c>
      <c r="H3" s="329" t="s">
        <v>307</v>
      </c>
      <c r="I3" s="329" t="s">
        <v>650</v>
      </c>
      <c r="J3" s="329" t="s">
        <v>651</v>
      </c>
    </row>
    <row r="4" spans="1:14" x14ac:dyDescent="0.45">
      <c r="A4" s="330"/>
    </row>
    <row r="5" spans="1:14" s="291" customFormat="1" ht="15" customHeight="1" x14ac:dyDescent="0.45">
      <c r="A5" s="289"/>
      <c r="B5" s="290"/>
      <c r="C5" s="601" t="s">
        <v>461</v>
      </c>
      <c r="D5" s="601"/>
      <c r="E5" s="601"/>
      <c r="F5" s="601"/>
      <c r="G5" s="601"/>
      <c r="H5" s="601"/>
      <c r="I5" s="601"/>
      <c r="J5" s="601"/>
      <c r="K5" s="427"/>
      <c r="L5" s="427"/>
      <c r="M5" s="427"/>
      <c r="N5" s="427"/>
    </row>
    <row r="6" spans="1:14" ht="14.25" hidden="1" customHeight="1" x14ac:dyDescent="0.45">
      <c r="A6" s="331"/>
      <c r="B6" s="331" t="s">
        <v>560</v>
      </c>
      <c r="C6" s="332" t="s">
        <v>0</v>
      </c>
      <c r="D6" s="332" t="s">
        <v>1</v>
      </c>
      <c r="E6" s="332" t="s">
        <v>2</v>
      </c>
      <c r="F6" s="332" t="s">
        <v>3</v>
      </c>
      <c r="G6" s="332" t="s">
        <v>4</v>
      </c>
      <c r="H6" s="332" t="s">
        <v>307</v>
      </c>
      <c r="I6" s="332" t="s">
        <v>650</v>
      </c>
      <c r="J6" s="332" t="s">
        <v>651</v>
      </c>
    </row>
    <row r="7" spans="1:14" ht="16.5" customHeight="1" x14ac:dyDescent="0.45">
      <c r="A7" s="333" t="s">
        <v>20</v>
      </c>
      <c r="B7" s="1" t="s">
        <v>652</v>
      </c>
      <c r="C7" s="332"/>
      <c r="D7" s="332"/>
      <c r="E7" s="332"/>
      <c r="F7" s="332"/>
      <c r="G7" s="332"/>
      <c r="H7" s="332"/>
      <c r="I7" s="332"/>
      <c r="J7" s="332"/>
    </row>
    <row r="8" spans="1:14" ht="16.5" customHeight="1" x14ac:dyDescent="0.45">
      <c r="A8" s="334" t="s">
        <v>552</v>
      </c>
      <c r="B8" s="1" t="s">
        <v>653</v>
      </c>
      <c r="C8" s="335">
        <v>53.9</v>
      </c>
      <c r="D8" s="335">
        <v>54.6</v>
      </c>
      <c r="E8" s="335">
        <v>58.6</v>
      </c>
      <c r="F8" s="335">
        <v>56</v>
      </c>
      <c r="G8" s="335">
        <v>58.1</v>
      </c>
      <c r="H8" s="335">
        <v>57.4</v>
      </c>
      <c r="I8" s="335">
        <v>60.5</v>
      </c>
      <c r="J8" s="335">
        <v>57</v>
      </c>
    </row>
    <row r="9" spans="1:14" ht="16.5" customHeight="1" x14ac:dyDescent="0.45">
      <c r="A9" s="334" t="s">
        <v>553</v>
      </c>
      <c r="B9" s="1" t="s">
        <v>654</v>
      </c>
      <c r="C9" s="335">
        <v>434.1</v>
      </c>
      <c r="D9" s="335">
        <v>466.4</v>
      </c>
      <c r="E9" s="335">
        <v>543.1</v>
      </c>
      <c r="F9" s="335">
        <v>631.4</v>
      </c>
      <c r="G9" s="335">
        <v>718.6</v>
      </c>
      <c r="H9" s="335">
        <v>747.5</v>
      </c>
      <c r="I9" s="335">
        <v>916.7</v>
      </c>
      <c r="J9" s="335">
        <v>1079.8</v>
      </c>
      <c r="K9" s="426"/>
      <c r="L9" s="426"/>
      <c r="M9" s="426"/>
      <c r="N9" s="426"/>
    </row>
    <row r="10" spans="1:14" ht="16.5" customHeight="1" x14ac:dyDescent="0.45">
      <c r="A10" s="334" t="s">
        <v>562</v>
      </c>
      <c r="B10" s="1" t="s">
        <v>655</v>
      </c>
      <c r="C10" s="335">
        <v>341.7</v>
      </c>
      <c r="D10" s="335">
        <v>356.1</v>
      </c>
      <c r="E10" s="335">
        <v>560.5</v>
      </c>
      <c r="F10" s="335">
        <v>604.20000000000005</v>
      </c>
      <c r="G10" s="335">
        <v>668.5</v>
      </c>
      <c r="H10" s="335">
        <v>677.5</v>
      </c>
      <c r="I10" s="335">
        <v>761.4</v>
      </c>
      <c r="J10" s="335">
        <v>635.20000000000005</v>
      </c>
      <c r="K10" s="426"/>
      <c r="L10" s="426"/>
      <c r="M10" s="426"/>
      <c r="N10" s="426"/>
    </row>
    <row r="11" spans="1:14" ht="16.5" customHeight="1" x14ac:dyDescent="0.45">
      <c r="A11" s="334" t="s">
        <v>555</v>
      </c>
      <c r="B11" s="1" t="s">
        <v>656</v>
      </c>
      <c r="C11" s="335">
        <v>536.5</v>
      </c>
      <c r="D11" s="335">
        <v>545.29999999999995</v>
      </c>
      <c r="E11" s="335">
        <v>588.70000000000005</v>
      </c>
      <c r="F11" s="335">
        <v>622.5</v>
      </c>
      <c r="G11" s="335">
        <v>625.9</v>
      </c>
      <c r="H11" s="335">
        <v>593.4</v>
      </c>
      <c r="I11" s="335">
        <v>689.8</v>
      </c>
      <c r="J11" s="335">
        <v>639</v>
      </c>
      <c r="K11" s="426"/>
      <c r="L11" s="426"/>
      <c r="M11" s="426"/>
      <c r="N11" s="426"/>
    </row>
    <row r="12" spans="1:14" ht="16.5" customHeight="1" x14ac:dyDescent="0.45">
      <c r="A12" s="334" t="s">
        <v>623</v>
      </c>
      <c r="B12" s="1" t="s">
        <v>657</v>
      </c>
      <c r="C12" s="335">
        <v>560.9</v>
      </c>
      <c r="D12" s="335">
        <v>587.70000000000005</v>
      </c>
      <c r="E12" s="335">
        <v>656.9</v>
      </c>
      <c r="F12" s="335">
        <v>685.3</v>
      </c>
      <c r="G12" s="335">
        <v>720</v>
      </c>
      <c r="H12" s="335">
        <v>722.5</v>
      </c>
      <c r="I12" s="335">
        <v>845.9</v>
      </c>
      <c r="J12" s="335">
        <v>870.6</v>
      </c>
    </row>
    <row r="13" spans="1:14" ht="16.5" customHeight="1" x14ac:dyDescent="0.45">
      <c r="A13" s="334" t="s">
        <v>5</v>
      </c>
      <c r="B13" s="1" t="s">
        <v>658</v>
      </c>
      <c r="C13" s="335">
        <v>137.4</v>
      </c>
      <c r="D13" s="335">
        <v>123.2</v>
      </c>
      <c r="E13" s="335">
        <v>136.30000000000001</v>
      </c>
      <c r="F13" s="335">
        <v>157.6</v>
      </c>
      <c r="G13" s="335">
        <v>148.4</v>
      </c>
      <c r="H13" s="335">
        <v>150.4</v>
      </c>
      <c r="I13" s="335">
        <v>188.8</v>
      </c>
      <c r="J13" s="335">
        <v>204.3</v>
      </c>
    </row>
    <row r="14" spans="1:14" ht="16.5" customHeight="1" x14ac:dyDescent="0.45">
      <c r="A14" s="334" t="s">
        <v>6</v>
      </c>
      <c r="B14" s="1" t="s">
        <v>659</v>
      </c>
      <c r="C14" s="335">
        <v>58.7</v>
      </c>
      <c r="D14" s="335">
        <v>54.6</v>
      </c>
      <c r="E14" s="335">
        <v>54.4</v>
      </c>
      <c r="F14" s="335">
        <v>52.3</v>
      </c>
      <c r="G14" s="335">
        <v>57.8</v>
      </c>
      <c r="H14" s="335">
        <v>61.2</v>
      </c>
      <c r="I14" s="335">
        <v>70.8</v>
      </c>
      <c r="J14" s="335">
        <v>63</v>
      </c>
    </row>
    <row r="15" spans="1:14" ht="16.5" customHeight="1" x14ac:dyDescent="0.45">
      <c r="A15" s="330" t="s">
        <v>587</v>
      </c>
      <c r="B15" s="1" t="s">
        <v>660</v>
      </c>
      <c r="C15" s="336">
        <v>1985.7</v>
      </c>
      <c r="D15" s="336">
        <v>2064.6999999999998</v>
      </c>
      <c r="E15" s="336">
        <v>2462.1</v>
      </c>
      <c r="F15" s="336">
        <v>2651.6</v>
      </c>
      <c r="G15" s="336">
        <v>2849</v>
      </c>
      <c r="H15" s="336">
        <v>2859.5</v>
      </c>
      <c r="I15" s="336">
        <v>3345.1</v>
      </c>
      <c r="J15" s="336">
        <v>3344.6</v>
      </c>
    </row>
    <row r="16" spans="1:14" ht="16.5" customHeight="1" x14ac:dyDescent="0.45">
      <c r="A16" s="333" t="s">
        <v>7</v>
      </c>
      <c r="B16" s="1" t="s">
        <v>661</v>
      </c>
      <c r="C16" s="335"/>
      <c r="D16" s="335"/>
      <c r="E16" s="335"/>
      <c r="F16" s="335"/>
      <c r="G16" s="335"/>
      <c r="H16" s="335"/>
      <c r="I16" s="335"/>
      <c r="J16" s="335"/>
    </row>
    <row r="17" spans="1:12" ht="16.5" customHeight="1" x14ac:dyDescent="0.45">
      <c r="A17" s="334" t="s">
        <v>8</v>
      </c>
      <c r="B17" s="1" t="s">
        <v>662</v>
      </c>
      <c r="C17" s="335"/>
      <c r="D17" s="335"/>
      <c r="E17" s="335"/>
      <c r="F17" s="335"/>
      <c r="G17" s="335"/>
      <c r="H17" s="335"/>
      <c r="I17" s="335"/>
      <c r="J17" s="335"/>
      <c r="L17" s="427"/>
    </row>
    <row r="18" spans="1:12" ht="16.5" customHeight="1" x14ac:dyDescent="0.45">
      <c r="A18" s="337" t="s">
        <v>9</v>
      </c>
      <c r="B18" s="1" t="s">
        <v>663</v>
      </c>
      <c r="C18" s="335">
        <v>1003.4</v>
      </c>
      <c r="D18" s="335">
        <v>1050.5</v>
      </c>
      <c r="E18" s="335">
        <v>1253.2</v>
      </c>
      <c r="F18" s="335">
        <v>1508.6</v>
      </c>
      <c r="G18" s="335">
        <v>1650.9</v>
      </c>
      <c r="H18" s="335">
        <v>1653.5</v>
      </c>
      <c r="I18" s="335">
        <v>1969.5</v>
      </c>
      <c r="J18" s="335">
        <v>1961</v>
      </c>
    </row>
    <row r="19" spans="1:12" ht="16.5" customHeight="1" x14ac:dyDescent="0.45">
      <c r="A19" s="337" t="s">
        <v>10</v>
      </c>
      <c r="B19" s="1" t="s">
        <v>664</v>
      </c>
      <c r="C19" s="335">
        <v>226.6</v>
      </c>
      <c r="D19" s="335">
        <v>235</v>
      </c>
      <c r="E19" s="335">
        <v>357.8</v>
      </c>
      <c r="F19" s="335">
        <v>259.3</v>
      </c>
      <c r="G19" s="335">
        <v>267.3</v>
      </c>
      <c r="H19" s="335">
        <v>272.2</v>
      </c>
      <c r="I19" s="335">
        <v>293.60000000000002</v>
      </c>
      <c r="J19" s="335">
        <v>295.8</v>
      </c>
    </row>
    <row r="20" spans="1:12" ht="16.5" customHeight="1" x14ac:dyDescent="0.45">
      <c r="A20" s="337" t="s">
        <v>11</v>
      </c>
      <c r="B20" s="1" t="s">
        <v>665</v>
      </c>
      <c r="C20" s="335">
        <v>4.9000000000000004</v>
      </c>
      <c r="D20" s="335">
        <v>4.7</v>
      </c>
      <c r="E20" s="335">
        <v>4.4000000000000004</v>
      </c>
      <c r="F20" s="335">
        <v>4</v>
      </c>
      <c r="G20" s="335">
        <v>4.5</v>
      </c>
      <c r="H20" s="335">
        <v>3.2</v>
      </c>
      <c r="I20" s="335">
        <v>1.5</v>
      </c>
      <c r="J20" s="335">
        <v>0</v>
      </c>
    </row>
    <row r="21" spans="1:12" ht="16.5" customHeight="1" x14ac:dyDescent="0.45">
      <c r="A21" s="337" t="s">
        <v>12</v>
      </c>
      <c r="B21" s="1" t="s">
        <v>666</v>
      </c>
      <c r="C21" s="335">
        <v>0.1</v>
      </c>
      <c r="D21" s="335">
        <v>0.1</v>
      </c>
      <c r="E21" s="335">
        <v>0</v>
      </c>
      <c r="F21" s="335">
        <v>0</v>
      </c>
      <c r="G21" s="335">
        <v>0</v>
      </c>
      <c r="H21" s="335">
        <v>0</v>
      </c>
      <c r="I21" s="335">
        <v>0</v>
      </c>
      <c r="J21" s="335"/>
    </row>
    <row r="22" spans="1:12" ht="16.5" customHeight="1" x14ac:dyDescent="0.45">
      <c r="A22" s="337" t="s">
        <v>13</v>
      </c>
      <c r="B22" s="1" t="s">
        <v>667</v>
      </c>
      <c r="C22" s="335">
        <v>2.1</v>
      </c>
      <c r="D22" s="335">
        <v>2</v>
      </c>
      <c r="E22" s="335">
        <v>2.1</v>
      </c>
      <c r="F22" s="335">
        <v>2.1</v>
      </c>
      <c r="G22" s="335">
        <v>2.1</v>
      </c>
      <c r="H22" s="335">
        <v>1.9</v>
      </c>
      <c r="I22" s="335">
        <v>2.1</v>
      </c>
      <c r="J22" s="335">
        <v>1.9</v>
      </c>
    </row>
    <row r="23" spans="1:12" ht="16.5" customHeight="1" x14ac:dyDescent="0.45">
      <c r="A23" s="338" t="s">
        <v>14</v>
      </c>
      <c r="B23" s="1" t="s">
        <v>668</v>
      </c>
      <c r="C23" s="335">
        <v>0</v>
      </c>
      <c r="D23" s="335">
        <v>0</v>
      </c>
      <c r="E23" s="335">
        <v>0</v>
      </c>
      <c r="F23" s="335">
        <v>0</v>
      </c>
      <c r="G23" s="335">
        <v>0</v>
      </c>
      <c r="H23" s="335">
        <v>0</v>
      </c>
      <c r="I23" s="335">
        <v>0</v>
      </c>
      <c r="J23" s="335">
        <v>0</v>
      </c>
    </row>
    <row r="24" spans="1:12" ht="16.5" customHeight="1" x14ac:dyDescent="0.45">
      <c r="A24" s="337" t="s">
        <v>5</v>
      </c>
      <c r="B24" s="1" t="s">
        <v>658</v>
      </c>
      <c r="C24" s="335">
        <v>137.4</v>
      </c>
      <c r="D24" s="335">
        <v>123.2</v>
      </c>
      <c r="E24" s="335">
        <v>136.30000000000001</v>
      </c>
      <c r="F24" s="335">
        <v>157.6</v>
      </c>
      <c r="G24" s="335">
        <v>148.4</v>
      </c>
      <c r="H24" s="335">
        <v>150.4</v>
      </c>
      <c r="I24" s="335">
        <v>188.8</v>
      </c>
      <c r="J24" s="335">
        <v>204.3</v>
      </c>
    </row>
    <row r="25" spans="1:12" ht="16.5" customHeight="1" x14ac:dyDescent="0.45">
      <c r="A25" s="339" t="s">
        <v>15</v>
      </c>
      <c r="B25" s="1" t="s">
        <v>669</v>
      </c>
      <c r="C25" s="336">
        <v>1237.0999999999999</v>
      </c>
      <c r="D25" s="336">
        <v>1292.2</v>
      </c>
      <c r="E25" s="336">
        <v>1617.5</v>
      </c>
      <c r="F25" s="336">
        <v>1774</v>
      </c>
      <c r="G25" s="336">
        <v>1924.8</v>
      </c>
      <c r="H25" s="336">
        <v>1930.8</v>
      </c>
      <c r="I25" s="336">
        <v>2266.6999999999998</v>
      </c>
      <c r="J25" s="336">
        <v>2258.6999999999998</v>
      </c>
    </row>
    <row r="26" spans="1:12" ht="16.5" customHeight="1" x14ac:dyDescent="0.45">
      <c r="A26" s="334" t="s">
        <v>16</v>
      </c>
      <c r="B26" s="1" t="s">
        <v>670</v>
      </c>
      <c r="C26" s="335"/>
      <c r="D26" s="335"/>
      <c r="E26" s="335"/>
      <c r="F26" s="335"/>
      <c r="G26" s="335"/>
      <c r="H26" s="335"/>
      <c r="I26" s="335"/>
      <c r="J26" s="335"/>
    </row>
    <row r="27" spans="1:12" ht="16.5" customHeight="1" x14ac:dyDescent="0.45">
      <c r="A27" s="340" t="s">
        <v>17</v>
      </c>
      <c r="B27" s="1" t="s">
        <v>671</v>
      </c>
      <c r="C27" s="335">
        <v>558.79999999999995</v>
      </c>
      <c r="D27" s="335">
        <v>585.70000000000005</v>
      </c>
      <c r="E27" s="335">
        <v>654.79999999999995</v>
      </c>
      <c r="F27" s="335">
        <v>683.1</v>
      </c>
      <c r="G27" s="335">
        <v>717.9</v>
      </c>
      <c r="H27" s="335">
        <v>720.5</v>
      </c>
      <c r="I27" s="335">
        <v>843.7</v>
      </c>
      <c r="J27" s="335">
        <v>868.7</v>
      </c>
    </row>
    <row r="28" spans="1:12" ht="16.5" customHeight="1" x14ac:dyDescent="0.45">
      <c r="A28" s="334" t="s">
        <v>18</v>
      </c>
      <c r="B28" s="1" t="s">
        <v>672</v>
      </c>
      <c r="C28" s="335"/>
      <c r="D28" s="335"/>
      <c r="E28" s="335"/>
      <c r="F28" s="335"/>
      <c r="G28" s="335"/>
      <c r="H28" s="335"/>
      <c r="I28" s="335"/>
      <c r="J28" s="335"/>
    </row>
    <row r="29" spans="1:12" ht="16.5" customHeight="1" x14ac:dyDescent="0.45">
      <c r="A29" s="340" t="s">
        <v>19</v>
      </c>
      <c r="B29" s="1" t="s">
        <v>673</v>
      </c>
      <c r="C29" s="335">
        <v>131.1</v>
      </c>
      <c r="D29" s="335">
        <v>132.19999999999999</v>
      </c>
      <c r="E29" s="335">
        <v>135.5</v>
      </c>
      <c r="F29" s="335">
        <v>142.19999999999999</v>
      </c>
      <c r="G29" s="335">
        <v>148.4</v>
      </c>
      <c r="H29" s="335">
        <v>146.9</v>
      </c>
      <c r="I29" s="335">
        <v>163.9</v>
      </c>
      <c r="J29" s="335">
        <v>154.30000000000001</v>
      </c>
    </row>
    <row r="30" spans="1:12" ht="16.5" customHeight="1" x14ac:dyDescent="0.45">
      <c r="A30" s="340" t="s">
        <v>6</v>
      </c>
      <c r="B30" s="1" t="s">
        <v>659</v>
      </c>
      <c r="C30" s="335">
        <v>58.7</v>
      </c>
      <c r="D30" s="335">
        <v>54.6</v>
      </c>
      <c r="E30" s="335">
        <v>54.4</v>
      </c>
      <c r="F30" s="335">
        <v>52.3</v>
      </c>
      <c r="G30" s="335">
        <v>57.8</v>
      </c>
      <c r="H30" s="335">
        <v>61.2</v>
      </c>
      <c r="I30" s="335">
        <v>70.8</v>
      </c>
      <c r="J30" s="335">
        <v>63</v>
      </c>
    </row>
    <row r="31" spans="1:12" ht="16.5" customHeight="1" x14ac:dyDescent="0.45">
      <c r="A31" s="330" t="s">
        <v>587</v>
      </c>
      <c r="B31" s="1" t="s">
        <v>660</v>
      </c>
      <c r="C31" s="336">
        <v>1985.7</v>
      </c>
      <c r="D31" s="336">
        <v>2064.6999999999998</v>
      </c>
      <c r="E31" s="336">
        <v>2462.1</v>
      </c>
      <c r="F31" s="336">
        <v>2651.6</v>
      </c>
      <c r="G31" s="336">
        <v>2849</v>
      </c>
      <c r="H31" s="336">
        <v>2859.5</v>
      </c>
      <c r="I31" s="336">
        <v>3345.1</v>
      </c>
      <c r="J31" s="336">
        <v>3344.6</v>
      </c>
    </row>
    <row r="32" spans="1:12" x14ac:dyDescent="0.45">
      <c r="A32" s="330"/>
      <c r="B32" s="1"/>
    </row>
    <row r="33" spans="1:14" x14ac:dyDescent="0.45">
      <c r="A33" s="330"/>
      <c r="B33" s="1"/>
    </row>
    <row r="34" spans="1:14" s="291" customFormat="1" ht="15" customHeight="1" x14ac:dyDescent="0.45">
      <c r="A34" s="289"/>
      <c r="B34" s="1"/>
      <c r="C34" s="601" t="s">
        <v>536</v>
      </c>
      <c r="D34" s="601"/>
      <c r="E34" s="601"/>
      <c r="F34" s="601"/>
      <c r="G34" s="601"/>
      <c r="H34" s="601"/>
      <c r="I34" s="601"/>
      <c r="J34" s="601"/>
      <c r="K34" s="427"/>
      <c r="L34" s="427"/>
      <c r="M34" s="427"/>
      <c r="N34" s="427"/>
    </row>
    <row r="35" spans="1:14" ht="18" hidden="1" customHeight="1" x14ac:dyDescent="0.45">
      <c r="A35" s="331"/>
      <c r="B35" s="1" t="s">
        <v>560</v>
      </c>
      <c r="C35" s="341" t="s">
        <v>0</v>
      </c>
      <c r="D35" s="341" t="s">
        <v>1</v>
      </c>
      <c r="E35" s="341" t="s">
        <v>2</v>
      </c>
      <c r="F35" s="341" t="s">
        <v>3</v>
      </c>
      <c r="G35" s="341" t="s">
        <v>4</v>
      </c>
      <c r="H35" s="341" t="s">
        <v>307</v>
      </c>
      <c r="I35" s="341" t="s">
        <v>650</v>
      </c>
      <c r="J35" s="341" t="s">
        <v>651</v>
      </c>
    </row>
    <row r="36" spans="1:14" ht="16.5" customHeight="1" x14ac:dyDescent="0.45">
      <c r="A36" s="333" t="s">
        <v>20</v>
      </c>
      <c r="B36" s="1" t="s">
        <v>674</v>
      </c>
      <c r="C36" s="332"/>
      <c r="D36" s="332"/>
      <c r="E36" s="332"/>
      <c r="F36" s="332"/>
      <c r="G36" s="332"/>
      <c r="H36" s="332"/>
      <c r="I36" s="332"/>
      <c r="J36" s="332"/>
    </row>
    <row r="37" spans="1:14" ht="16.5" customHeight="1" x14ac:dyDescent="0.45">
      <c r="A37" s="334" t="s">
        <v>552</v>
      </c>
      <c r="B37" s="1" t="s">
        <v>675</v>
      </c>
      <c r="C37" s="335">
        <v>346</v>
      </c>
      <c r="D37" s="335">
        <v>340</v>
      </c>
      <c r="E37" s="335">
        <v>329</v>
      </c>
      <c r="F37" s="335">
        <v>294</v>
      </c>
      <c r="G37" s="335">
        <v>286</v>
      </c>
      <c r="H37" s="335">
        <v>276</v>
      </c>
      <c r="I37" s="335">
        <v>251</v>
      </c>
      <c r="J37" s="335">
        <v>244</v>
      </c>
    </row>
    <row r="38" spans="1:14" ht="16.5" customHeight="1" x14ac:dyDescent="0.45">
      <c r="A38" s="334" t="s">
        <v>553</v>
      </c>
      <c r="B38" s="1" t="s">
        <v>676</v>
      </c>
      <c r="C38" s="335">
        <v>11303</v>
      </c>
      <c r="D38" s="335">
        <v>11082</v>
      </c>
      <c r="E38" s="335">
        <v>11148</v>
      </c>
      <c r="F38" s="335">
        <v>11430</v>
      </c>
      <c r="G38" s="335">
        <v>11348</v>
      </c>
      <c r="H38" s="335">
        <v>11326</v>
      </c>
      <c r="I38" s="335">
        <v>11360</v>
      </c>
      <c r="J38" s="335">
        <v>12491</v>
      </c>
      <c r="K38" s="426"/>
      <c r="L38" s="426"/>
      <c r="M38" s="426"/>
      <c r="N38" s="426"/>
    </row>
    <row r="39" spans="1:14" ht="16.5" customHeight="1" x14ac:dyDescent="0.45">
      <c r="A39" s="334" t="s">
        <v>562</v>
      </c>
      <c r="B39" s="1" t="s">
        <v>677</v>
      </c>
      <c r="C39" s="471">
        <v>3524</v>
      </c>
      <c r="D39" s="471">
        <v>3533</v>
      </c>
      <c r="E39" s="471">
        <v>3570</v>
      </c>
      <c r="F39" s="471">
        <v>3537</v>
      </c>
      <c r="G39" s="471">
        <v>3601</v>
      </c>
      <c r="H39" s="471">
        <v>3538</v>
      </c>
      <c r="I39" s="471">
        <v>3545</v>
      </c>
      <c r="J39" s="471">
        <v>2929</v>
      </c>
      <c r="K39" s="426"/>
      <c r="L39" s="426"/>
      <c r="M39" s="426"/>
      <c r="N39" s="426"/>
    </row>
    <row r="40" spans="1:14" ht="16.5" customHeight="1" x14ac:dyDescent="0.45">
      <c r="A40" s="334" t="s">
        <v>555</v>
      </c>
      <c r="B40" s="1" t="s">
        <v>678</v>
      </c>
      <c r="C40" s="335">
        <v>13751</v>
      </c>
      <c r="D40" s="335">
        <v>12978</v>
      </c>
      <c r="E40" s="335">
        <v>12311</v>
      </c>
      <c r="F40" s="335">
        <v>11398</v>
      </c>
      <c r="G40" s="335">
        <v>11125</v>
      </c>
      <c r="H40" s="335">
        <v>8149</v>
      </c>
      <c r="I40" s="335">
        <v>6965</v>
      </c>
      <c r="J40" s="335">
        <v>6610</v>
      </c>
      <c r="K40" s="426"/>
      <c r="L40" s="426"/>
      <c r="M40" s="426"/>
      <c r="N40" s="426"/>
    </row>
    <row r="41" spans="1:14" ht="16.5" customHeight="1" x14ac:dyDescent="0.45">
      <c r="A41" s="334" t="s">
        <v>623</v>
      </c>
      <c r="B41" s="1" t="s">
        <v>679</v>
      </c>
      <c r="C41" s="335">
        <v>995</v>
      </c>
      <c r="D41" s="335">
        <v>1030</v>
      </c>
      <c r="E41" s="335">
        <v>1059</v>
      </c>
      <c r="F41" s="335">
        <v>1054</v>
      </c>
      <c r="G41" s="335">
        <v>1059</v>
      </c>
      <c r="H41" s="335">
        <v>1067</v>
      </c>
      <c r="I41" s="335">
        <v>1079</v>
      </c>
      <c r="J41" s="335">
        <v>1126</v>
      </c>
      <c r="L41" s="426"/>
    </row>
    <row r="42" spans="1:14" ht="16.5" customHeight="1" x14ac:dyDescent="0.45">
      <c r="A42" s="334" t="s">
        <v>5</v>
      </c>
      <c r="B42" s="1" t="s">
        <v>680</v>
      </c>
      <c r="C42" s="335"/>
      <c r="D42" s="335"/>
      <c r="E42" s="335"/>
      <c r="F42" s="335"/>
      <c r="G42" s="335"/>
      <c r="H42" s="335"/>
      <c r="I42" s="335"/>
      <c r="J42" s="335"/>
    </row>
    <row r="43" spans="1:14" ht="16.5" customHeight="1" x14ac:dyDescent="0.45">
      <c r="A43" s="334" t="s">
        <v>6</v>
      </c>
      <c r="B43" s="1" t="s">
        <v>681</v>
      </c>
      <c r="C43" s="335"/>
      <c r="D43" s="335"/>
      <c r="E43" s="335"/>
      <c r="F43" s="335"/>
      <c r="G43" s="335"/>
      <c r="H43" s="335"/>
      <c r="I43" s="335"/>
      <c r="J43" s="335"/>
    </row>
    <row r="44" spans="1:14" ht="16.5" customHeight="1" x14ac:dyDescent="0.45">
      <c r="A44" s="330" t="s">
        <v>587</v>
      </c>
      <c r="B44" s="1" t="s">
        <v>682</v>
      </c>
      <c r="C44" s="336">
        <v>29919</v>
      </c>
      <c r="D44" s="336">
        <v>28963</v>
      </c>
      <c r="E44" s="336">
        <v>28417</v>
      </c>
      <c r="F44" s="336">
        <v>27714</v>
      </c>
      <c r="G44" s="336">
        <v>27419</v>
      </c>
      <c r="H44" s="336">
        <v>24356</v>
      </c>
      <c r="I44" s="336">
        <v>23200</v>
      </c>
      <c r="J44" s="336">
        <v>23400</v>
      </c>
    </row>
    <row r="45" spans="1:14" ht="16.5" customHeight="1" x14ac:dyDescent="0.45">
      <c r="A45" s="333" t="s">
        <v>7</v>
      </c>
      <c r="B45" s="1" t="s">
        <v>683</v>
      </c>
      <c r="C45" s="335"/>
      <c r="D45" s="335"/>
      <c r="E45" s="335"/>
      <c r="F45" s="335"/>
      <c r="G45" s="335"/>
      <c r="H45" s="335"/>
      <c r="I45" s="335"/>
      <c r="J45" s="335"/>
    </row>
    <row r="46" spans="1:14" ht="16.5" customHeight="1" x14ac:dyDescent="0.45">
      <c r="A46" s="334" t="s">
        <v>8</v>
      </c>
      <c r="B46" s="1" t="s">
        <v>684</v>
      </c>
      <c r="C46" s="335"/>
      <c r="D46" s="335"/>
      <c r="E46" s="335"/>
      <c r="F46" s="335"/>
      <c r="G46" s="335"/>
      <c r="H46" s="335"/>
      <c r="I46" s="335"/>
      <c r="J46" s="335"/>
      <c r="L46" s="427"/>
    </row>
    <row r="47" spans="1:14" ht="16.5" customHeight="1" x14ac:dyDescent="0.45">
      <c r="A47" s="337" t="s">
        <v>9</v>
      </c>
      <c r="B47" s="1" t="s">
        <v>685</v>
      </c>
      <c r="C47" s="335">
        <v>22224</v>
      </c>
      <c r="D47" s="335">
        <v>21637</v>
      </c>
      <c r="E47" s="335">
        <v>21962</v>
      </c>
      <c r="F47" s="335">
        <v>22506</v>
      </c>
      <c r="G47" s="335">
        <v>22183</v>
      </c>
      <c r="H47" s="335">
        <v>20759</v>
      </c>
      <c r="I47" s="335">
        <v>20348</v>
      </c>
      <c r="J47" s="335">
        <v>20656</v>
      </c>
    </row>
    <row r="48" spans="1:14" ht="16.5" customHeight="1" x14ac:dyDescent="0.45">
      <c r="A48" s="337" t="s">
        <v>10</v>
      </c>
      <c r="B48" s="1" t="s">
        <v>686</v>
      </c>
      <c r="C48" s="335">
        <v>2278</v>
      </c>
      <c r="D48" s="335">
        <v>2231</v>
      </c>
      <c r="E48" s="335">
        <v>1728</v>
      </c>
      <c r="F48" s="335">
        <v>1010</v>
      </c>
      <c r="G48" s="335">
        <v>961</v>
      </c>
      <c r="H48" s="335">
        <v>921</v>
      </c>
      <c r="I48" s="335">
        <v>897</v>
      </c>
      <c r="J48" s="335">
        <v>859</v>
      </c>
    </row>
    <row r="49" spans="1:14" ht="16.5" customHeight="1" x14ac:dyDescent="0.45">
      <c r="A49" s="337" t="s">
        <v>11</v>
      </c>
      <c r="B49" s="1" t="s">
        <v>687</v>
      </c>
      <c r="C49" s="335">
        <v>3496</v>
      </c>
      <c r="D49" s="335">
        <v>3135</v>
      </c>
      <c r="E49" s="335">
        <v>2751</v>
      </c>
      <c r="F49" s="335">
        <v>2291</v>
      </c>
      <c r="G49" s="335">
        <v>2377</v>
      </c>
      <c r="H49" s="335">
        <v>784</v>
      </c>
      <c r="I49" s="335">
        <v>59</v>
      </c>
      <c r="J49" s="335">
        <v>0</v>
      </c>
    </row>
    <row r="50" spans="1:14" ht="16.5" customHeight="1" x14ac:dyDescent="0.45">
      <c r="A50" s="337" t="s">
        <v>12</v>
      </c>
      <c r="B50" s="1" t="s">
        <v>688</v>
      </c>
      <c r="C50" s="335">
        <v>5</v>
      </c>
      <c r="D50" s="335">
        <v>4</v>
      </c>
      <c r="E50" s="335">
        <v>3</v>
      </c>
      <c r="F50" s="335">
        <v>3</v>
      </c>
      <c r="G50" s="335">
        <v>2</v>
      </c>
      <c r="H50" s="335">
        <v>0</v>
      </c>
      <c r="I50" s="335">
        <v>0</v>
      </c>
      <c r="J50" s="335"/>
    </row>
    <row r="51" spans="1:14" ht="16.5" customHeight="1" x14ac:dyDescent="0.45">
      <c r="A51" s="337" t="s">
        <v>13</v>
      </c>
      <c r="B51" s="1" t="s">
        <v>689</v>
      </c>
      <c r="C51" s="335">
        <v>4</v>
      </c>
      <c r="D51" s="335">
        <v>4</v>
      </c>
      <c r="E51" s="335">
        <v>4</v>
      </c>
      <c r="F51" s="335">
        <v>4</v>
      </c>
      <c r="G51" s="335">
        <v>3</v>
      </c>
      <c r="H51" s="335">
        <v>3</v>
      </c>
      <c r="I51" s="335">
        <v>3</v>
      </c>
      <c r="J51" s="335">
        <v>3</v>
      </c>
    </row>
    <row r="52" spans="1:14" ht="16.5" customHeight="1" x14ac:dyDescent="0.45">
      <c r="A52" s="338" t="s">
        <v>14</v>
      </c>
      <c r="B52" s="1" t="s">
        <v>690</v>
      </c>
      <c r="C52" s="335"/>
      <c r="D52" s="335"/>
      <c r="E52" s="335"/>
      <c r="F52" s="335"/>
      <c r="G52" s="335"/>
      <c r="H52" s="335"/>
      <c r="I52" s="335"/>
      <c r="J52" s="335"/>
    </row>
    <row r="53" spans="1:14" ht="16.5" customHeight="1" x14ac:dyDescent="0.45">
      <c r="A53" s="337" t="s">
        <v>5</v>
      </c>
      <c r="B53" s="1" t="s">
        <v>680</v>
      </c>
      <c r="C53" s="335"/>
      <c r="D53" s="335"/>
      <c r="E53" s="335"/>
      <c r="F53" s="335"/>
      <c r="G53" s="335"/>
      <c r="H53" s="335"/>
      <c r="I53" s="335"/>
      <c r="J53" s="335"/>
    </row>
    <row r="54" spans="1:14" ht="16.5" customHeight="1" x14ac:dyDescent="0.45">
      <c r="A54" s="339" t="s">
        <v>15</v>
      </c>
      <c r="B54" s="1" t="s">
        <v>691</v>
      </c>
      <c r="C54" s="336">
        <v>28007</v>
      </c>
      <c r="D54" s="336">
        <v>27011</v>
      </c>
      <c r="E54" s="336">
        <v>26448</v>
      </c>
      <c r="F54" s="336">
        <v>25813</v>
      </c>
      <c r="G54" s="336">
        <v>25527</v>
      </c>
      <c r="H54" s="336">
        <v>22468</v>
      </c>
      <c r="I54" s="336">
        <v>21307</v>
      </c>
      <c r="J54" s="336">
        <v>21517</v>
      </c>
    </row>
    <row r="55" spans="1:14" ht="16.5" customHeight="1" x14ac:dyDescent="0.45">
      <c r="A55" s="334" t="s">
        <v>16</v>
      </c>
      <c r="B55" s="1" t="s">
        <v>692</v>
      </c>
      <c r="C55" s="335"/>
      <c r="D55" s="335"/>
      <c r="E55" s="335"/>
      <c r="F55" s="335"/>
      <c r="G55" s="335"/>
      <c r="H55" s="335"/>
      <c r="I55" s="335"/>
      <c r="J55" s="335"/>
    </row>
    <row r="56" spans="1:14" ht="16.5" customHeight="1" x14ac:dyDescent="0.45">
      <c r="A56" s="340" t="s">
        <v>17</v>
      </c>
      <c r="B56" s="1" t="s">
        <v>693</v>
      </c>
      <c r="C56" s="335">
        <v>991</v>
      </c>
      <c r="D56" s="335">
        <v>1026</v>
      </c>
      <c r="E56" s="335">
        <v>1055</v>
      </c>
      <c r="F56" s="335">
        <v>1050</v>
      </c>
      <c r="G56" s="335">
        <v>1056</v>
      </c>
      <c r="H56" s="335">
        <v>1063</v>
      </c>
      <c r="I56" s="428">
        <v>1076</v>
      </c>
      <c r="J56" s="335">
        <v>1123</v>
      </c>
    </row>
    <row r="57" spans="1:14" ht="16.5" customHeight="1" x14ac:dyDescent="0.45">
      <c r="A57" s="334" t="s">
        <v>18</v>
      </c>
      <c r="B57" s="1" t="s">
        <v>694</v>
      </c>
      <c r="C57" s="335"/>
      <c r="D57" s="335"/>
      <c r="E57" s="335"/>
      <c r="F57" s="335"/>
      <c r="G57" s="335"/>
      <c r="H57" s="335"/>
      <c r="I57" s="335"/>
      <c r="J57" s="335"/>
    </row>
    <row r="58" spans="1:14" ht="16.5" customHeight="1" x14ac:dyDescent="0.45">
      <c r="A58" s="340" t="s">
        <v>19</v>
      </c>
      <c r="B58" s="1" t="s">
        <v>695</v>
      </c>
      <c r="C58" s="335">
        <v>921</v>
      </c>
      <c r="D58" s="335">
        <v>925</v>
      </c>
      <c r="E58" s="335">
        <v>913</v>
      </c>
      <c r="F58" s="335">
        <v>850</v>
      </c>
      <c r="G58" s="335">
        <v>837</v>
      </c>
      <c r="H58" s="335">
        <v>825</v>
      </c>
      <c r="I58" s="335">
        <v>817</v>
      </c>
      <c r="J58" s="335">
        <v>759</v>
      </c>
    </row>
    <row r="59" spans="1:14" ht="16.5" customHeight="1" x14ac:dyDescent="0.45">
      <c r="A59" s="340" t="s">
        <v>6</v>
      </c>
      <c r="B59" s="1" t="s">
        <v>681</v>
      </c>
      <c r="C59" s="335"/>
      <c r="D59" s="335"/>
      <c r="E59" s="335"/>
      <c r="F59" s="335"/>
      <c r="G59" s="335"/>
      <c r="H59" s="335"/>
      <c r="I59" s="335"/>
      <c r="J59" s="335"/>
    </row>
    <row r="60" spans="1:14" ht="16.5" customHeight="1" x14ac:dyDescent="0.45">
      <c r="A60" s="330" t="s">
        <v>587</v>
      </c>
      <c r="B60" s="1" t="s">
        <v>682</v>
      </c>
      <c r="C60" s="336">
        <v>29919</v>
      </c>
      <c r="D60" s="336">
        <v>28963</v>
      </c>
      <c r="E60" s="336">
        <v>28417</v>
      </c>
      <c r="F60" s="336">
        <v>27714</v>
      </c>
      <c r="G60" s="336">
        <v>27419</v>
      </c>
      <c r="H60" s="336">
        <v>24356</v>
      </c>
      <c r="I60" s="336">
        <v>23200</v>
      </c>
      <c r="J60" s="336">
        <v>23400</v>
      </c>
    </row>
    <row r="61" spans="1:14" ht="16.5" customHeight="1" x14ac:dyDescent="0.45">
      <c r="A61" s="330"/>
      <c r="B61" s="1"/>
      <c r="D61" s="342"/>
      <c r="E61" s="343"/>
      <c r="J61" s="343"/>
    </row>
    <row r="62" spans="1:14" ht="16.5" customHeight="1" x14ac:dyDescent="0.45">
      <c r="A62" s="330"/>
      <c r="B62" s="1"/>
      <c r="D62" s="342"/>
      <c r="E62" s="343"/>
      <c r="J62" s="343"/>
    </row>
    <row r="63" spans="1:14" s="291" customFormat="1" ht="15" customHeight="1" x14ac:dyDescent="0.45">
      <c r="A63" s="289"/>
      <c r="B63" s="1"/>
      <c r="C63" s="601" t="s">
        <v>462</v>
      </c>
      <c r="D63" s="601"/>
      <c r="E63" s="601"/>
      <c r="F63" s="601"/>
      <c r="G63" s="601"/>
      <c r="H63" s="601"/>
      <c r="I63" s="601"/>
      <c r="J63" s="601"/>
      <c r="K63" s="427"/>
      <c r="L63" s="427"/>
      <c r="M63" s="427"/>
      <c r="N63" s="427"/>
    </row>
    <row r="64" spans="1:14" ht="13.5" hidden="1" customHeight="1" x14ac:dyDescent="0.45">
      <c r="A64" s="331"/>
      <c r="B64" s="1" t="s">
        <v>560</v>
      </c>
      <c r="C64" s="341" t="s">
        <v>0</v>
      </c>
      <c r="D64" s="341" t="s">
        <v>1</v>
      </c>
      <c r="E64" s="341" t="s">
        <v>2</v>
      </c>
      <c r="F64" s="341" t="s">
        <v>3</v>
      </c>
      <c r="G64" s="341" t="s">
        <v>4</v>
      </c>
      <c r="H64" s="341" t="s">
        <v>307</v>
      </c>
      <c r="I64" s="341" t="s">
        <v>650</v>
      </c>
      <c r="J64" s="341" t="s">
        <v>651</v>
      </c>
    </row>
    <row r="65" spans="1:14" ht="16.5" customHeight="1" x14ac:dyDescent="0.45">
      <c r="A65" s="333" t="s">
        <v>20</v>
      </c>
      <c r="B65" s="1" t="s">
        <v>696</v>
      </c>
      <c r="C65" s="332"/>
      <c r="D65" s="332"/>
      <c r="E65" s="332"/>
      <c r="F65" s="332"/>
      <c r="G65" s="332"/>
      <c r="H65" s="332"/>
      <c r="I65" s="332"/>
      <c r="J65" s="332"/>
    </row>
    <row r="66" spans="1:14" ht="16.5" customHeight="1" x14ac:dyDescent="0.45">
      <c r="A66" s="334" t="s">
        <v>552</v>
      </c>
      <c r="B66" s="1" t="s">
        <v>697</v>
      </c>
      <c r="C66" s="335">
        <v>50.7</v>
      </c>
      <c r="D66" s="335">
        <v>51.8</v>
      </c>
      <c r="E66" s="335">
        <v>55.2</v>
      </c>
      <c r="F66" s="335">
        <v>52.5</v>
      </c>
      <c r="G66" s="335">
        <v>54.6</v>
      </c>
      <c r="H66" s="335">
        <v>54.5</v>
      </c>
      <c r="I66" s="335">
        <v>57</v>
      </c>
      <c r="J66" s="335">
        <v>54.2</v>
      </c>
    </row>
    <row r="67" spans="1:14" ht="16.5" customHeight="1" x14ac:dyDescent="0.45">
      <c r="A67" s="334" t="s">
        <v>553</v>
      </c>
      <c r="B67" s="1" t="s">
        <v>698</v>
      </c>
      <c r="C67" s="335">
        <v>404.5</v>
      </c>
      <c r="D67" s="335">
        <v>437</v>
      </c>
      <c r="E67" s="335">
        <v>511.3</v>
      </c>
      <c r="F67" s="335">
        <v>592.5</v>
      </c>
      <c r="G67" s="335">
        <v>675.6</v>
      </c>
      <c r="H67" s="335">
        <v>699.9</v>
      </c>
      <c r="I67" s="335">
        <v>856.5</v>
      </c>
      <c r="J67" s="335">
        <v>1000.8</v>
      </c>
      <c r="K67" s="426"/>
      <c r="L67" s="426"/>
      <c r="M67" s="426"/>
      <c r="N67" s="426"/>
    </row>
    <row r="68" spans="1:14" ht="16.5" customHeight="1" x14ac:dyDescent="0.45">
      <c r="A68" s="334" t="s">
        <v>562</v>
      </c>
      <c r="B68" s="1" t="s">
        <v>699</v>
      </c>
      <c r="C68" s="335">
        <v>505.2</v>
      </c>
      <c r="D68" s="335">
        <v>530.29999999999995</v>
      </c>
      <c r="E68" s="335">
        <v>578.20000000000005</v>
      </c>
      <c r="F68" s="335">
        <v>612.29999999999995</v>
      </c>
      <c r="G68" s="335">
        <v>668.1</v>
      </c>
      <c r="H68" s="335">
        <v>681.9</v>
      </c>
      <c r="I68" s="335">
        <v>756</v>
      </c>
      <c r="J68" s="335">
        <v>642.70000000000005</v>
      </c>
      <c r="K68" s="426"/>
      <c r="L68" s="426"/>
      <c r="M68" s="426"/>
      <c r="N68" s="426"/>
    </row>
    <row r="69" spans="1:14" ht="16.5" customHeight="1" x14ac:dyDescent="0.45">
      <c r="A69" s="334" t="s">
        <v>555</v>
      </c>
      <c r="B69" s="1" t="s">
        <v>700</v>
      </c>
      <c r="C69" s="335">
        <v>531.1</v>
      </c>
      <c r="D69" s="335">
        <v>540.79999999999995</v>
      </c>
      <c r="E69" s="335">
        <v>582.9</v>
      </c>
      <c r="F69" s="335">
        <v>616.79999999999995</v>
      </c>
      <c r="G69" s="335">
        <v>620</v>
      </c>
      <c r="H69" s="335">
        <v>587.6</v>
      </c>
      <c r="I69" s="335">
        <v>678.3</v>
      </c>
      <c r="J69" s="335">
        <v>634.6</v>
      </c>
      <c r="K69" s="426"/>
      <c r="L69" s="426"/>
      <c r="M69" s="426"/>
      <c r="N69" s="426"/>
    </row>
    <row r="70" spans="1:14" ht="16.5" customHeight="1" x14ac:dyDescent="0.45">
      <c r="A70" s="334" t="s">
        <v>623</v>
      </c>
      <c r="B70" s="1" t="s">
        <v>701</v>
      </c>
      <c r="C70" s="335">
        <v>537.9</v>
      </c>
      <c r="D70" s="335">
        <v>561.70000000000005</v>
      </c>
      <c r="E70" s="335">
        <v>628.1</v>
      </c>
      <c r="F70" s="335">
        <v>654.70000000000005</v>
      </c>
      <c r="G70" s="335">
        <v>688.9</v>
      </c>
      <c r="H70" s="335">
        <v>691.3</v>
      </c>
      <c r="I70" s="335">
        <v>815.8</v>
      </c>
      <c r="J70" s="335">
        <v>839.6</v>
      </c>
    </row>
    <row r="71" spans="1:14" ht="16.5" customHeight="1" x14ac:dyDescent="0.45">
      <c r="A71" s="334" t="s">
        <v>5</v>
      </c>
      <c r="B71" s="1" t="s">
        <v>702</v>
      </c>
      <c r="C71" s="335"/>
      <c r="D71" s="335"/>
      <c r="E71" s="335"/>
      <c r="F71" s="335"/>
      <c r="G71" s="335"/>
      <c r="H71" s="335"/>
      <c r="I71" s="335"/>
      <c r="J71" s="335"/>
    </row>
    <row r="72" spans="1:14" ht="16.5" customHeight="1" x14ac:dyDescent="0.45">
      <c r="A72" s="334" t="s">
        <v>6</v>
      </c>
      <c r="B72" s="1" t="s">
        <v>703</v>
      </c>
      <c r="C72" s="335"/>
      <c r="D72" s="335"/>
      <c r="E72" s="335"/>
      <c r="F72" s="335"/>
      <c r="G72" s="335"/>
      <c r="H72" s="335"/>
      <c r="I72" s="335"/>
      <c r="J72" s="335"/>
    </row>
    <row r="73" spans="1:14" ht="16.5" customHeight="1" x14ac:dyDescent="0.45">
      <c r="A73" s="330" t="s">
        <v>587</v>
      </c>
      <c r="B73" s="1" t="s">
        <v>704</v>
      </c>
      <c r="C73" s="336">
        <v>2029.3</v>
      </c>
      <c r="D73" s="336">
        <v>2121.5</v>
      </c>
      <c r="E73" s="336">
        <v>2355.6</v>
      </c>
      <c r="F73" s="336">
        <v>2528.8000000000002</v>
      </c>
      <c r="G73" s="336">
        <v>2707.2</v>
      </c>
      <c r="H73" s="336">
        <v>2715.2</v>
      </c>
      <c r="I73" s="336">
        <v>3163.6</v>
      </c>
      <c r="J73" s="336">
        <v>3171.9</v>
      </c>
    </row>
    <row r="74" spans="1:14" ht="16.5" customHeight="1" x14ac:dyDescent="0.45">
      <c r="A74" s="333" t="s">
        <v>7</v>
      </c>
      <c r="B74" s="1" t="s">
        <v>705</v>
      </c>
      <c r="C74" s="335"/>
      <c r="D74" s="335"/>
      <c r="E74" s="335"/>
      <c r="F74" s="335"/>
      <c r="G74" s="335"/>
      <c r="H74" s="335"/>
      <c r="I74" s="335"/>
      <c r="J74" s="335"/>
    </row>
    <row r="75" spans="1:14" ht="16.5" customHeight="1" x14ac:dyDescent="0.45">
      <c r="A75" s="334" t="s">
        <v>8</v>
      </c>
      <c r="B75" s="1" t="s">
        <v>706</v>
      </c>
      <c r="C75" s="335"/>
      <c r="D75" s="335"/>
      <c r="E75" s="335"/>
      <c r="F75" s="335"/>
      <c r="G75" s="335"/>
      <c r="H75" s="335"/>
      <c r="I75" s="335"/>
      <c r="J75" s="335"/>
      <c r="L75" s="427"/>
    </row>
    <row r="76" spans="1:14" ht="16.5" customHeight="1" x14ac:dyDescent="0.45">
      <c r="A76" s="337" t="s">
        <v>9</v>
      </c>
      <c r="B76" s="1" t="s">
        <v>707</v>
      </c>
      <c r="C76" s="335">
        <v>970.1</v>
      </c>
      <c r="D76" s="335">
        <v>1019</v>
      </c>
      <c r="E76" s="335">
        <v>1210.5</v>
      </c>
      <c r="F76" s="335">
        <v>1446</v>
      </c>
      <c r="G76" s="335">
        <v>1576.5</v>
      </c>
      <c r="H76" s="335">
        <v>1577.5</v>
      </c>
      <c r="I76" s="335">
        <v>1870.7</v>
      </c>
      <c r="J76" s="335">
        <v>1854.4</v>
      </c>
    </row>
    <row r="77" spans="1:14" ht="16.5" customHeight="1" x14ac:dyDescent="0.45">
      <c r="A77" s="337" t="s">
        <v>10</v>
      </c>
      <c r="B77" s="1" t="s">
        <v>708</v>
      </c>
      <c r="C77" s="335">
        <v>364.6</v>
      </c>
      <c r="D77" s="335">
        <v>371.7</v>
      </c>
      <c r="E77" s="335">
        <v>344.9</v>
      </c>
      <c r="F77" s="335">
        <v>254.8</v>
      </c>
      <c r="G77" s="335">
        <v>263</v>
      </c>
      <c r="H77" s="335">
        <v>268.7</v>
      </c>
      <c r="I77" s="335">
        <v>289.10000000000002</v>
      </c>
      <c r="J77" s="335">
        <v>292.3</v>
      </c>
    </row>
    <row r="78" spans="1:14" ht="16.5" customHeight="1" x14ac:dyDescent="0.45">
      <c r="A78" s="337" t="s">
        <v>11</v>
      </c>
      <c r="B78" s="1" t="s">
        <v>709</v>
      </c>
      <c r="C78" s="335">
        <v>4.9000000000000004</v>
      </c>
      <c r="D78" s="335">
        <v>4.7</v>
      </c>
      <c r="E78" s="335">
        <v>4.4000000000000004</v>
      </c>
      <c r="F78" s="335">
        <v>4</v>
      </c>
      <c r="G78" s="335">
        <v>4.5</v>
      </c>
      <c r="H78" s="335">
        <v>3.1</v>
      </c>
      <c r="I78" s="335">
        <v>1.5</v>
      </c>
      <c r="J78" s="335">
        <v>0</v>
      </c>
    </row>
    <row r="79" spans="1:14" ht="16.5" customHeight="1" x14ac:dyDescent="0.45">
      <c r="A79" s="337" t="s">
        <v>12</v>
      </c>
      <c r="B79" s="1" t="s">
        <v>710</v>
      </c>
      <c r="C79" s="335">
        <v>0.1</v>
      </c>
      <c r="D79" s="335">
        <v>0.1</v>
      </c>
      <c r="E79" s="335">
        <v>0</v>
      </c>
      <c r="F79" s="335">
        <v>0</v>
      </c>
      <c r="G79" s="335">
        <v>0</v>
      </c>
      <c r="H79" s="335">
        <v>0</v>
      </c>
      <c r="I79" s="335">
        <v>0</v>
      </c>
      <c r="J79" s="335"/>
    </row>
    <row r="80" spans="1:14" ht="16.5" customHeight="1" x14ac:dyDescent="0.45">
      <c r="A80" s="337" t="s">
        <v>13</v>
      </c>
      <c r="B80" s="1" t="s">
        <v>711</v>
      </c>
      <c r="C80" s="335">
        <v>2.1</v>
      </c>
      <c r="D80" s="335">
        <v>2</v>
      </c>
      <c r="E80" s="335">
        <v>2.1</v>
      </c>
      <c r="F80" s="335">
        <v>2.1</v>
      </c>
      <c r="G80" s="335">
        <v>2.1</v>
      </c>
      <c r="H80" s="335">
        <v>1.9</v>
      </c>
      <c r="I80" s="335">
        <v>2.1</v>
      </c>
      <c r="J80" s="335">
        <v>1.9</v>
      </c>
    </row>
    <row r="81" spans="1:14" ht="16.5" customHeight="1" x14ac:dyDescent="0.45">
      <c r="A81" s="338" t="s">
        <v>14</v>
      </c>
      <c r="B81" s="1" t="s">
        <v>712</v>
      </c>
      <c r="C81" s="1"/>
      <c r="D81" s="1"/>
      <c r="E81" s="1"/>
      <c r="F81" s="1"/>
      <c r="G81" s="1"/>
      <c r="H81" s="1"/>
      <c r="I81" s="1"/>
      <c r="J81" s="1"/>
      <c r="K81" s="1"/>
    </row>
    <row r="82" spans="1:14" ht="16.5" customHeight="1" x14ac:dyDescent="0.45">
      <c r="A82" s="337" t="s">
        <v>5</v>
      </c>
      <c r="B82" s="1" t="s">
        <v>702</v>
      </c>
      <c r="C82" s="335"/>
      <c r="D82" s="335"/>
      <c r="E82" s="335"/>
      <c r="F82" s="335"/>
      <c r="G82" s="335"/>
      <c r="H82" s="335"/>
      <c r="I82" s="335"/>
      <c r="J82" s="335"/>
    </row>
    <row r="83" spans="1:14" ht="16.5" customHeight="1" x14ac:dyDescent="0.45">
      <c r="A83" s="339" t="s">
        <v>15</v>
      </c>
      <c r="B83" s="1" t="s">
        <v>713</v>
      </c>
      <c r="C83" s="336">
        <v>1341.9</v>
      </c>
      <c r="D83" s="336">
        <v>1397.4</v>
      </c>
      <c r="E83" s="336">
        <v>1561.9</v>
      </c>
      <c r="F83" s="336">
        <v>1707</v>
      </c>
      <c r="G83" s="336">
        <v>1846.1</v>
      </c>
      <c r="H83" s="336">
        <v>1851.3</v>
      </c>
      <c r="I83" s="336">
        <v>2163.4</v>
      </c>
      <c r="J83" s="336">
        <v>2148.6</v>
      </c>
    </row>
    <row r="84" spans="1:14" ht="16.5" customHeight="1" x14ac:dyDescent="0.45">
      <c r="A84" s="334" t="s">
        <v>16</v>
      </c>
      <c r="B84" s="1" t="s">
        <v>714</v>
      </c>
      <c r="C84" s="335"/>
      <c r="D84" s="335"/>
      <c r="E84" s="335"/>
      <c r="F84" s="335"/>
      <c r="G84" s="335"/>
      <c r="H84" s="335"/>
      <c r="I84" s="335"/>
      <c r="J84" s="335"/>
    </row>
    <row r="85" spans="1:14" ht="16.5" customHeight="1" x14ac:dyDescent="0.45">
      <c r="A85" s="340" t="s">
        <v>17</v>
      </c>
      <c r="B85" s="1" t="s">
        <v>715</v>
      </c>
      <c r="C85" s="335">
        <v>535.79999999999995</v>
      </c>
      <c r="D85" s="335">
        <v>559.70000000000005</v>
      </c>
      <c r="E85" s="335">
        <v>626</v>
      </c>
      <c r="F85" s="335">
        <v>652.6</v>
      </c>
      <c r="G85" s="335">
        <v>686.8</v>
      </c>
      <c r="H85" s="335">
        <v>689.4</v>
      </c>
      <c r="I85" s="335">
        <v>813.7</v>
      </c>
      <c r="J85" s="335">
        <v>837.8</v>
      </c>
      <c r="L85" s="502"/>
    </row>
    <row r="86" spans="1:14" ht="16.5" customHeight="1" x14ac:dyDescent="0.45">
      <c r="A86" s="334" t="s">
        <v>18</v>
      </c>
      <c r="B86" s="1" t="s">
        <v>716</v>
      </c>
      <c r="C86" s="335"/>
      <c r="D86" s="335"/>
      <c r="E86" s="335"/>
      <c r="F86" s="335"/>
      <c r="G86" s="335"/>
      <c r="H86" s="335"/>
      <c r="I86" s="335"/>
      <c r="J86" s="335"/>
    </row>
    <row r="87" spans="1:14" ht="16.5" customHeight="1" x14ac:dyDescent="0.45">
      <c r="A87" s="340" t="s">
        <v>19</v>
      </c>
      <c r="B87" s="1" t="s">
        <v>717</v>
      </c>
      <c r="C87" s="335">
        <v>151.69999999999999</v>
      </c>
      <c r="D87" s="335">
        <v>164.4</v>
      </c>
      <c r="E87" s="335">
        <v>167.8</v>
      </c>
      <c r="F87" s="335">
        <v>169.2</v>
      </c>
      <c r="G87" s="335">
        <v>174.4</v>
      </c>
      <c r="H87" s="335">
        <v>174.6</v>
      </c>
      <c r="I87" s="335">
        <v>186.6</v>
      </c>
      <c r="J87" s="335">
        <v>185.6</v>
      </c>
    </row>
    <row r="88" spans="1:14" ht="16.5" customHeight="1" x14ac:dyDescent="0.45">
      <c r="A88" s="340" t="s">
        <v>6</v>
      </c>
      <c r="B88" s="1" t="s">
        <v>703</v>
      </c>
      <c r="C88" s="335"/>
      <c r="D88" s="335"/>
      <c r="E88" s="335"/>
      <c r="F88" s="335"/>
      <c r="G88" s="335"/>
      <c r="H88" s="335"/>
      <c r="I88" s="335"/>
      <c r="J88" s="335"/>
    </row>
    <row r="89" spans="1:14" ht="16.5" customHeight="1" x14ac:dyDescent="0.45">
      <c r="A89" s="330" t="s">
        <v>587</v>
      </c>
      <c r="B89" s="1" t="s">
        <v>718</v>
      </c>
      <c r="C89" s="336">
        <v>2029.3</v>
      </c>
      <c r="D89" s="336">
        <v>2121.5</v>
      </c>
      <c r="E89" s="336">
        <v>2355.6</v>
      </c>
      <c r="F89" s="336">
        <v>2528.8000000000002</v>
      </c>
      <c r="G89" s="336">
        <v>2707.2</v>
      </c>
      <c r="H89" s="336">
        <v>2715.2</v>
      </c>
      <c r="I89" s="336">
        <v>3163.6</v>
      </c>
      <c r="J89" s="336">
        <v>3171.9</v>
      </c>
    </row>
    <row r="90" spans="1:14" ht="16.5" customHeight="1" x14ac:dyDescent="0.45">
      <c r="A90" s="330"/>
      <c r="B90" s="1"/>
      <c r="C90" s="343"/>
      <c r="E90" s="343"/>
      <c r="F90" s="343"/>
      <c r="G90" s="343"/>
      <c r="H90" s="343"/>
      <c r="I90" s="343"/>
      <c r="J90" s="342"/>
    </row>
    <row r="91" spans="1:14" ht="16.5" customHeight="1" x14ac:dyDescent="0.45">
      <c r="A91" s="330"/>
      <c r="B91" s="1"/>
      <c r="C91" s="343"/>
      <c r="E91" s="343"/>
      <c r="F91" s="343"/>
      <c r="G91" s="343"/>
      <c r="H91" s="343"/>
      <c r="I91" s="343"/>
      <c r="J91" s="342"/>
    </row>
    <row r="92" spans="1:14" s="291" customFormat="1" ht="15" customHeight="1" x14ac:dyDescent="0.45">
      <c r="A92" s="289"/>
      <c r="B92" s="1"/>
      <c r="C92" s="601" t="s">
        <v>541</v>
      </c>
      <c r="D92" s="601"/>
      <c r="E92" s="601"/>
      <c r="F92" s="601"/>
      <c r="G92" s="601"/>
      <c r="H92" s="601"/>
      <c r="I92" s="601"/>
      <c r="J92" s="601"/>
      <c r="K92" s="427"/>
      <c r="L92" s="427"/>
      <c r="M92" s="427"/>
      <c r="N92" s="427"/>
    </row>
    <row r="93" spans="1:14" ht="18" hidden="1" customHeight="1" x14ac:dyDescent="0.45">
      <c r="A93" s="331"/>
      <c r="B93" s="1" t="s">
        <v>560</v>
      </c>
      <c r="C93" s="341" t="s">
        <v>0</v>
      </c>
      <c r="D93" s="341" t="s">
        <v>1</v>
      </c>
      <c r="E93" s="341" t="s">
        <v>2</v>
      </c>
      <c r="F93" s="341" t="s">
        <v>3</v>
      </c>
      <c r="G93" s="341" t="s">
        <v>4</v>
      </c>
      <c r="H93" s="341" t="s">
        <v>307</v>
      </c>
      <c r="I93" s="341" t="s">
        <v>650</v>
      </c>
      <c r="J93" s="341" t="s">
        <v>651</v>
      </c>
    </row>
    <row r="94" spans="1:14" ht="16.5" customHeight="1" x14ac:dyDescent="0.45">
      <c r="A94" s="333" t="s">
        <v>20</v>
      </c>
      <c r="B94" s="1" t="s">
        <v>719</v>
      </c>
      <c r="C94" s="332"/>
      <c r="D94" s="332"/>
      <c r="E94" s="332"/>
      <c r="F94" s="332"/>
      <c r="G94" s="332"/>
      <c r="H94" s="332"/>
      <c r="I94" s="332"/>
      <c r="J94" s="332"/>
    </row>
    <row r="95" spans="1:14" ht="16.5" customHeight="1" x14ac:dyDescent="0.45">
      <c r="A95" s="334" t="s">
        <v>552</v>
      </c>
      <c r="B95" s="1" t="s">
        <v>720</v>
      </c>
      <c r="C95" s="335">
        <v>146</v>
      </c>
      <c r="D95" s="335">
        <v>152</v>
      </c>
      <c r="E95" s="335">
        <v>168</v>
      </c>
      <c r="F95" s="335">
        <v>178</v>
      </c>
      <c r="G95" s="335">
        <v>191</v>
      </c>
      <c r="H95" s="335">
        <v>197</v>
      </c>
      <c r="I95" s="335">
        <v>227</v>
      </c>
      <c r="J95" s="335">
        <v>222</v>
      </c>
    </row>
    <row r="96" spans="1:14" ht="16.5" customHeight="1" x14ac:dyDescent="0.45">
      <c r="A96" s="334" t="s">
        <v>553</v>
      </c>
      <c r="B96" s="1" t="s">
        <v>721</v>
      </c>
      <c r="C96" s="335">
        <v>36</v>
      </c>
      <c r="D96" s="335">
        <v>39</v>
      </c>
      <c r="E96" s="335">
        <v>46</v>
      </c>
      <c r="F96" s="335">
        <v>52</v>
      </c>
      <c r="G96" s="335">
        <v>60</v>
      </c>
      <c r="H96" s="335">
        <v>62</v>
      </c>
      <c r="I96" s="335">
        <v>75</v>
      </c>
      <c r="J96" s="335">
        <v>80</v>
      </c>
      <c r="K96" s="426"/>
      <c r="L96" s="426"/>
      <c r="M96" s="426"/>
      <c r="N96" s="426"/>
    </row>
    <row r="97" spans="1:14" ht="16.5" customHeight="1" x14ac:dyDescent="0.45">
      <c r="A97" s="334" t="s">
        <v>562</v>
      </c>
      <c r="B97" s="1" t="s">
        <v>722</v>
      </c>
      <c r="C97" s="335">
        <v>143</v>
      </c>
      <c r="D97" s="335">
        <v>150</v>
      </c>
      <c r="E97" s="335">
        <v>162</v>
      </c>
      <c r="F97" s="335">
        <v>173</v>
      </c>
      <c r="G97" s="335">
        <v>186</v>
      </c>
      <c r="H97" s="335">
        <v>193</v>
      </c>
      <c r="I97" s="335">
        <v>213</v>
      </c>
      <c r="J97" s="335">
        <v>219</v>
      </c>
      <c r="K97" s="426"/>
      <c r="L97" s="426"/>
      <c r="M97" s="426"/>
      <c r="N97" s="426"/>
    </row>
    <row r="98" spans="1:14" ht="16.5" customHeight="1" x14ac:dyDescent="0.45">
      <c r="A98" s="334" t="s">
        <v>555</v>
      </c>
      <c r="B98" s="1" t="s">
        <v>723</v>
      </c>
      <c r="C98" s="335">
        <v>39</v>
      </c>
      <c r="D98" s="335">
        <v>42</v>
      </c>
      <c r="E98" s="335">
        <v>47</v>
      </c>
      <c r="F98" s="335">
        <v>54</v>
      </c>
      <c r="G98" s="335">
        <v>56</v>
      </c>
      <c r="H98" s="335">
        <v>72</v>
      </c>
      <c r="I98" s="335">
        <v>97</v>
      </c>
      <c r="J98" s="335">
        <v>96</v>
      </c>
      <c r="K98" s="426"/>
      <c r="L98" s="426"/>
      <c r="M98" s="426"/>
      <c r="N98" s="426"/>
    </row>
    <row r="99" spans="1:14" ht="16.5" customHeight="1" x14ac:dyDescent="0.45">
      <c r="A99" s="334" t="s">
        <v>623</v>
      </c>
      <c r="B99" s="1" t="s">
        <v>724</v>
      </c>
      <c r="C99" s="471">
        <v>541</v>
      </c>
      <c r="D99" s="471">
        <v>545</v>
      </c>
      <c r="E99" s="471">
        <v>593</v>
      </c>
      <c r="F99" s="471">
        <v>621</v>
      </c>
      <c r="G99" s="471">
        <v>651</v>
      </c>
      <c r="H99" s="471">
        <v>648</v>
      </c>
      <c r="I99" s="471">
        <v>756</v>
      </c>
      <c r="J99" s="471">
        <v>746</v>
      </c>
    </row>
    <row r="100" spans="1:14" ht="16.5" customHeight="1" x14ac:dyDescent="0.45">
      <c r="A100" s="334" t="s">
        <v>5</v>
      </c>
      <c r="B100" s="1" t="s">
        <v>725</v>
      </c>
      <c r="C100" s="471"/>
      <c r="D100" s="471"/>
      <c r="E100" s="471"/>
      <c r="F100" s="471"/>
      <c r="G100" s="471"/>
      <c r="H100" s="471"/>
      <c r="I100" s="471"/>
      <c r="J100" s="471"/>
    </row>
    <row r="101" spans="1:14" ht="16.5" customHeight="1" x14ac:dyDescent="0.45">
      <c r="A101" s="334" t="s">
        <v>6</v>
      </c>
      <c r="B101" s="1" t="s">
        <v>726</v>
      </c>
      <c r="C101" s="471"/>
      <c r="D101" s="471"/>
      <c r="E101" s="471"/>
      <c r="F101" s="471"/>
      <c r="G101" s="471"/>
      <c r="H101" s="471"/>
      <c r="I101" s="471"/>
      <c r="J101" s="471"/>
    </row>
    <row r="102" spans="1:14" ht="16.5" customHeight="1" x14ac:dyDescent="0.45">
      <c r="A102" s="330" t="s">
        <v>587</v>
      </c>
      <c r="B102" s="1" t="s">
        <v>727</v>
      </c>
      <c r="C102" s="472">
        <v>68</v>
      </c>
      <c r="D102" s="472">
        <v>73</v>
      </c>
      <c r="E102" s="472">
        <v>83</v>
      </c>
      <c r="F102" s="472">
        <v>91</v>
      </c>
      <c r="G102" s="472">
        <v>99</v>
      </c>
      <c r="H102" s="472">
        <v>111</v>
      </c>
      <c r="I102" s="472">
        <v>136</v>
      </c>
      <c r="J102" s="472">
        <v>136</v>
      </c>
    </row>
    <row r="103" spans="1:14" ht="16.5" customHeight="1" x14ac:dyDescent="0.45">
      <c r="A103" s="333" t="s">
        <v>7</v>
      </c>
      <c r="B103" s="1" t="s">
        <v>728</v>
      </c>
      <c r="C103" s="471"/>
      <c r="D103" s="471"/>
      <c r="E103" s="471"/>
      <c r="F103" s="471"/>
      <c r="G103" s="471"/>
      <c r="H103" s="471"/>
      <c r="I103" s="471"/>
      <c r="J103" s="471"/>
    </row>
    <row r="104" spans="1:14" ht="16.5" customHeight="1" x14ac:dyDescent="0.45">
      <c r="A104" s="334" t="s">
        <v>8</v>
      </c>
      <c r="B104" s="1" t="s">
        <v>729</v>
      </c>
      <c r="C104" s="471"/>
      <c r="D104" s="471"/>
      <c r="E104" s="471"/>
      <c r="F104" s="471"/>
      <c r="G104" s="471"/>
      <c r="H104" s="471"/>
      <c r="I104" s="471"/>
      <c r="J104" s="471"/>
      <c r="L104" s="427"/>
    </row>
    <row r="105" spans="1:14" ht="16.5" customHeight="1" x14ac:dyDescent="0.45">
      <c r="A105" s="337" t="s">
        <v>9</v>
      </c>
      <c r="B105" s="1" t="s">
        <v>730</v>
      </c>
      <c r="C105" s="471">
        <v>44</v>
      </c>
      <c r="D105" s="471">
        <v>47</v>
      </c>
      <c r="E105" s="471">
        <v>55</v>
      </c>
      <c r="F105" s="471">
        <v>64</v>
      </c>
      <c r="G105" s="471">
        <v>71</v>
      </c>
      <c r="H105" s="471">
        <v>76</v>
      </c>
      <c r="I105" s="471">
        <v>92</v>
      </c>
      <c r="J105" s="471">
        <v>90</v>
      </c>
    </row>
    <row r="106" spans="1:14" ht="16.5" customHeight="1" x14ac:dyDescent="0.45">
      <c r="A106" s="337" t="s">
        <v>10</v>
      </c>
      <c r="B106" s="1" t="s">
        <v>731</v>
      </c>
      <c r="C106" s="471">
        <v>160</v>
      </c>
      <c r="D106" s="471">
        <v>167</v>
      </c>
      <c r="E106" s="471">
        <v>200</v>
      </c>
      <c r="F106" s="471">
        <v>252</v>
      </c>
      <c r="G106" s="471">
        <v>274</v>
      </c>
      <c r="H106" s="471">
        <v>292</v>
      </c>
      <c r="I106" s="471">
        <v>322</v>
      </c>
      <c r="J106" s="471">
        <v>340</v>
      </c>
    </row>
    <row r="107" spans="1:14" ht="16.5" customHeight="1" x14ac:dyDescent="0.45">
      <c r="A107" s="337" t="s">
        <v>11</v>
      </c>
      <c r="B107" s="1" t="s">
        <v>732</v>
      </c>
      <c r="C107" s="471">
        <v>1</v>
      </c>
      <c r="D107" s="471">
        <v>1</v>
      </c>
      <c r="E107" s="471">
        <v>2</v>
      </c>
      <c r="F107" s="471">
        <v>2</v>
      </c>
      <c r="G107" s="471">
        <v>2</v>
      </c>
      <c r="H107" s="471">
        <v>4</v>
      </c>
      <c r="I107" s="471">
        <v>25</v>
      </c>
      <c r="J107" s="471"/>
    </row>
    <row r="108" spans="1:14" ht="16.5" customHeight="1" x14ac:dyDescent="0.45">
      <c r="A108" s="337" t="s">
        <v>12</v>
      </c>
      <c r="B108" s="1" t="s">
        <v>733</v>
      </c>
      <c r="C108" s="471">
        <v>13</v>
      </c>
      <c r="D108" s="471">
        <v>12</v>
      </c>
      <c r="E108" s="471">
        <v>9</v>
      </c>
      <c r="F108" s="471">
        <v>9</v>
      </c>
      <c r="G108" s="471">
        <v>8</v>
      </c>
      <c r="H108" s="471">
        <v>24</v>
      </c>
      <c r="I108" s="471"/>
      <c r="J108" s="471"/>
    </row>
    <row r="109" spans="1:14" ht="16.5" customHeight="1" x14ac:dyDescent="0.45">
      <c r="A109" s="337" t="s">
        <v>13</v>
      </c>
      <c r="B109" s="1" t="s">
        <v>734</v>
      </c>
      <c r="C109" s="471"/>
      <c r="D109" s="471"/>
      <c r="E109" s="471"/>
      <c r="F109" s="471"/>
      <c r="G109" s="471"/>
      <c r="H109" s="471"/>
      <c r="I109" s="471"/>
      <c r="J109" s="471"/>
    </row>
    <row r="110" spans="1:14" ht="16.5" customHeight="1" x14ac:dyDescent="0.45">
      <c r="A110" s="338" t="s">
        <v>14</v>
      </c>
      <c r="B110" s="1" t="s">
        <v>735</v>
      </c>
      <c r="C110" s="471"/>
      <c r="D110" s="471"/>
      <c r="E110" s="471"/>
      <c r="F110" s="471"/>
      <c r="G110" s="471"/>
      <c r="H110" s="471"/>
      <c r="I110" s="471"/>
      <c r="J110" s="471"/>
    </row>
    <row r="111" spans="1:14" ht="16.5" customHeight="1" x14ac:dyDescent="0.45">
      <c r="A111" s="337" t="s">
        <v>5</v>
      </c>
      <c r="B111" s="1" t="s">
        <v>725</v>
      </c>
      <c r="C111" s="471"/>
      <c r="D111" s="471"/>
      <c r="E111" s="471"/>
      <c r="F111" s="471"/>
      <c r="G111" s="471"/>
      <c r="H111" s="471"/>
      <c r="I111" s="471"/>
      <c r="J111" s="471"/>
    </row>
    <row r="112" spans="1:14" ht="16.5" customHeight="1" x14ac:dyDescent="0.45">
      <c r="A112" s="339" t="s">
        <v>15</v>
      </c>
      <c r="B112" s="1" t="s">
        <v>736</v>
      </c>
      <c r="C112" s="472">
        <v>48</v>
      </c>
      <c r="D112" s="472">
        <v>52</v>
      </c>
      <c r="E112" s="472">
        <v>59</v>
      </c>
      <c r="F112" s="472">
        <v>66</v>
      </c>
      <c r="G112" s="472">
        <v>72</v>
      </c>
      <c r="H112" s="472">
        <v>82</v>
      </c>
      <c r="I112" s="472">
        <v>102</v>
      </c>
      <c r="J112" s="472">
        <v>100</v>
      </c>
    </row>
    <row r="113" spans="1:14" ht="16.5" customHeight="1" x14ac:dyDescent="0.45">
      <c r="A113" s="334" t="s">
        <v>16</v>
      </c>
      <c r="B113" s="1" t="s">
        <v>737</v>
      </c>
      <c r="C113" s="471"/>
      <c r="D113" s="471"/>
      <c r="E113" s="471"/>
      <c r="F113" s="471"/>
      <c r="G113" s="471"/>
      <c r="H113" s="471"/>
      <c r="I113" s="471"/>
      <c r="J113" s="471"/>
    </row>
    <row r="114" spans="1:14" ht="16.5" customHeight="1" x14ac:dyDescent="0.45">
      <c r="A114" s="340" t="s">
        <v>17</v>
      </c>
      <c r="B114" s="1" t="s">
        <v>738</v>
      </c>
      <c r="C114" s="471">
        <v>541</v>
      </c>
      <c r="D114" s="471">
        <v>545</v>
      </c>
      <c r="E114" s="471">
        <v>593</v>
      </c>
      <c r="F114" s="471">
        <v>621</v>
      </c>
      <c r="G114" s="471">
        <v>651</v>
      </c>
      <c r="H114" s="471">
        <v>648</v>
      </c>
      <c r="I114" s="471">
        <v>756</v>
      </c>
      <c r="J114" s="471">
        <v>746</v>
      </c>
    </row>
    <row r="115" spans="1:14" ht="16.5" customHeight="1" x14ac:dyDescent="0.45">
      <c r="A115" s="334" t="s">
        <v>18</v>
      </c>
      <c r="B115" s="1" t="s">
        <v>739</v>
      </c>
      <c r="C115" s="335"/>
      <c r="D115" s="335"/>
      <c r="E115" s="335"/>
      <c r="F115" s="335"/>
      <c r="G115" s="335"/>
      <c r="H115" s="335"/>
      <c r="I115" s="335"/>
      <c r="J115" s="335"/>
    </row>
    <row r="116" spans="1:14" ht="16.5" customHeight="1" x14ac:dyDescent="0.45">
      <c r="A116" s="340" t="s">
        <v>19</v>
      </c>
      <c r="B116" s="1" t="s">
        <v>740</v>
      </c>
      <c r="C116" s="335">
        <v>165</v>
      </c>
      <c r="D116" s="335">
        <v>178</v>
      </c>
      <c r="E116" s="335">
        <v>184</v>
      </c>
      <c r="F116" s="335">
        <v>199</v>
      </c>
      <c r="G116" s="335">
        <v>208</v>
      </c>
      <c r="H116" s="335">
        <v>212</v>
      </c>
      <c r="I116" s="335">
        <v>228</v>
      </c>
      <c r="J116" s="335">
        <v>244</v>
      </c>
    </row>
    <row r="117" spans="1:14" ht="16.5" customHeight="1" x14ac:dyDescent="0.45">
      <c r="A117" s="340" t="s">
        <v>6</v>
      </c>
      <c r="B117" s="1" t="s">
        <v>726</v>
      </c>
      <c r="C117" s="335"/>
      <c r="D117" s="335"/>
      <c r="E117" s="335"/>
      <c r="F117" s="335"/>
      <c r="G117" s="335"/>
      <c r="H117" s="335"/>
      <c r="I117" s="335"/>
      <c r="J117" s="335"/>
    </row>
    <row r="118" spans="1:14" ht="16.5" customHeight="1" x14ac:dyDescent="0.45">
      <c r="A118" s="330" t="s">
        <v>587</v>
      </c>
      <c r="B118" s="1" t="s">
        <v>741</v>
      </c>
      <c r="C118" s="336">
        <v>68</v>
      </c>
      <c r="D118" s="336">
        <v>73</v>
      </c>
      <c r="E118" s="336">
        <v>83</v>
      </c>
      <c r="F118" s="336">
        <v>91</v>
      </c>
      <c r="G118" s="336">
        <v>99</v>
      </c>
      <c r="H118" s="336">
        <v>111</v>
      </c>
      <c r="I118" s="336">
        <v>136</v>
      </c>
      <c r="J118" s="336">
        <v>136</v>
      </c>
    </row>
    <row r="119" spans="1:14" ht="16.5" customHeight="1" x14ac:dyDescent="0.45">
      <c r="A119" s="330"/>
      <c r="B119" s="1"/>
      <c r="C119" s="343"/>
      <c r="D119" s="342"/>
      <c r="E119" s="344"/>
      <c r="F119" s="343"/>
      <c r="G119" s="343"/>
      <c r="H119" s="343"/>
      <c r="I119" s="343"/>
      <c r="J119" s="343"/>
    </row>
    <row r="120" spans="1:14" x14ac:dyDescent="0.45">
      <c r="A120" s="330"/>
      <c r="B120" s="1"/>
      <c r="C120" s="343"/>
      <c r="D120" s="342"/>
      <c r="F120" s="343"/>
      <c r="G120" s="343"/>
      <c r="H120" s="343"/>
      <c r="I120" s="343"/>
      <c r="J120" s="343"/>
    </row>
    <row r="121" spans="1:14" s="291" customFormat="1" ht="15" customHeight="1" x14ac:dyDescent="0.45">
      <c r="A121" s="289"/>
      <c r="B121" s="1"/>
      <c r="C121" s="601" t="s">
        <v>21</v>
      </c>
      <c r="D121" s="601"/>
      <c r="E121" s="601"/>
      <c r="F121" s="601"/>
      <c r="G121" s="601"/>
      <c r="H121" s="601"/>
      <c r="I121" s="601"/>
      <c r="J121" s="601"/>
      <c r="K121" s="427"/>
      <c r="L121" s="427"/>
      <c r="M121" s="427"/>
      <c r="N121" s="427"/>
    </row>
    <row r="122" spans="1:14" ht="20.25" hidden="1" customHeight="1" x14ac:dyDescent="0.45">
      <c r="A122" s="331"/>
      <c r="B122" s="1" t="s">
        <v>560</v>
      </c>
      <c r="C122" s="341" t="s">
        <v>0</v>
      </c>
      <c r="D122" s="341" t="s">
        <v>1</v>
      </c>
      <c r="E122" s="341" t="s">
        <v>2</v>
      </c>
      <c r="F122" s="341" t="s">
        <v>3</v>
      </c>
      <c r="G122" s="341" t="s">
        <v>4</v>
      </c>
      <c r="H122" s="341" t="s">
        <v>307</v>
      </c>
      <c r="I122" s="341" t="s">
        <v>650</v>
      </c>
      <c r="J122" s="341" t="s">
        <v>651</v>
      </c>
    </row>
    <row r="123" spans="1:14" ht="16.5" customHeight="1" x14ac:dyDescent="0.45">
      <c r="A123" s="333" t="s">
        <v>20</v>
      </c>
      <c r="B123" s="1" t="s">
        <v>742</v>
      </c>
      <c r="C123" s="332"/>
      <c r="D123" s="332"/>
      <c r="E123" s="332"/>
      <c r="F123" s="332"/>
      <c r="G123" s="332"/>
      <c r="H123" s="332"/>
      <c r="I123" s="332"/>
      <c r="J123" s="332"/>
    </row>
    <row r="124" spans="1:14" ht="16.5" customHeight="1" x14ac:dyDescent="0.45">
      <c r="A124" s="334" t="s">
        <v>552</v>
      </c>
      <c r="B124" s="1" t="s">
        <v>743</v>
      </c>
      <c r="C124" s="471">
        <v>16</v>
      </c>
      <c r="D124" s="471">
        <v>15</v>
      </c>
      <c r="E124" s="471">
        <v>14</v>
      </c>
      <c r="F124" s="471">
        <v>12</v>
      </c>
      <c r="G124" s="471">
        <v>11</v>
      </c>
      <c r="H124" s="471">
        <v>10</v>
      </c>
      <c r="I124" s="471">
        <v>8</v>
      </c>
      <c r="J124" s="471">
        <v>7</v>
      </c>
    </row>
    <row r="125" spans="1:14" ht="16.5" customHeight="1" x14ac:dyDescent="0.45">
      <c r="A125" s="334" t="s">
        <v>553</v>
      </c>
      <c r="B125" s="1" t="s">
        <v>744</v>
      </c>
      <c r="C125" s="471">
        <v>42</v>
      </c>
      <c r="D125" s="471">
        <v>41</v>
      </c>
      <c r="E125" s="471">
        <v>40</v>
      </c>
      <c r="F125" s="471">
        <v>38</v>
      </c>
      <c r="G125" s="471">
        <v>34</v>
      </c>
      <c r="H125" s="471">
        <v>33</v>
      </c>
      <c r="I125" s="471">
        <v>31</v>
      </c>
      <c r="J125" s="471">
        <v>24</v>
      </c>
      <c r="K125" s="426"/>
      <c r="L125" s="426"/>
      <c r="M125" s="426"/>
      <c r="N125" s="426"/>
    </row>
    <row r="126" spans="1:14" ht="16.5" customHeight="1" x14ac:dyDescent="0.45">
      <c r="A126" s="334" t="s">
        <v>562</v>
      </c>
      <c r="B126" s="1" t="s">
        <v>745</v>
      </c>
      <c r="C126" s="471">
        <v>10</v>
      </c>
      <c r="D126" s="471">
        <v>10</v>
      </c>
      <c r="E126" s="471">
        <v>12</v>
      </c>
      <c r="F126" s="471">
        <v>12</v>
      </c>
      <c r="G126" s="471">
        <v>12</v>
      </c>
      <c r="H126" s="471">
        <v>11</v>
      </c>
      <c r="I126" s="471">
        <v>10</v>
      </c>
      <c r="J126" s="471">
        <v>8</v>
      </c>
      <c r="K126" s="426"/>
      <c r="L126" s="426"/>
      <c r="M126" s="426"/>
      <c r="N126" s="426"/>
    </row>
    <row r="127" spans="1:14" ht="16.5" customHeight="1" x14ac:dyDescent="0.45">
      <c r="A127" s="334" t="s">
        <v>555</v>
      </c>
      <c r="B127" s="1" t="s">
        <v>746</v>
      </c>
      <c r="C127" s="471">
        <v>35</v>
      </c>
      <c r="D127" s="471">
        <v>33</v>
      </c>
      <c r="E127" s="471">
        <v>28</v>
      </c>
      <c r="F127" s="471">
        <v>27</v>
      </c>
      <c r="G127" s="471">
        <v>25</v>
      </c>
      <c r="H127" s="471">
        <v>20</v>
      </c>
      <c r="I127" s="471">
        <v>18</v>
      </c>
      <c r="J127" s="471">
        <v>16</v>
      </c>
      <c r="K127" s="426"/>
      <c r="L127" s="426"/>
      <c r="M127" s="426"/>
      <c r="N127" s="426"/>
    </row>
    <row r="128" spans="1:14" ht="16.5" customHeight="1" x14ac:dyDescent="0.45">
      <c r="A128" s="334" t="s">
        <v>623</v>
      </c>
      <c r="B128" s="1" t="s">
        <v>747</v>
      </c>
      <c r="C128" s="471"/>
      <c r="D128" s="471"/>
      <c r="E128" s="471"/>
      <c r="F128" s="471"/>
      <c r="G128" s="471"/>
      <c r="H128" s="471"/>
      <c r="I128" s="471"/>
      <c r="J128" s="471"/>
    </row>
    <row r="129" spans="1:12" ht="16.5" customHeight="1" x14ac:dyDescent="0.45">
      <c r="A129" s="334" t="s">
        <v>5</v>
      </c>
      <c r="B129" s="1" t="s">
        <v>748</v>
      </c>
      <c r="C129" s="471"/>
      <c r="D129" s="471"/>
      <c r="E129" s="471"/>
      <c r="F129" s="471"/>
      <c r="G129" s="471"/>
      <c r="H129" s="471"/>
      <c r="I129" s="471"/>
      <c r="J129" s="471"/>
    </row>
    <row r="130" spans="1:12" ht="16.5" customHeight="1" x14ac:dyDescent="0.45">
      <c r="A130" s="334" t="s">
        <v>6</v>
      </c>
      <c r="B130" s="1" t="s">
        <v>749</v>
      </c>
      <c r="C130" s="471"/>
      <c r="D130" s="471"/>
      <c r="E130" s="471"/>
      <c r="F130" s="471"/>
      <c r="G130" s="471"/>
      <c r="H130" s="471"/>
      <c r="I130" s="471"/>
      <c r="J130" s="471"/>
    </row>
    <row r="131" spans="1:12" ht="16.5" customHeight="1" x14ac:dyDescent="0.45">
      <c r="A131" s="330" t="s">
        <v>587</v>
      </c>
      <c r="B131" s="1" t="s">
        <v>750</v>
      </c>
      <c r="C131" s="472">
        <v>103</v>
      </c>
      <c r="D131" s="472">
        <v>99</v>
      </c>
      <c r="E131" s="472">
        <v>94</v>
      </c>
      <c r="F131" s="472">
        <v>89</v>
      </c>
      <c r="G131" s="472">
        <v>82</v>
      </c>
      <c r="H131" s="472">
        <v>74</v>
      </c>
      <c r="I131" s="472">
        <v>67</v>
      </c>
      <c r="J131" s="472">
        <v>55</v>
      </c>
    </row>
    <row r="132" spans="1:12" ht="16.5" customHeight="1" x14ac:dyDescent="0.45">
      <c r="A132" s="333" t="s">
        <v>7</v>
      </c>
      <c r="B132" s="1" t="s">
        <v>751</v>
      </c>
      <c r="C132" s="471"/>
      <c r="D132" s="471"/>
      <c r="E132" s="471"/>
      <c r="F132" s="471"/>
      <c r="G132" s="471"/>
      <c r="H132" s="471"/>
      <c r="I132" s="471"/>
      <c r="J132" s="471"/>
    </row>
    <row r="133" spans="1:12" ht="16.5" customHeight="1" x14ac:dyDescent="0.45">
      <c r="A133" s="334" t="s">
        <v>8</v>
      </c>
      <c r="B133" s="1" t="s">
        <v>752</v>
      </c>
      <c r="C133" s="471"/>
      <c r="D133" s="471"/>
      <c r="E133" s="471"/>
      <c r="F133" s="471"/>
      <c r="G133" s="471"/>
      <c r="H133" s="471"/>
      <c r="I133" s="471"/>
      <c r="J133" s="471"/>
      <c r="L133" s="427"/>
    </row>
    <row r="134" spans="1:12" ht="16.5" customHeight="1" x14ac:dyDescent="0.45">
      <c r="A134" s="337" t="s">
        <v>9</v>
      </c>
      <c r="B134" s="1" t="s">
        <v>753</v>
      </c>
      <c r="C134" s="471">
        <v>69</v>
      </c>
      <c r="D134" s="471">
        <v>68</v>
      </c>
      <c r="E134" s="471">
        <v>67</v>
      </c>
      <c r="F134" s="471">
        <v>67</v>
      </c>
      <c r="G134" s="471">
        <v>64</v>
      </c>
      <c r="H134" s="471">
        <v>60</v>
      </c>
      <c r="I134" s="471">
        <v>55</v>
      </c>
      <c r="J134" s="471">
        <v>47</v>
      </c>
      <c r="K134" s="519"/>
    </row>
    <row r="135" spans="1:12" ht="16.5" customHeight="1" x14ac:dyDescent="0.45">
      <c r="A135" s="337" t="s">
        <v>10</v>
      </c>
      <c r="B135" s="1" t="s">
        <v>754</v>
      </c>
      <c r="C135" s="471">
        <v>34</v>
      </c>
      <c r="D135" s="471">
        <v>31</v>
      </c>
      <c r="E135" s="471">
        <v>27</v>
      </c>
      <c r="F135" s="471">
        <v>22</v>
      </c>
      <c r="G135" s="471">
        <v>18</v>
      </c>
      <c r="H135" s="471">
        <v>14</v>
      </c>
      <c r="I135" s="471">
        <v>12</v>
      </c>
      <c r="J135" s="471">
        <v>8</v>
      </c>
      <c r="K135" s="519"/>
    </row>
    <row r="136" spans="1:12" ht="16.5" customHeight="1" x14ac:dyDescent="0.45">
      <c r="A136" s="337" t="s">
        <v>11</v>
      </c>
      <c r="B136" s="1" t="s">
        <v>755</v>
      </c>
      <c r="C136" s="471"/>
      <c r="D136" s="471"/>
      <c r="E136" s="471"/>
      <c r="F136" s="471"/>
      <c r="G136" s="471"/>
      <c r="H136" s="471"/>
      <c r="I136" s="471"/>
      <c r="J136" s="471"/>
      <c r="K136" s="519"/>
    </row>
    <row r="137" spans="1:12" ht="16.5" customHeight="1" x14ac:dyDescent="0.45">
      <c r="A137" s="337" t="s">
        <v>12</v>
      </c>
      <c r="B137" s="1" t="s">
        <v>756</v>
      </c>
      <c r="C137" s="471"/>
      <c r="D137" s="471"/>
      <c r="E137" s="471"/>
      <c r="F137" s="471"/>
      <c r="G137" s="471"/>
      <c r="H137" s="471"/>
      <c r="I137" s="471"/>
      <c r="J137" s="471"/>
    </row>
    <row r="138" spans="1:12" ht="16.5" customHeight="1" x14ac:dyDescent="0.45">
      <c r="A138" s="337" t="s">
        <v>13</v>
      </c>
      <c r="B138" s="1" t="s">
        <v>757</v>
      </c>
      <c r="C138" s="471"/>
      <c r="D138" s="471"/>
      <c r="E138" s="471"/>
      <c r="F138" s="471"/>
      <c r="G138" s="471"/>
      <c r="H138" s="471"/>
      <c r="I138" s="471"/>
      <c r="J138" s="471"/>
    </row>
    <row r="139" spans="1:12" ht="16.5" customHeight="1" x14ac:dyDescent="0.45">
      <c r="A139" s="338" t="s">
        <v>14</v>
      </c>
      <c r="B139" s="1" t="s">
        <v>758</v>
      </c>
      <c r="C139" s="471"/>
      <c r="D139" s="471"/>
      <c r="E139" s="471"/>
      <c r="F139" s="471"/>
      <c r="G139" s="471"/>
      <c r="H139" s="471"/>
      <c r="I139" s="471"/>
      <c r="J139" s="471"/>
    </row>
    <row r="140" spans="1:12" ht="16.5" customHeight="1" x14ac:dyDescent="0.45">
      <c r="A140" s="337" t="s">
        <v>5</v>
      </c>
      <c r="B140" s="1" t="s">
        <v>748</v>
      </c>
      <c r="C140" s="471"/>
      <c r="D140" s="471"/>
      <c r="E140" s="471"/>
      <c r="F140" s="471"/>
      <c r="G140" s="471"/>
      <c r="H140" s="471"/>
      <c r="I140" s="471"/>
      <c r="J140" s="471"/>
    </row>
    <row r="141" spans="1:12" ht="16.5" customHeight="1" x14ac:dyDescent="0.45">
      <c r="A141" s="339" t="s">
        <v>15</v>
      </c>
      <c r="B141" s="1" t="s">
        <v>759</v>
      </c>
      <c r="C141" s="472">
        <v>103</v>
      </c>
      <c r="D141" s="472">
        <v>99</v>
      </c>
      <c r="E141" s="472">
        <v>94</v>
      </c>
      <c r="F141" s="472">
        <v>89</v>
      </c>
      <c r="G141" s="472">
        <v>82</v>
      </c>
      <c r="H141" s="472">
        <v>74</v>
      </c>
      <c r="I141" s="472">
        <v>67</v>
      </c>
      <c r="J141" s="472">
        <v>55</v>
      </c>
    </row>
    <row r="142" spans="1:12" ht="16.5" customHeight="1" x14ac:dyDescent="0.45">
      <c r="A142" s="334" t="s">
        <v>16</v>
      </c>
      <c r="B142" s="1" t="s">
        <v>760</v>
      </c>
      <c r="C142" s="471"/>
      <c r="D142" s="471"/>
      <c r="E142" s="471"/>
      <c r="F142" s="471"/>
      <c r="G142" s="471"/>
      <c r="H142" s="471"/>
      <c r="I142" s="471"/>
      <c r="J142" s="471"/>
    </row>
    <row r="143" spans="1:12" ht="16.5" customHeight="1" x14ac:dyDescent="0.45">
      <c r="A143" s="340" t="s">
        <v>17</v>
      </c>
      <c r="B143" s="1" t="s">
        <v>761</v>
      </c>
      <c r="C143" s="471"/>
      <c r="D143" s="471"/>
      <c r="E143" s="471"/>
      <c r="F143" s="471"/>
      <c r="G143" s="471"/>
      <c r="H143" s="471"/>
      <c r="I143" s="471"/>
      <c r="J143" s="471"/>
    </row>
    <row r="144" spans="1:12" ht="16.5" customHeight="1" x14ac:dyDescent="0.45">
      <c r="A144" s="334" t="s">
        <v>18</v>
      </c>
      <c r="B144" s="1" t="s">
        <v>762</v>
      </c>
      <c r="C144" s="471"/>
      <c r="D144" s="471"/>
      <c r="E144" s="471"/>
      <c r="F144" s="471"/>
      <c r="G144" s="471"/>
      <c r="H144" s="471"/>
      <c r="I144" s="471"/>
      <c r="J144" s="471"/>
    </row>
    <row r="145" spans="1:10" ht="16.5" customHeight="1" x14ac:dyDescent="0.45">
      <c r="A145" s="340" t="s">
        <v>19</v>
      </c>
      <c r="B145" s="1" t="s">
        <v>763</v>
      </c>
      <c r="C145" s="471"/>
      <c r="D145" s="471"/>
      <c r="E145" s="471"/>
      <c r="F145" s="471"/>
      <c r="G145" s="471"/>
      <c r="H145" s="471"/>
      <c r="I145" s="471"/>
      <c r="J145" s="471"/>
    </row>
    <row r="146" spans="1:10" ht="16.5" customHeight="1" x14ac:dyDescent="0.45">
      <c r="A146" s="340" t="s">
        <v>6</v>
      </c>
      <c r="B146" s="1" t="s">
        <v>749</v>
      </c>
      <c r="C146" s="471"/>
      <c r="D146" s="471"/>
      <c r="E146" s="471"/>
      <c r="F146" s="471"/>
      <c r="G146" s="471"/>
      <c r="H146" s="471"/>
      <c r="I146" s="471"/>
      <c r="J146" s="471"/>
    </row>
    <row r="147" spans="1:10" ht="16.5" customHeight="1" x14ac:dyDescent="0.45">
      <c r="A147" s="330" t="s">
        <v>587</v>
      </c>
      <c r="B147" t="s">
        <v>764</v>
      </c>
      <c r="C147" s="472">
        <v>103</v>
      </c>
      <c r="D147" s="472">
        <v>99</v>
      </c>
      <c r="E147" s="472">
        <v>94</v>
      </c>
      <c r="F147" s="472">
        <v>89</v>
      </c>
      <c r="G147" s="472">
        <v>82</v>
      </c>
      <c r="H147" s="472">
        <v>74</v>
      </c>
      <c r="I147" s="472">
        <v>67</v>
      </c>
      <c r="J147" s="472">
        <v>55</v>
      </c>
    </row>
    <row r="148" spans="1:10" ht="14.25" customHeight="1" x14ac:dyDescent="0.45">
      <c r="A148" s="345"/>
      <c r="B148" s="345"/>
      <c r="C148" s="345"/>
      <c r="D148" s="345"/>
      <c r="E148" s="345"/>
      <c r="F148" s="345"/>
      <c r="G148" s="345"/>
      <c r="H148" s="345"/>
      <c r="I148" s="345"/>
      <c r="J148" s="345"/>
    </row>
    <row r="149" spans="1:10" ht="13.5" customHeight="1" x14ac:dyDescent="0.45">
      <c r="A149" s="331"/>
      <c r="B149" s="331"/>
      <c r="C149" s="331"/>
      <c r="D149" s="331"/>
      <c r="E149" s="331"/>
      <c r="F149" s="331"/>
      <c r="G149" s="331"/>
      <c r="H149" s="331"/>
      <c r="I149" s="331"/>
      <c r="J149" s="331"/>
    </row>
    <row r="150" spans="1:10" ht="15" x14ac:dyDescent="0.45">
      <c r="A150" s="346" t="s">
        <v>172</v>
      </c>
      <c r="B150" s="346"/>
      <c r="C150" s="347"/>
      <c r="D150" s="347"/>
      <c r="E150" s="347"/>
      <c r="F150" s="347"/>
      <c r="G150" s="347"/>
      <c r="H150" s="347"/>
      <c r="I150" s="347"/>
      <c r="J150" s="347"/>
    </row>
    <row r="151" spans="1:10" ht="15" x14ac:dyDescent="0.45">
      <c r="A151" s="346" t="s">
        <v>22</v>
      </c>
      <c r="B151" s="346"/>
      <c r="C151" s="347"/>
      <c r="D151" s="347"/>
      <c r="E151" s="347"/>
      <c r="F151" s="347"/>
      <c r="G151" s="347"/>
      <c r="H151" s="347"/>
      <c r="I151" s="347"/>
      <c r="J151" s="347"/>
    </row>
    <row r="153" spans="1:10" x14ac:dyDescent="0.45">
      <c r="C153" s="574"/>
      <c r="D153" s="574"/>
      <c r="E153" s="574"/>
      <c r="F153" s="574"/>
      <c r="G153" s="574"/>
      <c r="H153" s="574"/>
      <c r="I153" s="574"/>
      <c r="J153" s="574"/>
    </row>
    <row r="156" spans="1:10" x14ac:dyDescent="0.45">
      <c r="C156" s="574"/>
      <c r="D156" s="574"/>
      <c r="E156" s="574"/>
      <c r="F156" s="574"/>
      <c r="G156" s="574"/>
      <c r="H156" s="574"/>
      <c r="I156" s="574"/>
      <c r="J156" s="574"/>
    </row>
  </sheetData>
  <mergeCells count="7">
    <mergeCell ref="C92:J92"/>
    <mergeCell ref="C121:J121"/>
    <mergeCell ref="A1:J1"/>
    <mergeCell ref="A2:J2"/>
    <mergeCell ref="C5:J5"/>
    <mergeCell ref="C34:J34"/>
    <mergeCell ref="C63:J63"/>
  </mergeCells>
  <phoneticPr fontId="6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Y88"/>
  <sheetViews>
    <sheetView showGridLines="0" zoomScaleNormal="100" workbookViewId="0">
      <selection sqref="A1:J1"/>
    </sheetView>
  </sheetViews>
  <sheetFormatPr defaultColWidth="9.1328125" defaultRowHeight="12.75" customHeight="1" x14ac:dyDescent="0.45"/>
  <cols>
    <col min="1" max="1" width="49.1328125" style="6" customWidth="1"/>
    <col min="2" max="2" width="15.6640625" style="6" hidden="1" customWidth="1"/>
    <col min="3" max="10" width="14.59765625" style="6" customWidth="1"/>
    <col min="11" max="16384" width="9.1328125" style="6"/>
  </cols>
  <sheetData>
    <row r="1" spans="1:25" s="4" customFormat="1" ht="20.85" customHeight="1" x14ac:dyDescent="0.35">
      <c r="A1" s="602" t="s">
        <v>55</v>
      </c>
      <c r="B1" s="602"/>
      <c r="C1" s="602"/>
      <c r="D1" s="602"/>
      <c r="E1" s="602"/>
      <c r="F1" s="602"/>
      <c r="G1" s="602"/>
      <c r="H1" s="602"/>
      <c r="I1" s="602"/>
      <c r="J1" s="602"/>
    </row>
    <row r="2" spans="1:25" ht="15.75" customHeight="1" x14ac:dyDescent="0.45">
      <c r="A2" s="605"/>
      <c r="B2" s="605"/>
      <c r="C2" s="605"/>
      <c r="D2" s="605"/>
      <c r="E2" s="605"/>
      <c r="F2" s="605"/>
      <c r="G2" s="605"/>
      <c r="H2" s="605"/>
      <c r="I2" s="605"/>
      <c r="J2" s="605"/>
    </row>
    <row r="3" spans="1:25" s="275" customFormat="1" ht="28.5" customHeight="1" x14ac:dyDescent="0.45">
      <c r="A3" s="261"/>
      <c r="B3" s="261"/>
      <c r="C3" s="308" t="s">
        <v>0</v>
      </c>
      <c r="D3" s="308" t="s">
        <v>1</v>
      </c>
      <c r="E3" s="308" t="s">
        <v>2</v>
      </c>
      <c r="F3" s="308" t="s">
        <v>3</v>
      </c>
      <c r="G3" s="308" t="s">
        <v>4</v>
      </c>
      <c r="H3" s="308" t="s">
        <v>307</v>
      </c>
      <c r="I3" s="308" t="s">
        <v>650</v>
      </c>
      <c r="J3" s="308" t="s">
        <v>651</v>
      </c>
      <c r="K3" s="285"/>
      <c r="L3" s="285"/>
      <c r="M3" s="285"/>
      <c r="N3" s="285"/>
      <c r="O3" s="285"/>
      <c r="P3" s="285"/>
      <c r="Q3" s="285"/>
      <c r="R3" s="285"/>
      <c r="S3" s="285"/>
      <c r="T3" s="285"/>
      <c r="U3" s="285"/>
      <c r="V3" s="285"/>
      <c r="W3" s="285"/>
      <c r="X3" s="285"/>
      <c r="Y3" s="285"/>
    </row>
    <row r="4" spans="1:25" s="275" customFormat="1" ht="14.25" x14ac:dyDescent="0.45">
      <c r="A4" s="3"/>
      <c r="C4" s="285"/>
      <c r="D4" s="285"/>
      <c r="E4" s="285"/>
      <c r="F4" s="285"/>
      <c r="G4" s="285"/>
      <c r="H4" s="285"/>
      <c r="I4" s="285"/>
      <c r="J4" s="285"/>
      <c r="K4" s="285"/>
      <c r="L4" s="285"/>
      <c r="M4" s="285"/>
      <c r="N4" s="285"/>
      <c r="O4" s="285"/>
      <c r="P4" s="285"/>
      <c r="Q4" s="285"/>
      <c r="R4" s="285"/>
      <c r="S4" s="285"/>
      <c r="T4" s="285"/>
      <c r="U4" s="285"/>
      <c r="V4" s="285"/>
      <c r="W4" s="285"/>
      <c r="X4" s="285"/>
      <c r="Y4" s="285"/>
    </row>
    <row r="5" spans="1:25" s="291" customFormat="1" ht="15" customHeight="1" x14ac:dyDescent="0.45">
      <c r="A5" s="289"/>
      <c r="B5" s="290"/>
      <c r="C5" s="601" t="s">
        <v>613</v>
      </c>
      <c r="D5" s="601"/>
      <c r="E5" s="601"/>
      <c r="F5" s="601"/>
      <c r="G5" s="601"/>
      <c r="H5" s="601"/>
      <c r="I5" s="601"/>
      <c r="J5" s="601"/>
    </row>
    <row r="6" spans="1:25" s="8" customFormat="1" ht="13.5" hidden="1" customHeight="1" x14ac:dyDescent="0.45">
      <c r="A6" s="236"/>
      <c r="B6" s="236" t="s">
        <v>560</v>
      </c>
      <c r="C6" s="236" t="s">
        <v>0</v>
      </c>
      <c r="D6" s="236" t="s">
        <v>1</v>
      </c>
      <c r="E6" s="236" t="s">
        <v>2</v>
      </c>
      <c r="F6" s="236" t="s">
        <v>3</v>
      </c>
      <c r="G6" s="236" t="s">
        <v>4</v>
      </c>
      <c r="H6" s="236" t="s">
        <v>307</v>
      </c>
      <c r="I6" s="236" t="s">
        <v>650</v>
      </c>
      <c r="J6" s="236" t="s">
        <v>651</v>
      </c>
    </row>
    <row r="7" spans="1:25" s="275" customFormat="1" ht="16.5" customHeight="1" x14ac:dyDescent="0.45">
      <c r="A7" s="10" t="s">
        <v>20</v>
      </c>
      <c r="B7" s="10" t="s">
        <v>20</v>
      </c>
      <c r="C7" s="11"/>
      <c r="D7" s="11"/>
      <c r="E7" s="11"/>
      <c r="F7" s="11"/>
      <c r="G7" s="11"/>
      <c r="H7" s="11"/>
      <c r="I7" s="11"/>
      <c r="J7" s="11"/>
    </row>
    <row r="8" spans="1:25" s="275" customFormat="1" ht="16.5" customHeight="1" x14ac:dyDescent="0.45">
      <c r="A8" s="334" t="s">
        <v>552</v>
      </c>
      <c r="B8" t="s">
        <v>765</v>
      </c>
      <c r="C8" s="324">
        <v>34</v>
      </c>
      <c r="D8" s="324">
        <v>29</v>
      </c>
      <c r="E8" s="324">
        <v>25</v>
      </c>
      <c r="F8" s="324">
        <v>21</v>
      </c>
      <c r="G8" s="324">
        <v>18</v>
      </c>
      <c r="H8" s="324">
        <v>15</v>
      </c>
      <c r="I8" s="324">
        <v>13</v>
      </c>
      <c r="J8" s="324">
        <v>12</v>
      </c>
    </row>
    <row r="9" spans="1:25" s="275" customFormat="1" ht="16.5" customHeight="1" x14ac:dyDescent="0.45">
      <c r="A9" s="334" t="s">
        <v>553</v>
      </c>
      <c r="B9" t="s">
        <v>766</v>
      </c>
      <c r="C9" s="324">
        <v>42</v>
      </c>
      <c r="D9" s="324">
        <v>41</v>
      </c>
      <c r="E9" s="324">
        <v>40</v>
      </c>
      <c r="F9" s="324">
        <v>38</v>
      </c>
      <c r="G9" s="324">
        <v>34</v>
      </c>
      <c r="H9" s="324">
        <v>33</v>
      </c>
      <c r="I9" s="324">
        <v>31</v>
      </c>
      <c r="J9" s="324">
        <v>27</v>
      </c>
    </row>
    <row r="10" spans="1:25" s="275" customFormat="1" ht="16.5" customHeight="1" x14ac:dyDescent="0.45">
      <c r="A10" s="334" t="s">
        <v>562</v>
      </c>
      <c r="B10" t="s">
        <v>767</v>
      </c>
      <c r="C10" s="324">
        <v>38</v>
      </c>
      <c r="D10" s="324">
        <v>38</v>
      </c>
      <c r="E10" s="324">
        <v>37</v>
      </c>
      <c r="F10" s="324">
        <v>37</v>
      </c>
      <c r="G10" s="324">
        <v>37</v>
      </c>
      <c r="H10" s="324">
        <v>36</v>
      </c>
      <c r="I10" s="324">
        <v>35</v>
      </c>
      <c r="J10" s="324">
        <v>32</v>
      </c>
    </row>
    <row r="11" spans="1:25" s="275" customFormat="1" ht="16.5" customHeight="1" x14ac:dyDescent="0.45">
      <c r="A11" s="334" t="s">
        <v>555</v>
      </c>
      <c r="B11" t="s">
        <v>768</v>
      </c>
      <c r="C11" s="324">
        <v>138</v>
      </c>
      <c r="D11" s="324">
        <v>130</v>
      </c>
      <c r="E11" s="324">
        <v>117</v>
      </c>
      <c r="F11" s="324">
        <v>111</v>
      </c>
      <c r="G11" s="324">
        <v>101</v>
      </c>
      <c r="H11" s="324">
        <v>93</v>
      </c>
      <c r="I11" s="324">
        <v>80</v>
      </c>
      <c r="J11" s="324">
        <v>77</v>
      </c>
    </row>
    <row r="12" spans="1:25" s="275" customFormat="1" ht="16.5" customHeight="1" x14ac:dyDescent="0.45">
      <c r="A12" s="334" t="s">
        <v>623</v>
      </c>
      <c r="B12" t="s">
        <v>769</v>
      </c>
      <c r="C12" s="324">
        <v>528443</v>
      </c>
      <c r="D12" s="324">
        <v>546832</v>
      </c>
      <c r="E12" s="324">
        <v>561988</v>
      </c>
      <c r="F12" s="324">
        <v>562007</v>
      </c>
      <c r="G12" s="324">
        <v>564490</v>
      </c>
      <c r="H12" s="324">
        <v>568902</v>
      </c>
      <c r="I12" s="324">
        <v>579158</v>
      </c>
      <c r="J12" s="324">
        <v>604815</v>
      </c>
    </row>
    <row r="13" spans="1:25" s="275" customFormat="1" ht="16.5" customHeight="1" x14ac:dyDescent="0.45">
      <c r="A13" s="12" t="s">
        <v>24</v>
      </c>
      <c r="B13" t="s">
        <v>770</v>
      </c>
      <c r="C13" s="324">
        <v>47</v>
      </c>
      <c r="D13" s="324">
        <v>43</v>
      </c>
      <c r="E13" s="324">
        <v>36</v>
      </c>
      <c r="F13" s="324">
        <v>28</v>
      </c>
      <c r="G13" s="324">
        <v>24</v>
      </c>
      <c r="H13" s="324">
        <v>24</v>
      </c>
      <c r="I13" s="324">
        <v>20</v>
      </c>
      <c r="J13" s="324">
        <v>16</v>
      </c>
    </row>
    <row r="14" spans="1:25" s="275" customFormat="1" ht="16.5" customHeight="1" x14ac:dyDescent="0.45">
      <c r="A14" s="13" t="s">
        <v>587</v>
      </c>
      <c r="B14" t="s">
        <v>771</v>
      </c>
      <c r="C14" s="325">
        <v>528742</v>
      </c>
      <c r="D14" s="325">
        <v>547113</v>
      </c>
      <c r="E14" s="325">
        <v>562243</v>
      </c>
      <c r="F14" s="325">
        <v>562242</v>
      </c>
      <c r="G14" s="325">
        <v>564704</v>
      </c>
      <c r="H14" s="325">
        <v>569103</v>
      </c>
      <c r="I14" s="325">
        <v>579337</v>
      </c>
      <c r="J14" s="325">
        <v>604979</v>
      </c>
    </row>
    <row r="15" spans="1:25" s="275" customFormat="1" ht="16.5" customHeight="1" x14ac:dyDescent="0.45">
      <c r="A15" s="10" t="s">
        <v>7</v>
      </c>
      <c r="B15" t="s">
        <v>772</v>
      </c>
      <c r="C15" s="324"/>
      <c r="D15" s="324"/>
      <c r="E15" s="324"/>
      <c r="F15" s="324"/>
      <c r="G15" s="324"/>
      <c r="H15" s="324"/>
      <c r="I15" s="324"/>
      <c r="J15" s="324"/>
    </row>
    <row r="16" spans="1:25" s="275" customFormat="1" ht="16.5" customHeight="1" x14ac:dyDescent="0.45">
      <c r="A16" s="12" t="s">
        <v>8</v>
      </c>
      <c r="B16" t="s">
        <v>773</v>
      </c>
      <c r="C16" s="324"/>
      <c r="D16" s="324"/>
      <c r="E16" s="324"/>
      <c r="F16" s="324"/>
      <c r="G16" s="324"/>
      <c r="H16" s="324"/>
      <c r="I16" s="324"/>
      <c r="J16" s="324"/>
    </row>
    <row r="17" spans="1:25" s="275" customFormat="1" ht="16.5" customHeight="1" x14ac:dyDescent="0.45">
      <c r="A17" s="14" t="s">
        <v>25</v>
      </c>
      <c r="B17" t="s">
        <v>774</v>
      </c>
      <c r="C17" s="324">
        <v>140</v>
      </c>
      <c r="D17" s="324">
        <v>136</v>
      </c>
      <c r="E17" s="324">
        <v>130</v>
      </c>
      <c r="F17" s="324">
        <v>125</v>
      </c>
      <c r="G17" s="324">
        <v>118</v>
      </c>
      <c r="H17" s="324">
        <v>113</v>
      </c>
      <c r="I17" s="324">
        <v>104</v>
      </c>
      <c r="J17" s="324">
        <v>100</v>
      </c>
    </row>
    <row r="18" spans="1:25" s="275" customFormat="1" ht="16.5" customHeight="1" x14ac:dyDescent="0.45">
      <c r="A18" s="14" t="s">
        <v>10</v>
      </c>
      <c r="B18" t="s">
        <v>775</v>
      </c>
      <c r="C18" s="324">
        <v>82</v>
      </c>
      <c r="D18" s="324">
        <v>72</v>
      </c>
      <c r="E18" s="324">
        <v>60</v>
      </c>
      <c r="F18" s="324">
        <v>53</v>
      </c>
      <c r="G18" s="324">
        <v>44</v>
      </c>
      <c r="H18" s="324">
        <v>36</v>
      </c>
      <c r="I18" s="324">
        <v>33</v>
      </c>
      <c r="J18" s="324">
        <v>31</v>
      </c>
    </row>
    <row r="19" spans="1:25" s="275" customFormat="1" ht="16.5" customHeight="1" x14ac:dyDescent="0.45">
      <c r="A19" s="14" t="s">
        <v>11</v>
      </c>
      <c r="B19" t="s">
        <v>776</v>
      </c>
      <c r="C19" s="324">
        <v>8</v>
      </c>
      <c r="D19" s="324">
        <v>8</v>
      </c>
      <c r="E19" s="324">
        <v>8</v>
      </c>
      <c r="F19" s="324">
        <v>8</v>
      </c>
      <c r="G19" s="324">
        <v>7</v>
      </c>
      <c r="H19" s="324">
        <v>7</v>
      </c>
      <c r="I19" s="324">
        <v>3</v>
      </c>
      <c r="J19" s="324"/>
    </row>
    <row r="20" spans="1:25" s="275" customFormat="1" ht="16.5" customHeight="1" x14ac:dyDescent="0.45">
      <c r="A20" s="14" t="s">
        <v>12</v>
      </c>
      <c r="B20" t="s">
        <v>777</v>
      </c>
      <c r="C20" s="324">
        <v>3</v>
      </c>
      <c r="D20" s="324">
        <v>3</v>
      </c>
      <c r="E20" s="324">
        <v>2</v>
      </c>
      <c r="F20" s="324">
        <v>2</v>
      </c>
      <c r="G20" s="324">
        <v>2</v>
      </c>
      <c r="H20" s="324">
        <v>2</v>
      </c>
      <c r="I20" s="324"/>
      <c r="J20" s="324"/>
    </row>
    <row r="21" spans="1:25" s="275" customFormat="1" ht="16.5" customHeight="1" x14ac:dyDescent="0.45">
      <c r="A21" s="14" t="s">
        <v>13</v>
      </c>
      <c r="B21" t="s">
        <v>778</v>
      </c>
      <c r="C21" s="324">
        <v>2231</v>
      </c>
      <c r="D21" s="324">
        <v>2055</v>
      </c>
      <c r="E21" s="324">
        <v>1927</v>
      </c>
      <c r="F21" s="324">
        <v>1777</v>
      </c>
      <c r="G21" s="324">
        <v>1597</v>
      </c>
      <c r="H21" s="324">
        <v>1487</v>
      </c>
      <c r="I21" s="324">
        <v>1382</v>
      </c>
      <c r="J21" s="324">
        <v>1383</v>
      </c>
    </row>
    <row r="22" spans="1:25" s="275" customFormat="1" ht="16.5" customHeight="1" x14ac:dyDescent="0.45">
      <c r="A22" s="15" t="s">
        <v>14</v>
      </c>
      <c r="B22" t="s">
        <v>779</v>
      </c>
      <c r="C22" s="324">
        <v>37</v>
      </c>
      <c r="D22" s="324">
        <v>31</v>
      </c>
      <c r="E22" s="324">
        <v>11</v>
      </c>
      <c r="F22" s="324">
        <v>10</v>
      </c>
      <c r="G22" s="324">
        <v>8</v>
      </c>
      <c r="H22" s="324">
        <v>8</v>
      </c>
      <c r="I22" s="324">
        <v>8</v>
      </c>
      <c r="J22" s="324">
        <v>8</v>
      </c>
    </row>
    <row r="23" spans="1:25" s="275" customFormat="1" ht="16.5" customHeight="1" x14ac:dyDescent="0.45">
      <c r="A23" s="14" t="s">
        <v>5</v>
      </c>
      <c r="B23" t="s">
        <v>770</v>
      </c>
      <c r="C23" s="324">
        <v>47</v>
      </c>
      <c r="D23" s="324">
        <v>43</v>
      </c>
      <c r="E23" s="324">
        <v>36</v>
      </c>
      <c r="F23" s="324">
        <v>28</v>
      </c>
      <c r="G23" s="324">
        <v>24</v>
      </c>
      <c r="H23" s="324">
        <v>24</v>
      </c>
      <c r="I23" s="324">
        <v>20</v>
      </c>
      <c r="J23" s="324">
        <v>16</v>
      </c>
    </row>
    <row r="24" spans="1:25" s="275" customFormat="1" ht="16.5" customHeight="1" x14ac:dyDescent="0.45">
      <c r="A24" s="16" t="s">
        <v>15</v>
      </c>
      <c r="B24" t="s">
        <v>780</v>
      </c>
      <c r="C24" s="325">
        <v>2511</v>
      </c>
      <c r="D24" s="325">
        <v>2317</v>
      </c>
      <c r="E24" s="325">
        <v>2163</v>
      </c>
      <c r="F24" s="325">
        <v>1993</v>
      </c>
      <c r="G24" s="325">
        <v>1792</v>
      </c>
      <c r="H24" s="325">
        <v>1669</v>
      </c>
      <c r="I24" s="325">
        <v>1542</v>
      </c>
      <c r="J24" s="325">
        <v>1530</v>
      </c>
    </row>
    <row r="25" spans="1:25" s="275" customFormat="1" ht="16.5" customHeight="1" x14ac:dyDescent="0.45">
      <c r="A25" s="12" t="s">
        <v>16</v>
      </c>
      <c r="B25" t="s">
        <v>27</v>
      </c>
      <c r="C25" s="326"/>
      <c r="D25" s="326"/>
      <c r="E25" s="326"/>
      <c r="F25" s="326"/>
      <c r="G25" s="326"/>
      <c r="H25" s="326"/>
      <c r="I25" s="326"/>
      <c r="J25" s="326"/>
    </row>
    <row r="26" spans="1:25" s="275" customFormat="1" ht="16.5" customHeight="1" x14ac:dyDescent="0.45">
      <c r="A26" s="17" t="s">
        <v>17</v>
      </c>
      <c r="B26" t="s">
        <v>781</v>
      </c>
      <c r="C26" s="324">
        <v>526212</v>
      </c>
      <c r="D26" s="324">
        <v>544777</v>
      </c>
      <c r="E26" s="324">
        <v>560061</v>
      </c>
      <c r="F26" s="324">
        <v>560230</v>
      </c>
      <c r="G26" s="324">
        <v>562893</v>
      </c>
      <c r="H26" s="324">
        <v>567415</v>
      </c>
      <c r="I26" s="324">
        <v>577776</v>
      </c>
      <c r="J26" s="324">
        <v>603432</v>
      </c>
    </row>
    <row r="27" spans="1:25" s="275" customFormat="1" ht="16.5" customHeight="1" x14ac:dyDescent="0.45">
      <c r="A27" s="12" t="s">
        <v>18</v>
      </c>
      <c r="B27" t="s">
        <v>18</v>
      </c>
      <c r="C27" s="326"/>
      <c r="D27" s="326"/>
      <c r="E27" s="326"/>
      <c r="F27" s="326"/>
      <c r="G27" s="326"/>
      <c r="H27" s="326"/>
      <c r="I27" s="326"/>
      <c r="J27" s="326"/>
    </row>
    <row r="28" spans="1:25" s="275" customFormat="1" ht="16.5" customHeight="1" x14ac:dyDescent="0.45">
      <c r="A28" s="17" t="s">
        <v>19</v>
      </c>
      <c r="B28" t="s">
        <v>782</v>
      </c>
      <c r="C28" s="324">
        <v>19</v>
      </c>
      <c r="D28" s="324">
        <v>19</v>
      </c>
      <c r="E28" s="324">
        <v>19</v>
      </c>
      <c r="F28" s="324">
        <v>19</v>
      </c>
      <c r="G28" s="324">
        <v>19</v>
      </c>
      <c r="H28" s="324">
        <v>19</v>
      </c>
      <c r="I28" s="324">
        <v>19</v>
      </c>
      <c r="J28" s="324">
        <v>17</v>
      </c>
    </row>
    <row r="29" spans="1:25" s="275" customFormat="1" ht="16.5" customHeight="1" x14ac:dyDescent="0.45">
      <c r="A29" s="13" t="s">
        <v>587</v>
      </c>
      <c r="B29" t="s">
        <v>783</v>
      </c>
      <c r="C29" s="325">
        <v>528742</v>
      </c>
      <c r="D29" s="325">
        <v>547113</v>
      </c>
      <c r="E29" s="325">
        <v>562243</v>
      </c>
      <c r="F29" s="325">
        <v>562242</v>
      </c>
      <c r="G29" s="325">
        <v>564704</v>
      </c>
      <c r="H29" s="325">
        <v>569103</v>
      </c>
      <c r="I29" s="325">
        <v>579337</v>
      </c>
      <c r="J29" s="325">
        <v>604979</v>
      </c>
    </row>
    <row r="30" spans="1:25" s="275" customFormat="1" ht="16.5" customHeight="1" x14ac:dyDescent="0.45">
      <c r="A30" s="3"/>
      <c r="B30"/>
      <c r="C30" s="557"/>
      <c r="D30" s="557"/>
      <c r="E30" s="557"/>
      <c r="F30" s="557"/>
      <c r="G30" s="557"/>
      <c r="H30" s="557"/>
      <c r="I30" s="557"/>
      <c r="J30" s="557"/>
      <c r="K30" s="285"/>
      <c r="L30" s="285"/>
      <c r="M30" s="285"/>
      <c r="N30" s="285"/>
      <c r="O30" s="285"/>
      <c r="P30" s="285"/>
      <c r="Q30" s="285"/>
      <c r="R30" s="285"/>
      <c r="S30" s="285"/>
      <c r="T30" s="285"/>
      <c r="U30" s="285"/>
      <c r="V30" s="285"/>
      <c r="W30" s="285"/>
      <c r="X30" s="285"/>
      <c r="Y30" s="285"/>
    </row>
    <row r="31" spans="1:25" s="275" customFormat="1" ht="16.5" customHeight="1" x14ac:dyDescent="0.45">
      <c r="A31" s="3"/>
      <c r="B31"/>
      <c r="C31" s="556"/>
      <c r="D31" s="556"/>
      <c r="E31" s="556"/>
      <c r="F31" s="556"/>
      <c r="G31" s="556"/>
      <c r="H31" s="556"/>
      <c r="I31" s="556"/>
      <c r="J31" s="556"/>
      <c r="K31" s="285"/>
      <c r="L31" s="285"/>
      <c r="M31" s="285"/>
      <c r="N31" s="285"/>
      <c r="O31" s="285"/>
      <c r="P31" s="285"/>
      <c r="Q31" s="285"/>
      <c r="R31" s="285"/>
      <c r="S31" s="285"/>
      <c r="T31" s="285"/>
      <c r="U31" s="285"/>
      <c r="V31" s="285"/>
      <c r="W31" s="285"/>
      <c r="X31" s="285"/>
      <c r="Y31" s="285"/>
    </row>
    <row r="32" spans="1:25" s="291" customFormat="1" ht="15" customHeight="1" x14ac:dyDescent="0.45">
      <c r="A32" s="289"/>
      <c r="B32"/>
      <c r="C32" s="601" t="s">
        <v>614</v>
      </c>
      <c r="D32" s="601"/>
      <c r="E32" s="601"/>
      <c r="F32" s="601"/>
      <c r="G32" s="601"/>
      <c r="H32" s="601"/>
      <c r="I32" s="601"/>
      <c r="J32" s="601"/>
    </row>
    <row r="33" spans="1:10" ht="15.75" hidden="1" customHeight="1" x14ac:dyDescent="0.45">
      <c r="A33" s="18"/>
      <c r="B33" t="s">
        <v>560</v>
      </c>
      <c r="C33" s="235" t="s">
        <v>0</v>
      </c>
      <c r="D33" s="235" t="s">
        <v>1</v>
      </c>
      <c r="E33" s="235" t="s">
        <v>2</v>
      </c>
      <c r="F33" s="235" t="s">
        <v>3</v>
      </c>
      <c r="G33" s="235" t="s">
        <v>4</v>
      </c>
      <c r="H33" s="235" t="s">
        <v>307</v>
      </c>
      <c r="I33" s="235" t="s">
        <v>650</v>
      </c>
      <c r="J33" s="235" t="s">
        <v>651</v>
      </c>
    </row>
    <row r="34" spans="1:10" s="275" customFormat="1" ht="16.5" customHeight="1" x14ac:dyDescent="0.45">
      <c r="A34" s="10" t="s">
        <v>20</v>
      </c>
      <c r="B34" t="s">
        <v>20</v>
      </c>
      <c r="C34" s="11"/>
      <c r="D34" s="11"/>
      <c r="E34" s="11"/>
      <c r="F34" s="11"/>
      <c r="G34" s="11"/>
      <c r="H34" s="11"/>
      <c r="I34" s="11"/>
      <c r="J34" s="11"/>
    </row>
    <row r="35" spans="1:10" s="275" customFormat="1" ht="16.5" customHeight="1" x14ac:dyDescent="0.45">
      <c r="A35" s="334" t="s">
        <v>552</v>
      </c>
      <c r="B35" t="s">
        <v>784</v>
      </c>
      <c r="C35" s="324"/>
      <c r="D35" s="324"/>
      <c r="E35" s="324"/>
      <c r="F35" s="324"/>
      <c r="G35" s="324"/>
      <c r="H35" s="324"/>
      <c r="I35" s="324"/>
      <c r="J35" s="324"/>
    </row>
    <row r="36" spans="1:10" s="275" customFormat="1" ht="16.5" customHeight="1" x14ac:dyDescent="0.45">
      <c r="A36" s="334" t="s">
        <v>553</v>
      </c>
      <c r="B36" t="s">
        <v>785</v>
      </c>
      <c r="C36" s="324"/>
      <c r="D36" s="324"/>
      <c r="E36" s="324"/>
      <c r="F36" s="324"/>
      <c r="G36" s="324"/>
      <c r="H36" s="324"/>
      <c r="I36" s="324"/>
      <c r="J36" s="324">
        <v>1</v>
      </c>
    </row>
    <row r="37" spans="1:10" s="275" customFormat="1" ht="16.5" customHeight="1" x14ac:dyDescent="0.45">
      <c r="A37" s="334" t="s">
        <v>562</v>
      </c>
      <c r="B37" t="s">
        <v>786</v>
      </c>
      <c r="C37" s="324"/>
      <c r="D37" s="324">
        <v>1</v>
      </c>
      <c r="E37" s="324"/>
      <c r="F37" s="324"/>
      <c r="G37" s="324"/>
      <c r="H37" s="324"/>
      <c r="I37" s="324"/>
      <c r="J37" s="324"/>
    </row>
    <row r="38" spans="1:10" s="275" customFormat="1" ht="16.5" customHeight="1" x14ac:dyDescent="0.45">
      <c r="A38" s="334" t="s">
        <v>555</v>
      </c>
      <c r="B38" t="s">
        <v>787</v>
      </c>
      <c r="C38" s="324">
        <v>3</v>
      </c>
      <c r="D38" s="324">
        <v>4</v>
      </c>
      <c r="E38" s="324"/>
      <c r="F38" s="324"/>
      <c r="G38" s="324"/>
      <c r="H38" s="324"/>
      <c r="I38" s="324">
        <v>1</v>
      </c>
      <c r="J38" s="324">
        <v>1</v>
      </c>
    </row>
    <row r="39" spans="1:10" s="275" customFormat="1" ht="16.5" customHeight="1" x14ac:dyDescent="0.45">
      <c r="A39" s="334" t="s">
        <v>623</v>
      </c>
      <c r="B39" t="s">
        <v>788</v>
      </c>
      <c r="C39" s="324">
        <v>33768</v>
      </c>
      <c r="D39" s="324">
        <v>32792</v>
      </c>
      <c r="E39" s="324">
        <v>30340</v>
      </c>
      <c r="F39" s="324">
        <v>25344</v>
      </c>
      <c r="G39" s="324">
        <v>20333</v>
      </c>
      <c r="H39" s="324">
        <v>21717</v>
      </c>
      <c r="I39" s="324">
        <v>25805</v>
      </c>
      <c r="J39" s="324">
        <v>27724</v>
      </c>
    </row>
    <row r="40" spans="1:10" s="275" customFormat="1" ht="16.5" customHeight="1" x14ac:dyDescent="0.45">
      <c r="A40" s="12" t="s">
        <v>5</v>
      </c>
      <c r="B40" t="s">
        <v>789</v>
      </c>
      <c r="C40" s="324">
        <v>2</v>
      </c>
      <c r="D40" s="324"/>
      <c r="E40" s="324"/>
      <c r="F40" s="324"/>
      <c r="G40" s="324"/>
      <c r="H40" s="324"/>
      <c r="I40" s="324"/>
      <c r="J40" s="324"/>
    </row>
    <row r="41" spans="1:10" s="275" customFormat="1" ht="16.5" customHeight="1" x14ac:dyDescent="0.45">
      <c r="A41" s="13" t="s">
        <v>587</v>
      </c>
      <c r="B41" t="s">
        <v>790</v>
      </c>
      <c r="C41" s="325">
        <v>33771</v>
      </c>
      <c r="D41" s="325">
        <v>32793</v>
      </c>
      <c r="E41" s="325">
        <v>30325</v>
      </c>
      <c r="F41" s="325">
        <v>25344</v>
      </c>
      <c r="G41" s="325">
        <v>20333</v>
      </c>
      <c r="H41" s="325">
        <v>21717</v>
      </c>
      <c r="I41" s="325">
        <v>25807</v>
      </c>
      <c r="J41" s="325">
        <v>27725</v>
      </c>
    </row>
    <row r="42" spans="1:10" s="275" customFormat="1" ht="16.5" customHeight="1" x14ac:dyDescent="0.45">
      <c r="A42" s="10" t="s">
        <v>7</v>
      </c>
      <c r="B42" t="s">
        <v>772</v>
      </c>
      <c r="C42" s="324"/>
      <c r="D42" s="324"/>
      <c r="E42" s="324"/>
      <c r="F42" s="324"/>
      <c r="G42" s="324"/>
      <c r="H42" s="324"/>
      <c r="I42" s="324"/>
      <c r="J42" s="324"/>
    </row>
    <row r="43" spans="1:10" s="275" customFormat="1" ht="16.5" customHeight="1" x14ac:dyDescent="0.45">
      <c r="A43" s="12" t="s">
        <v>8</v>
      </c>
      <c r="B43" t="s">
        <v>773</v>
      </c>
      <c r="C43" s="324"/>
      <c r="D43" s="324"/>
      <c r="E43" s="324"/>
      <c r="F43" s="324"/>
      <c r="G43" s="324"/>
      <c r="H43" s="324"/>
      <c r="I43" s="324"/>
      <c r="J43" s="324"/>
    </row>
    <row r="44" spans="1:10" s="275" customFormat="1" ht="16.5" customHeight="1" x14ac:dyDescent="0.45">
      <c r="A44" s="14" t="s">
        <v>25</v>
      </c>
      <c r="B44" t="s">
        <v>791</v>
      </c>
      <c r="C44" s="324">
        <v>2</v>
      </c>
      <c r="D44" s="324">
        <v>4</v>
      </c>
      <c r="E44" s="324">
        <v>1</v>
      </c>
      <c r="F44" s="324">
        <v>2</v>
      </c>
      <c r="G44" s="324">
        <v>1</v>
      </c>
      <c r="H44" s="324"/>
      <c r="I44" s="324">
        <v>1</v>
      </c>
      <c r="J44" s="324">
        <v>2</v>
      </c>
    </row>
    <row r="45" spans="1:10" s="275" customFormat="1" ht="16.5" customHeight="1" x14ac:dyDescent="0.45">
      <c r="A45" s="14" t="s">
        <v>10</v>
      </c>
      <c r="B45" t="s">
        <v>792</v>
      </c>
      <c r="C45" s="324">
        <v>2</v>
      </c>
      <c r="D45" s="324">
        <v>1</v>
      </c>
      <c r="E45" s="324"/>
      <c r="F45" s="324"/>
      <c r="G45" s="324"/>
      <c r="H45" s="324"/>
      <c r="I45" s="324">
        <v>1</v>
      </c>
      <c r="J45" s="324"/>
    </row>
    <row r="46" spans="1:10" s="275" customFormat="1" ht="16.5" customHeight="1" x14ac:dyDescent="0.45">
      <c r="A46" s="14" t="s">
        <v>11</v>
      </c>
      <c r="B46" t="s">
        <v>793</v>
      </c>
      <c r="C46" s="324"/>
      <c r="D46" s="324"/>
      <c r="E46" s="324"/>
      <c r="F46" s="324"/>
      <c r="G46" s="324"/>
      <c r="H46" s="324"/>
      <c r="I46" s="324"/>
      <c r="J46" s="324"/>
    </row>
    <row r="47" spans="1:10" s="275" customFormat="1" ht="16.5" customHeight="1" x14ac:dyDescent="0.45">
      <c r="A47" s="14" t="s">
        <v>12</v>
      </c>
      <c r="B47" t="s">
        <v>794</v>
      </c>
      <c r="C47" s="324"/>
      <c r="D47" s="324"/>
      <c r="E47" s="324"/>
      <c r="F47" s="324"/>
      <c r="G47" s="324"/>
      <c r="H47" s="324"/>
      <c r="I47" s="324"/>
      <c r="J47" s="324"/>
    </row>
    <row r="48" spans="1:10" s="275" customFormat="1" ht="16.5" customHeight="1" x14ac:dyDescent="0.45">
      <c r="A48" s="14" t="s">
        <v>13</v>
      </c>
      <c r="B48" t="s">
        <v>795</v>
      </c>
      <c r="C48" s="324">
        <v>44</v>
      </c>
      <c r="D48" s="324">
        <v>54</v>
      </c>
      <c r="E48" s="324">
        <v>58</v>
      </c>
      <c r="F48" s="324">
        <v>33</v>
      </c>
      <c r="G48" s="324">
        <v>24</v>
      </c>
      <c r="H48" s="324">
        <v>23</v>
      </c>
      <c r="I48" s="324">
        <v>18</v>
      </c>
      <c r="J48" s="324">
        <v>11</v>
      </c>
    </row>
    <row r="49" spans="1:10" s="275" customFormat="1" ht="16.5" customHeight="1" x14ac:dyDescent="0.45">
      <c r="A49" s="15" t="s">
        <v>14</v>
      </c>
      <c r="B49" t="s">
        <v>796</v>
      </c>
      <c r="C49" s="324"/>
      <c r="D49" s="324"/>
      <c r="E49" s="324"/>
      <c r="F49" s="324"/>
      <c r="G49" s="324"/>
      <c r="H49" s="324"/>
      <c r="I49" s="324"/>
      <c r="J49" s="324"/>
    </row>
    <row r="50" spans="1:10" s="275" customFormat="1" ht="16.5" customHeight="1" x14ac:dyDescent="0.45">
      <c r="A50" s="14" t="s">
        <v>5</v>
      </c>
      <c r="B50" t="s">
        <v>789</v>
      </c>
      <c r="C50" s="324">
        <v>2</v>
      </c>
      <c r="D50" s="324"/>
      <c r="E50" s="324"/>
      <c r="F50" s="324"/>
      <c r="G50" s="324"/>
      <c r="H50" s="324"/>
      <c r="I50" s="324"/>
      <c r="J50" s="324"/>
    </row>
    <row r="51" spans="1:10" s="275" customFormat="1" ht="16.5" customHeight="1" x14ac:dyDescent="0.45">
      <c r="A51" s="16" t="s">
        <v>15</v>
      </c>
      <c r="B51" t="s">
        <v>797</v>
      </c>
      <c r="C51" s="325">
        <v>47</v>
      </c>
      <c r="D51" s="325">
        <v>55</v>
      </c>
      <c r="E51" s="325">
        <v>43</v>
      </c>
      <c r="F51" s="325">
        <v>33</v>
      </c>
      <c r="G51" s="325">
        <v>24</v>
      </c>
      <c r="H51" s="325">
        <v>23</v>
      </c>
      <c r="I51" s="325">
        <v>20</v>
      </c>
      <c r="J51" s="325">
        <v>12</v>
      </c>
    </row>
    <row r="52" spans="1:10" s="275" customFormat="1" ht="16.5" customHeight="1" x14ac:dyDescent="0.45">
      <c r="A52" s="12" t="s">
        <v>27</v>
      </c>
      <c r="B52" t="s">
        <v>27</v>
      </c>
      <c r="C52" s="326"/>
      <c r="D52" s="326"/>
      <c r="E52" s="326"/>
      <c r="F52" s="326"/>
      <c r="G52" s="326"/>
      <c r="H52" s="326"/>
      <c r="I52" s="326"/>
      <c r="J52" s="326"/>
    </row>
    <row r="53" spans="1:10" s="275" customFormat="1" ht="16.5" customHeight="1" x14ac:dyDescent="0.45">
      <c r="A53" s="17" t="s">
        <v>17</v>
      </c>
      <c r="B53" t="s">
        <v>798</v>
      </c>
      <c r="C53" s="324">
        <v>33724</v>
      </c>
      <c r="D53" s="324">
        <v>32738</v>
      </c>
      <c r="E53" s="324">
        <v>30282</v>
      </c>
      <c r="F53" s="324">
        <v>25311</v>
      </c>
      <c r="G53" s="324">
        <v>20309</v>
      </c>
      <c r="H53" s="324">
        <v>21694</v>
      </c>
      <c r="I53" s="324">
        <v>25787</v>
      </c>
      <c r="J53" s="324">
        <v>27713</v>
      </c>
    </row>
    <row r="54" spans="1:10" s="275" customFormat="1" ht="16.5" customHeight="1" x14ac:dyDescent="0.45">
      <c r="A54" s="12" t="s">
        <v>18</v>
      </c>
      <c r="B54" t="s">
        <v>18</v>
      </c>
      <c r="C54" s="326"/>
      <c r="D54" s="326"/>
      <c r="E54" s="326"/>
      <c r="F54" s="326"/>
      <c r="G54" s="326"/>
      <c r="H54" s="326"/>
      <c r="I54" s="326"/>
      <c r="J54" s="326"/>
    </row>
    <row r="55" spans="1:10" s="275" customFormat="1" ht="16.5" customHeight="1" x14ac:dyDescent="0.45">
      <c r="A55" s="17" t="s">
        <v>19</v>
      </c>
      <c r="B55" t="s">
        <v>799</v>
      </c>
      <c r="C55" s="324"/>
      <c r="D55" s="324"/>
      <c r="E55" s="324"/>
      <c r="F55" s="324"/>
      <c r="G55" s="324"/>
      <c r="H55" s="324"/>
      <c r="I55" s="324"/>
      <c r="J55" s="324"/>
    </row>
    <row r="56" spans="1:10" s="275" customFormat="1" ht="16.5" customHeight="1" x14ac:dyDescent="0.45">
      <c r="A56" s="13" t="s">
        <v>587</v>
      </c>
      <c r="B56" t="s">
        <v>790</v>
      </c>
      <c r="C56" s="325">
        <v>33771</v>
      </c>
      <c r="D56" s="325">
        <v>32793</v>
      </c>
      <c r="E56" s="325">
        <v>30325</v>
      </c>
      <c r="F56" s="325">
        <v>25344</v>
      </c>
      <c r="G56" s="325">
        <v>20333</v>
      </c>
      <c r="H56" s="325">
        <v>21717</v>
      </c>
      <c r="I56" s="325">
        <v>25807</v>
      </c>
      <c r="J56" s="325">
        <v>27725</v>
      </c>
    </row>
    <row r="57" spans="1:10" s="8" customFormat="1" ht="16.5" customHeight="1" x14ac:dyDescent="0.45">
      <c r="A57" s="25"/>
      <c r="B57"/>
      <c r="C57" s="26"/>
      <c r="D57" s="26"/>
      <c r="E57" s="26"/>
      <c r="F57" s="26"/>
      <c r="G57" s="26"/>
      <c r="H57" s="26"/>
      <c r="I57" s="26"/>
      <c r="J57" s="26"/>
    </row>
    <row r="58" spans="1:10" s="8" customFormat="1" ht="16.5" customHeight="1" x14ac:dyDescent="0.45">
      <c r="A58" s="25"/>
      <c r="B58"/>
      <c r="C58" s="26"/>
      <c r="D58" s="26"/>
      <c r="E58" s="26"/>
      <c r="F58" s="26"/>
      <c r="G58" s="26"/>
      <c r="H58" s="26"/>
      <c r="I58" s="26"/>
      <c r="J58" s="26"/>
    </row>
    <row r="59" spans="1:10" s="291" customFormat="1" ht="15" customHeight="1" x14ac:dyDescent="0.45">
      <c r="A59" s="289"/>
      <c r="B59"/>
      <c r="C59" s="601" t="s">
        <v>615</v>
      </c>
      <c r="D59" s="601"/>
      <c r="E59" s="601"/>
      <c r="F59" s="601"/>
      <c r="G59" s="601"/>
      <c r="H59" s="601"/>
      <c r="I59" s="601"/>
      <c r="J59" s="601"/>
    </row>
    <row r="60" spans="1:10" s="8" customFormat="1" ht="11.25" hidden="1" customHeight="1" x14ac:dyDescent="0.45">
      <c r="A60" s="7"/>
      <c r="B60" t="s">
        <v>560</v>
      </c>
      <c r="C60" s="234" t="s">
        <v>0</v>
      </c>
      <c r="D60" s="234" t="s">
        <v>1</v>
      </c>
      <c r="E60" s="234" t="s">
        <v>2</v>
      </c>
      <c r="F60" s="234" t="s">
        <v>3</v>
      </c>
      <c r="G60" s="234" t="s">
        <v>4</v>
      </c>
      <c r="H60" s="234" t="s">
        <v>307</v>
      </c>
      <c r="I60" s="234" t="s">
        <v>650</v>
      </c>
      <c r="J60" s="234" t="s">
        <v>651</v>
      </c>
    </row>
    <row r="61" spans="1:10" s="275" customFormat="1" ht="16.5" customHeight="1" x14ac:dyDescent="0.45">
      <c r="A61" s="10" t="s">
        <v>20</v>
      </c>
      <c r="B61" t="s">
        <v>20</v>
      </c>
      <c r="C61" s="11"/>
      <c r="D61" s="11"/>
      <c r="E61" s="11"/>
      <c r="F61" s="11"/>
      <c r="G61" s="11"/>
      <c r="H61" s="11"/>
      <c r="I61" s="11"/>
      <c r="J61" s="11"/>
    </row>
    <row r="62" spans="1:10" s="275" customFormat="1" ht="16.5" customHeight="1" x14ac:dyDescent="0.45">
      <c r="A62" s="334" t="s">
        <v>552</v>
      </c>
      <c r="B62" t="s">
        <v>800</v>
      </c>
      <c r="C62" s="324">
        <v>8</v>
      </c>
      <c r="D62" s="324">
        <v>5</v>
      </c>
      <c r="E62" s="324">
        <v>4</v>
      </c>
      <c r="F62" s="324">
        <v>4</v>
      </c>
      <c r="G62" s="324">
        <v>3</v>
      </c>
      <c r="H62" s="324">
        <v>3</v>
      </c>
      <c r="I62" s="324">
        <v>2</v>
      </c>
      <c r="J62" s="324">
        <v>1</v>
      </c>
    </row>
    <row r="63" spans="1:10" s="275" customFormat="1" ht="16.5" customHeight="1" x14ac:dyDescent="0.45">
      <c r="A63" s="334" t="s">
        <v>553</v>
      </c>
      <c r="B63" t="s">
        <v>801</v>
      </c>
      <c r="C63" s="324">
        <v>1</v>
      </c>
      <c r="D63" s="324">
        <v>1</v>
      </c>
      <c r="E63" s="324">
        <v>1</v>
      </c>
      <c r="F63" s="324">
        <v>2</v>
      </c>
      <c r="G63" s="324">
        <v>4</v>
      </c>
      <c r="H63" s="324">
        <v>1</v>
      </c>
      <c r="I63" s="324">
        <v>2</v>
      </c>
      <c r="J63" s="324">
        <v>5</v>
      </c>
    </row>
    <row r="64" spans="1:10" s="275" customFormat="1" ht="16.5" customHeight="1" x14ac:dyDescent="0.45">
      <c r="A64" s="334" t="s">
        <v>562</v>
      </c>
      <c r="B64" t="s">
        <v>802</v>
      </c>
      <c r="C64" s="324"/>
      <c r="D64" s="324">
        <v>1</v>
      </c>
      <c r="E64" s="324">
        <v>1</v>
      </c>
      <c r="F64" s="324"/>
      <c r="G64" s="324"/>
      <c r="H64" s="324">
        <v>1</v>
      </c>
      <c r="I64" s="324">
        <v>1</v>
      </c>
      <c r="J64" s="324">
        <v>3</v>
      </c>
    </row>
    <row r="65" spans="1:10" s="275" customFormat="1" ht="16.5" customHeight="1" x14ac:dyDescent="0.45">
      <c r="A65" s="334" t="s">
        <v>555</v>
      </c>
      <c r="B65" t="s">
        <v>803</v>
      </c>
      <c r="C65" s="324">
        <v>10</v>
      </c>
      <c r="D65" s="324">
        <v>12</v>
      </c>
      <c r="E65" s="324">
        <v>13</v>
      </c>
      <c r="F65" s="324">
        <v>6</v>
      </c>
      <c r="G65" s="324">
        <v>10</v>
      </c>
      <c r="H65" s="324">
        <v>8</v>
      </c>
      <c r="I65" s="324">
        <v>14</v>
      </c>
      <c r="J65" s="324">
        <v>4</v>
      </c>
    </row>
    <row r="66" spans="1:10" s="275" customFormat="1" ht="16.5" customHeight="1" x14ac:dyDescent="0.45">
      <c r="A66" s="334" t="s">
        <v>623</v>
      </c>
      <c r="B66" t="s">
        <v>804</v>
      </c>
      <c r="C66" s="324">
        <v>14611</v>
      </c>
      <c r="D66" s="324">
        <v>14403</v>
      </c>
      <c r="E66" s="324">
        <v>15184</v>
      </c>
      <c r="F66" s="324">
        <v>25325</v>
      </c>
      <c r="G66" s="324">
        <v>17850</v>
      </c>
      <c r="H66" s="324">
        <v>17305</v>
      </c>
      <c r="I66" s="324">
        <v>15549</v>
      </c>
      <c r="J66" s="324">
        <v>2067</v>
      </c>
    </row>
    <row r="67" spans="1:10" s="275" customFormat="1" ht="16.5" customHeight="1" x14ac:dyDescent="0.45">
      <c r="A67" s="12" t="s">
        <v>5</v>
      </c>
      <c r="B67" t="s">
        <v>805</v>
      </c>
      <c r="C67" s="324">
        <v>5</v>
      </c>
      <c r="D67" s="324">
        <v>4</v>
      </c>
      <c r="E67" s="324">
        <v>7</v>
      </c>
      <c r="F67" s="324">
        <v>8</v>
      </c>
      <c r="G67" s="324">
        <v>4</v>
      </c>
      <c r="H67" s="324"/>
      <c r="I67" s="324">
        <v>4</v>
      </c>
      <c r="J67" s="324">
        <v>4</v>
      </c>
    </row>
    <row r="68" spans="1:10" s="275" customFormat="1" ht="16.5" customHeight="1" x14ac:dyDescent="0.45">
      <c r="A68" s="13" t="s">
        <v>587</v>
      </c>
      <c r="B68" t="s">
        <v>806</v>
      </c>
      <c r="C68" s="325">
        <v>14633</v>
      </c>
      <c r="D68" s="325">
        <v>14422</v>
      </c>
      <c r="E68" s="325">
        <v>15195</v>
      </c>
      <c r="F68" s="325">
        <v>25345</v>
      </c>
      <c r="G68" s="325">
        <v>17871</v>
      </c>
      <c r="H68" s="325">
        <v>17318</v>
      </c>
      <c r="I68" s="325">
        <v>15572</v>
      </c>
      <c r="J68" s="325">
        <v>2083</v>
      </c>
    </row>
    <row r="69" spans="1:10" s="275" customFormat="1" ht="16.5" customHeight="1" x14ac:dyDescent="0.45">
      <c r="A69" s="10" t="s">
        <v>7</v>
      </c>
      <c r="B69" t="s">
        <v>772</v>
      </c>
      <c r="C69" s="324"/>
      <c r="D69" s="324"/>
      <c r="E69" s="324"/>
      <c r="F69" s="324"/>
      <c r="G69" s="324"/>
      <c r="H69" s="324"/>
      <c r="I69" s="324"/>
      <c r="J69" s="324"/>
    </row>
    <row r="70" spans="1:10" s="275" customFormat="1" ht="16.5" customHeight="1" x14ac:dyDescent="0.45">
      <c r="A70" s="12" t="s">
        <v>8</v>
      </c>
      <c r="B70" t="s">
        <v>773</v>
      </c>
      <c r="C70" s="324"/>
      <c r="D70" s="324"/>
      <c r="E70" s="324"/>
      <c r="F70" s="324"/>
      <c r="G70" s="324"/>
      <c r="H70" s="324"/>
      <c r="I70" s="324"/>
      <c r="J70" s="324"/>
    </row>
    <row r="71" spans="1:10" s="275" customFormat="1" ht="16.5" customHeight="1" x14ac:dyDescent="0.45">
      <c r="A71" s="14" t="s">
        <v>25</v>
      </c>
      <c r="B71" t="s">
        <v>807</v>
      </c>
      <c r="C71" s="324">
        <v>10</v>
      </c>
      <c r="D71" s="324">
        <v>8</v>
      </c>
      <c r="E71" s="324">
        <v>7</v>
      </c>
      <c r="F71" s="324">
        <v>7</v>
      </c>
      <c r="G71" s="324">
        <v>8</v>
      </c>
      <c r="H71" s="324">
        <v>5</v>
      </c>
      <c r="I71" s="324">
        <v>10</v>
      </c>
      <c r="J71" s="324">
        <v>6</v>
      </c>
    </row>
    <row r="72" spans="1:10" s="275" customFormat="1" ht="16.5" customHeight="1" x14ac:dyDescent="0.45">
      <c r="A72" s="14" t="s">
        <v>28</v>
      </c>
      <c r="B72" t="s">
        <v>808</v>
      </c>
      <c r="C72" s="324">
        <v>10</v>
      </c>
      <c r="D72" s="324">
        <v>11</v>
      </c>
      <c r="E72" s="324">
        <v>12</v>
      </c>
      <c r="F72" s="324">
        <v>7</v>
      </c>
      <c r="G72" s="324">
        <v>9</v>
      </c>
      <c r="H72" s="324">
        <v>8</v>
      </c>
      <c r="I72" s="324">
        <v>3</v>
      </c>
      <c r="J72" s="324">
        <v>2</v>
      </c>
    </row>
    <row r="73" spans="1:10" s="275" customFormat="1" ht="16.5" customHeight="1" x14ac:dyDescent="0.45">
      <c r="A73" s="14" t="s">
        <v>11</v>
      </c>
      <c r="B73" t="s">
        <v>809</v>
      </c>
      <c r="C73" s="324"/>
      <c r="D73" s="324"/>
      <c r="E73" s="324"/>
      <c r="F73" s="324"/>
      <c r="G73" s="324">
        <v>1</v>
      </c>
      <c r="H73" s="324"/>
      <c r="I73" s="324">
        <v>4</v>
      </c>
      <c r="J73" s="324">
        <v>3</v>
      </c>
    </row>
    <row r="74" spans="1:10" s="275" customFormat="1" ht="16.5" customHeight="1" x14ac:dyDescent="0.45">
      <c r="A74" s="14" t="s">
        <v>12</v>
      </c>
      <c r="B74" t="s">
        <v>810</v>
      </c>
      <c r="C74" s="324"/>
      <c r="D74" s="324"/>
      <c r="E74" s="324">
        <v>1</v>
      </c>
      <c r="F74" s="324"/>
      <c r="G74" s="324"/>
      <c r="H74" s="324"/>
      <c r="I74" s="324">
        <v>2</v>
      </c>
      <c r="J74" s="324"/>
    </row>
    <row r="75" spans="1:10" s="275" customFormat="1" ht="16.5" customHeight="1" x14ac:dyDescent="0.45">
      <c r="A75" s="14" t="s">
        <v>13</v>
      </c>
      <c r="B75" t="s">
        <v>811</v>
      </c>
      <c r="C75" s="324">
        <v>260</v>
      </c>
      <c r="D75" s="324">
        <v>230</v>
      </c>
      <c r="E75" s="324">
        <v>186</v>
      </c>
      <c r="F75" s="324">
        <v>183</v>
      </c>
      <c r="G75" s="324">
        <v>204</v>
      </c>
      <c r="H75" s="324">
        <v>133</v>
      </c>
      <c r="I75" s="324">
        <v>123</v>
      </c>
      <c r="J75" s="324">
        <v>10</v>
      </c>
    </row>
    <row r="76" spans="1:10" s="275" customFormat="1" ht="16.5" customHeight="1" x14ac:dyDescent="0.45">
      <c r="A76" s="15" t="s">
        <v>14</v>
      </c>
      <c r="B76" t="s">
        <v>812</v>
      </c>
      <c r="C76" s="324">
        <v>8</v>
      </c>
      <c r="D76" s="324">
        <v>6</v>
      </c>
      <c r="E76" s="324">
        <v>20</v>
      </c>
      <c r="F76" s="324">
        <v>1</v>
      </c>
      <c r="G76" s="324">
        <v>2</v>
      </c>
      <c r="H76" s="324"/>
      <c r="I76" s="324"/>
      <c r="J76" s="324"/>
    </row>
    <row r="77" spans="1:10" s="275" customFormat="1" ht="16.5" customHeight="1" x14ac:dyDescent="0.45">
      <c r="A77" s="14" t="s">
        <v>5</v>
      </c>
      <c r="B77" t="s">
        <v>805</v>
      </c>
      <c r="C77" s="324">
        <v>5</v>
      </c>
      <c r="D77" s="324">
        <v>4</v>
      </c>
      <c r="E77" s="324">
        <v>7</v>
      </c>
      <c r="F77" s="324">
        <v>8</v>
      </c>
      <c r="G77" s="324">
        <v>4</v>
      </c>
      <c r="H77" s="324"/>
      <c r="I77" s="324">
        <v>4</v>
      </c>
      <c r="J77" s="324">
        <v>4</v>
      </c>
    </row>
    <row r="78" spans="1:10" s="275" customFormat="1" ht="16.5" customHeight="1" x14ac:dyDescent="0.45">
      <c r="A78" s="16" t="s">
        <v>15</v>
      </c>
      <c r="B78" t="s">
        <v>813</v>
      </c>
      <c r="C78" s="325">
        <v>282</v>
      </c>
      <c r="D78" s="325">
        <v>249</v>
      </c>
      <c r="E78" s="325">
        <v>197</v>
      </c>
      <c r="F78" s="325">
        <v>203</v>
      </c>
      <c r="G78" s="325">
        <v>225</v>
      </c>
      <c r="H78" s="325">
        <v>146</v>
      </c>
      <c r="I78" s="325">
        <v>146</v>
      </c>
      <c r="J78" s="325">
        <v>24</v>
      </c>
    </row>
    <row r="79" spans="1:10" s="275" customFormat="1" ht="16.5" customHeight="1" x14ac:dyDescent="0.45">
      <c r="A79" s="12" t="s">
        <v>27</v>
      </c>
      <c r="B79" t="s">
        <v>27</v>
      </c>
      <c r="C79" s="326"/>
      <c r="D79" s="326"/>
      <c r="E79" s="326"/>
      <c r="F79" s="326"/>
      <c r="G79" s="326"/>
      <c r="H79" s="326"/>
      <c r="I79" s="326"/>
      <c r="J79" s="326"/>
    </row>
    <row r="80" spans="1:10" s="275" customFormat="1" ht="16.5" customHeight="1" x14ac:dyDescent="0.45">
      <c r="A80" s="17" t="s">
        <v>17</v>
      </c>
      <c r="B80" t="s">
        <v>814</v>
      </c>
      <c r="C80" s="324">
        <v>14351</v>
      </c>
      <c r="D80" s="324">
        <v>14173</v>
      </c>
      <c r="E80" s="324">
        <v>14998</v>
      </c>
      <c r="F80" s="324">
        <v>25142</v>
      </c>
      <c r="G80" s="324">
        <v>17646</v>
      </c>
      <c r="H80" s="324">
        <v>17172</v>
      </c>
      <c r="I80" s="324">
        <v>15426</v>
      </c>
      <c r="J80" s="324">
        <v>2057</v>
      </c>
    </row>
    <row r="81" spans="1:10" s="275" customFormat="1" ht="16.5" customHeight="1" x14ac:dyDescent="0.45">
      <c r="A81" s="12" t="s">
        <v>18</v>
      </c>
      <c r="B81" t="s">
        <v>18</v>
      </c>
      <c r="C81" s="326"/>
      <c r="D81" s="326"/>
      <c r="E81" s="326"/>
      <c r="F81" s="326"/>
      <c r="G81" s="326"/>
      <c r="H81" s="326"/>
      <c r="I81" s="326"/>
      <c r="J81" s="326"/>
    </row>
    <row r="82" spans="1:10" s="275" customFormat="1" ht="16.5" customHeight="1" x14ac:dyDescent="0.45">
      <c r="A82" s="17" t="s">
        <v>19</v>
      </c>
      <c r="B82" t="s">
        <v>815</v>
      </c>
      <c r="C82" s="324"/>
      <c r="D82" s="324"/>
      <c r="E82" s="324"/>
      <c r="F82" s="324"/>
      <c r="G82" s="324"/>
      <c r="H82" s="324"/>
      <c r="I82" s="324"/>
      <c r="J82" s="324">
        <v>2</v>
      </c>
    </row>
    <row r="83" spans="1:10" s="275" customFormat="1" ht="16.5" customHeight="1" x14ac:dyDescent="0.45">
      <c r="A83" s="13" t="s">
        <v>587</v>
      </c>
      <c r="B83" s="462" t="s">
        <v>806</v>
      </c>
      <c r="C83" s="325">
        <v>14633</v>
      </c>
      <c r="D83" s="325">
        <v>14422</v>
      </c>
      <c r="E83" s="325">
        <v>15195</v>
      </c>
      <c r="F83" s="325">
        <v>25345</v>
      </c>
      <c r="G83" s="325">
        <v>17871</v>
      </c>
      <c r="H83" s="325">
        <v>17318</v>
      </c>
      <c r="I83" s="325">
        <v>15572</v>
      </c>
      <c r="J83" s="325">
        <v>2083</v>
      </c>
    </row>
    <row r="84" spans="1:10" s="8" customFormat="1" ht="16.5" customHeight="1" x14ac:dyDescent="0.45">
      <c r="A84" s="109"/>
      <c r="B84" s="109"/>
      <c r="C84" s="109"/>
      <c r="D84" s="109"/>
      <c r="E84" s="109"/>
      <c r="F84" s="109"/>
      <c r="G84" s="109"/>
      <c r="H84" s="109"/>
      <c r="I84" s="109"/>
      <c r="J84" s="109"/>
    </row>
    <row r="85" spans="1:10" s="8" customFormat="1" ht="12" customHeight="1" x14ac:dyDescent="0.45">
      <c r="A85" s="55"/>
      <c r="B85" s="55"/>
      <c r="C85" s="55"/>
      <c r="D85" s="55"/>
      <c r="E85" s="55"/>
      <c r="F85" s="55"/>
      <c r="G85" s="55"/>
      <c r="H85" s="55"/>
      <c r="I85" s="55"/>
      <c r="J85" s="55"/>
    </row>
    <row r="86" spans="1:10" s="8" customFormat="1" ht="16.5" customHeight="1" x14ac:dyDescent="0.45">
      <c r="A86" s="604" t="s">
        <v>172</v>
      </c>
      <c r="B86" s="604"/>
      <c r="C86" s="604"/>
      <c r="D86" s="604"/>
      <c r="E86" s="604"/>
      <c r="F86" s="604"/>
      <c r="G86" s="604"/>
      <c r="H86" s="604"/>
      <c r="I86" s="604"/>
      <c r="J86" s="604"/>
    </row>
    <row r="87" spans="1:10" ht="17.25" customHeight="1" x14ac:dyDescent="0.45">
      <c r="A87" s="30" t="s">
        <v>595</v>
      </c>
    </row>
    <row r="88" spans="1:10" s="30" customFormat="1" ht="17.25" customHeight="1" x14ac:dyDescent="0.45">
      <c r="A88" s="30" t="s">
        <v>620</v>
      </c>
    </row>
  </sheetData>
  <mergeCells count="6">
    <mergeCell ref="A86:J86"/>
    <mergeCell ref="A1:J1"/>
    <mergeCell ref="A2:J2"/>
    <mergeCell ref="C5:J5"/>
    <mergeCell ref="C32:J32"/>
    <mergeCell ref="C59:J59"/>
  </mergeCells>
  <phoneticPr fontId="64"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Y66"/>
  <sheetViews>
    <sheetView showGridLines="0" zoomScaleNormal="100" workbookViewId="0">
      <selection sqref="A1:J1"/>
    </sheetView>
  </sheetViews>
  <sheetFormatPr defaultColWidth="18.6640625" defaultRowHeight="12.75" customHeight="1" x14ac:dyDescent="0.35"/>
  <cols>
    <col min="1" max="1" width="44.3984375" style="29" customWidth="1"/>
    <col min="2" max="2" width="7.06640625" style="5" hidden="1" customWidth="1"/>
    <col min="3" max="10" width="14.59765625" style="5" customWidth="1"/>
    <col min="11" max="16384" width="18.6640625" style="29"/>
  </cols>
  <sheetData>
    <row r="1" spans="1:25" s="4" customFormat="1" ht="20.85" customHeight="1" x14ac:dyDescent="0.35">
      <c r="A1" s="602" t="s">
        <v>596</v>
      </c>
      <c r="B1" s="602"/>
      <c r="C1" s="602"/>
      <c r="D1" s="602"/>
      <c r="E1" s="602"/>
      <c r="F1" s="602"/>
      <c r="G1" s="602"/>
      <c r="H1" s="602"/>
      <c r="I1" s="602"/>
      <c r="J1" s="602"/>
    </row>
    <row r="2" spans="1:25" ht="19.5" customHeight="1" x14ac:dyDescent="0.45">
      <c r="A2"/>
      <c r="B2"/>
      <c r="C2"/>
      <c r="D2"/>
      <c r="E2"/>
      <c r="F2"/>
      <c r="G2"/>
      <c r="H2"/>
      <c r="I2"/>
      <c r="J2"/>
      <c r="K2"/>
    </row>
    <row r="3" spans="1:25" ht="15.3" customHeight="1" x14ac:dyDescent="0.45">
      <c r="A3"/>
      <c r="B3"/>
      <c r="C3"/>
      <c r="D3" s="607" t="s">
        <v>464</v>
      </c>
      <c r="E3" s="608"/>
      <c r="F3" s="609"/>
      <c r="G3"/>
      <c r="H3"/>
      <c r="I3"/>
      <c r="J3"/>
      <c r="K3"/>
      <c r="L3"/>
    </row>
    <row r="4" spans="1:25" ht="15.3" customHeight="1" x14ac:dyDescent="0.45">
      <c r="A4"/>
      <c r="B4"/>
      <c r="C4"/>
      <c r="D4" s="610" t="s">
        <v>556</v>
      </c>
      <c r="E4" s="611"/>
      <c r="F4" s="612"/>
      <c r="G4"/>
      <c r="H4"/>
      <c r="I4"/>
      <c r="J4"/>
      <c r="K4"/>
      <c r="L4"/>
    </row>
    <row r="5" spans="1:25" ht="16.5" customHeight="1" x14ac:dyDescent="0.45">
      <c r="A5"/>
      <c r="C5" s="229"/>
      <c r="D5" s="29"/>
      <c r="E5"/>
      <c r="F5"/>
      <c r="G5"/>
      <c r="H5"/>
    </row>
    <row r="6" spans="1:25" ht="19.5" customHeight="1" x14ac:dyDescent="0.45">
      <c r="B6" s="456"/>
      <c r="C6" s="606" t="s">
        <v>79</v>
      </c>
      <c r="D6" s="606"/>
      <c r="E6" s="606"/>
      <c r="F6" s="606"/>
      <c r="G6" s="606"/>
      <c r="H6" s="606"/>
      <c r="I6" s="606"/>
      <c r="J6" s="606"/>
    </row>
    <row r="7" spans="1:25" s="275" customFormat="1" ht="28.5" customHeight="1" x14ac:dyDescent="0.45">
      <c r="A7" s="261"/>
      <c r="B7" s="458" t="str">
        <f>+D4</f>
        <v>Total industry</v>
      </c>
      <c r="C7" s="308" t="s">
        <v>0</v>
      </c>
      <c r="D7" s="308" t="s">
        <v>1</v>
      </c>
      <c r="E7" s="308" t="s">
        <v>2</v>
      </c>
      <c r="F7" s="308" t="s">
        <v>3</v>
      </c>
      <c r="G7" s="308" t="s">
        <v>4</v>
      </c>
      <c r="H7" s="308" t="s">
        <v>307</v>
      </c>
      <c r="I7" s="308" t="s">
        <v>650</v>
      </c>
      <c r="J7" s="308" t="s">
        <v>651</v>
      </c>
      <c r="K7" s="285"/>
      <c r="L7" s="285"/>
      <c r="M7" s="285"/>
      <c r="N7" s="285"/>
      <c r="O7" s="285"/>
      <c r="P7" s="285"/>
      <c r="Q7" s="285"/>
      <c r="R7" s="285"/>
      <c r="S7" s="285"/>
      <c r="T7" s="285"/>
      <c r="U7" s="285"/>
      <c r="V7" s="285"/>
      <c r="W7" s="285"/>
      <c r="X7" s="285"/>
      <c r="Y7" s="285"/>
    </row>
    <row r="8" spans="1:25" s="28" customFormat="1" ht="16.5" customHeight="1" x14ac:dyDescent="0.35">
      <c r="A8" s="68"/>
      <c r="B8" s="226"/>
      <c r="C8" s="68"/>
      <c r="D8" s="68"/>
      <c r="E8" s="68"/>
      <c r="F8" s="68"/>
      <c r="G8" s="68"/>
      <c r="H8" s="68"/>
      <c r="I8" s="68"/>
      <c r="J8" s="68"/>
    </row>
    <row r="9" spans="1:25" s="28" customFormat="1" ht="20.100000000000001" customHeight="1" x14ac:dyDescent="0.35">
      <c r="A9" s="32" t="s">
        <v>617</v>
      </c>
      <c r="B9" s="390" t="s">
        <v>410</v>
      </c>
      <c r="C9" s="392">
        <f>SUMIFS(Tab_RSE2_Data!F:F,Tab_RSE2_Data!$C:$C,'Table 2'!$B$9,Tab_RSE2_Data!$B:$B,'Table 2'!$B$7)</f>
        <v>1739747</v>
      </c>
      <c r="D9" s="392">
        <f>SUMIFS(Tab_RSE2_Data!G:G,Tab_RSE2_Data!$C:$C,'Table 2'!$B$9,Tab_RSE2_Data!$B:$B,'Table 2'!$B$7)</f>
        <v>1927052</v>
      </c>
      <c r="E9" s="392">
        <f>SUMIFS(Tab_RSE2_Data!H:H,Tab_RSE2_Data!$C:$C,'Table 2'!$B$9,Tab_RSE2_Data!$B:$B,'Table 2'!$B$7)</f>
        <v>2010133</v>
      </c>
      <c r="F9" s="392">
        <f>SUMIFS(Tab_RSE2_Data!I:I,Tab_RSE2_Data!$C:$C,'Table 2'!$B$9,Tab_RSE2_Data!$B:$B,'Table 2'!$B$7)</f>
        <v>2407753</v>
      </c>
      <c r="G9" s="392">
        <f>SUMIFS(Tab_RSE2_Data!J:J,Tab_RSE2_Data!$C:$C,'Table 2'!$B$9,Tab_RSE2_Data!$B:$B,'Table 2'!$B$7)</f>
        <v>2599353</v>
      </c>
      <c r="H9" s="392">
        <f>SUMIFS(Tab_RSE2_Data!K:K,Tab_RSE2_Data!$C:$C,'Table 2'!$B$9,Tab_RSE2_Data!$B:$B,'Table 2'!$B$7)</f>
        <v>2791162</v>
      </c>
      <c r="I9" s="392">
        <f>SUMIFS(Tab_RSE2_Data!L:L,Tab_RSE2_Data!$C:$C,'Table 2'!$B$9,Tab_RSE2_Data!$B:$B,'Table 2'!$B$7)</f>
        <v>2799528</v>
      </c>
      <c r="J9" s="392">
        <f>SUMIFS(Tab_RSE2_Data!M:M,Tab_RSE2_Data!$C:$C,'Table 2'!$B$9,Tab_RSE2_Data!$B:$B,'Table 2'!$B$7)</f>
        <v>3274312</v>
      </c>
    </row>
    <row r="10" spans="1:25" s="28" customFormat="1" ht="15.4" customHeight="1" x14ac:dyDescent="0.35">
      <c r="A10" s="32"/>
      <c r="B10" s="390"/>
      <c r="C10" s="392"/>
      <c r="D10" s="392"/>
      <c r="E10" s="392"/>
      <c r="F10" s="392"/>
      <c r="G10" s="392"/>
      <c r="H10" s="392"/>
      <c r="I10" s="392"/>
      <c r="J10" s="392"/>
    </row>
    <row r="11" spans="1:25" s="28" customFormat="1" ht="16.5" customHeight="1" x14ac:dyDescent="0.45">
      <c r="A11" s="32" t="s">
        <v>29</v>
      </c>
      <c r="B11" t="s">
        <v>29</v>
      </c>
      <c r="C11" s="392">
        <f>SUMIFS(Tab_RSE2_Data!F:F,Tab_RSE2_Data!$C:$C,'Table 2'!$B$11,Tab_RSE2_Data!$B:$B,'Table 2'!$B$7)</f>
        <v>133513</v>
      </c>
      <c r="D11" s="392">
        <f>SUMIFS(Tab_RSE2_Data!G:G,Tab_RSE2_Data!$C:$C,'Table 2'!$B$11,Tab_RSE2_Data!$B:$B,'Table 2'!$B$7)</f>
        <v>132937</v>
      </c>
      <c r="E11" s="392">
        <f>SUMIFS(Tab_RSE2_Data!H:H,Tab_RSE2_Data!$C:$C,'Table 2'!$B$11,Tab_RSE2_Data!$B:$B,'Table 2'!$B$7)</f>
        <v>154604</v>
      </c>
      <c r="F11" s="392">
        <f>SUMIFS(Tab_RSE2_Data!I:I,Tab_RSE2_Data!$C:$C,'Table 2'!$B$11,Tab_RSE2_Data!$B:$B,'Table 2'!$B$7)</f>
        <v>123397</v>
      </c>
      <c r="G11" s="392">
        <f>SUMIFS(Tab_RSE2_Data!J:J,Tab_RSE2_Data!$C:$C,'Table 2'!$B$11,Tab_RSE2_Data!$B:$B,'Table 2'!$B$7)</f>
        <v>129873</v>
      </c>
      <c r="H11" s="392">
        <f>SUMIFS(Tab_RSE2_Data!K:K,Tab_RSE2_Data!$C:$C,'Table 2'!$B$11,Tab_RSE2_Data!$B:$B,'Table 2'!$B$7)</f>
        <v>136529</v>
      </c>
      <c r="I11" s="392">
        <f>SUMIFS(Tab_RSE2_Data!L:L,Tab_RSE2_Data!$C:$C,'Table 2'!$B$11,Tab_RSE2_Data!$B:$B,'Table 2'!$B$7)</f>
        <v>143951</v>
      </c>
      <c r="J11" s="392">
        <f>SUMIFS(Tab_RSE2_Data!M:M,Tab_RSE2_Data!$C:$C,'Table 2'!$B$11,Tab_RSE2_Data!$B:$B,'Table 2'!$B$7)</f>
        <v>162953</v>
      </c>
    </row>
    <row r="12" spans="1:25" s="28" customFormat="1" ht="16.5" customHeight="1" x14ac:dyDescent="0.45">
      <c r="A12" s="34" t="s">
        <v>30</v>
      </c>
      <c r="B12" s="397" t="s">
        <v>134</v>
      </c>
      <c r="C12" s="459">
        <f>SUMIFS(Tab_RSE2_Data!F:F,Tab_RSE2_Data!$C:$C,'Table 2'!$B$12,Tab_RSE2_Data!$B:$B,'Table 2'!$B$7)</f>
        <v>85984</v>
      </c>
      <c r="D12" s="459">
        <f>SUMIFS(Tab_RSE2_Data!G:G,Tab_RSE2_Data!$C:$C,'Table 2'!$B$12,Tab_RSE2_Data!$B:$B,'Table 2'!$B$7)</f>
        <v>89257</v>
      </c>
      <c r="E12" s="459">
        <f>SUMIFS(Tab_RSE2_Data!H:H,Tab_RSE2_Data!$C:$C,'Table 2'!$B$12,Tab_RSE2_Data!$B:$B,'Table 2'!$B$7)</f>
        <v>92390</v>
      </c>
      <c r="F12" s="459">
        <f>SUMIFS(Tab_RSE2_Data!I:I,Tab_RSE2_Data!$C:$C,'Table 2'!$B$12,Tab_RSE2_Data!$B:$B,'Table 2'!$B$7)</f>
        <v>93185</v>
      </c>
      <c r="G12" s="459">
        <f>SUMIFS(Tab_RSE2_Data!J:J,Tab_RSE2_Data!$C:$C,'Table 2'!$B$12,Tab_RSE2_Data!$B:$B,'Table 2'!$B$7)</f>
        <v>97244</v>
      </c>
      <c r="H12" s="459">
        <f>SUMIFS(Tab_RSE2_Data!K:K,Tab_RSE2_Data!$C:$C,'Table 2'!$B$12,Tab_RSE2_Data!$B:$B,'Table 2'!$B$7)</f>
        <v>102032</v>
      </c>
      <c r="I12" s="459">
        <f>SUMIFS(Tab_RSE2_Data!L:L,Tab_RSE2_Data!$C:$C,'Table 2'!$B$12,Tab_RSE2_Data!$B:$B,'Table 2'!$B$7)</f>
        <v>103971</v>
      </c>
      <c r="J12" s="459">
        <f>SUMIFS(Tab_RSE2_Data!M:M,Tab_RSE2_Data!$C:$C,'Table 2'!$B$12,Tab_RSE2_Data!$B:$B,'Table 2'!$B$7)</f>
        <v>113612</v>
      </c>
    </row>
    <row r="13" spans="1:25" s="28" customFormat="1" ht="16.5" customHeight="1" x14ac:dyDescent="0.45">
      <c r="A13" s="34" t="s">
        <v>31</v>
      </c>
      <c r="B13" s="397" t="s">
        <v>135</v>
      </c>
      <c r="C13" s="459">
        <f>SUMIFS(Tab_RSE2_Data!F:F,Tab_RSE2_Data!$C:$C,'Table 2'!$B$13,Tab_RSE2_Data!$B:$B,'Table 2'!$B$7)</f>
        <v>47529</v>
      </c>
      <c r="D13" s="459">
        <f>SUMIFS(Tab_RSE2_Data!G:G,Tab_RSE2_Data!$C:$C,'Table 2'!$B$13,Tab_RSE2_Data!$B:$B,'Table 2'!$B$7)</f>
        <v>43680</v>
      </c>
      <c r="E13" s="459">
        <f>SUMIFS(Tab_RSE2_Data!H:H,Tab_RSE2_Data!$C:$C,'Table 2'!$B$13,Tab_RSE2_Data!$B:$B,'Table 2'!$B$7)</f>
        <v>62214</v>
      </c>
      <c r="F13" s="459">
        <f>SUMIFS(Tab_RSE2_Data!I:I,Tab_RSE2_Data!$C:$C,'Table 2'!$B$13,Tab_RSE2_Data!$B:$B,'Table 2'!$B$7)</f>
        <v>30212</v>
      </c>
      <c r="G13" s="459">
        <f>SUMIFS(Tab_RSE2_Data!J:J,Tab_RSE2_Data!$C:$C,'Table 2'!$B$13,Tab_RSE2_Data!$B:$B,'Table 2'!$B$7)</f>
        <v>32629</v>
      </c>
      <c r="H13" s="459">
        <f>SUMIFS(Tab_RSE2_Data!K:K,Tab_RSE2_Data!$C:$C,'Table 2'!$B$13,Tab_RSE2_Data!$B:$B,'Table 2'!$B$7)</f>
        <v>34498</v>
      </c>
      <c r="I13" s="459">
        <f>SUMIFS(Tab_RSE2_Data!L:L,Tab_RSE2_Data!$C:$C,'Table 2'!$B$13,Tab_RSE2_Data!$B:$B,'Table 2'!$B$7)</f>
        <v>39980</v>
      </c>
      <c r="J13" s="459">
        <f>SUMIFS(Tab_RSE2_Data!M:M,Tab_RSE2_Data!$C:$C,'Table 2'!$B$13,Tab_RSE2_Data!$B:$B,'Table 2'!$B$7)</f>
        <v>49340</v>
      </c>
    </row>
    <row r="14" spans="1:25" s="28" customFormat="1" ht="16.5" customHeight="1" x14ac:dyDescent="0.45">
      <c r="A14" s="232" t="s">
        <v>631</v>
      </c>
      <c r="B14" s="397" t="s">
        <v>32</v>
      </c>
      <c r="C14" s="459">
        <f>IF(OR($B$7="Small APRA funds", $B$7="Self-managed superannuation funds"),"",SUMIFS(Tab_RSE2_Data!F:F,Tab_RSE2_Data!$C:$C,'Table 2'!$B$14,Tab_RSE2_Data!$B:$B,'Table 2'!$B$7))</f>
        <v>9998</v>
      </c>
      <c r="D14" s="459">
        <f>IF(OR($B$7="Small APRA funds", $B$7="Self-managed superannuation funds"),"",SUMIFS(Tab_RSE2_Data!G:G,Tab_RSE2_Data!$C:$C,'Table 2'!$B$14,Tab_RSE2_Data!$B:$B,'Table 2'!$B$7))</f>
        <v>10328</v>
      </c>
      <c r="E14" s="459">
        <f>IF(OR($B$7="Small APRA funds", $B$7="Self-managed superannuation funds"),"",SUMIFS(Tab_RSE2_Data!H:H,Tab_RSE2_Data!$C:$C,'Table 2'!$B$14,Tab_RSE2_Data!$B:$B,'Table 2'!$B$7))</f>
        <v>10451</v>
      </c>
      <c r="F14" s="459">
        <f>IF(OR($B$7="Small APRA funds", $B$7="Self-managed superannuation funds"),"",SUMIFS(Tab_RSE2_Data!I:I,Tab_RSE2_Data!$C:$C,'Table 2'!$B$14,Tab_RSE2_Data!$B:$B,'Table 2'!$B$7))</f>
        <v>10881</v>
      </c>
      <c r="G14" s="459">
        <f>IF(OR($B$7="Small APRA funds", $B$7="Self-managed superannuation funds"),"",SUMIFS(Tab_RSE2_Data!J:J,Tab_RSE2_Data!$C:$C,'Table 2'!$B$14,Tab_RSE2_Data!$B:$B,'Table 2'!$B$7))</f>
        <v>11609</v>
      </c>
      <c r="H14" s="459">
        <f>IF(OR($B$7="Small APRA funds", $B$7="Self-managed superannuation funds"),"",SUMIFS(Tab_RSE2_Data!K:K,Tab_RSE2_Data!$C:$C,'Table 2'!$B$14,Tab_RSE2_Data!$B:$B,'Table 2'!$B$7))</f>
        <v>12555</v>
      </c>
      <c r="I14" s="459">
        <f>IF(OR($B$7="Small APRA funds", $B$7="Self-managed superannuation funds"),"",SUMIFS(Tab_RSE2_Data!L:L,Tab_RSE2_Data!$C:$C,'Table 2'!$B$14,Tab_RSE2_Data!$B:$B,'Table 2'!$B$7))</f>
        <v>12984</v>
      </c>
      <c r="J14" s="459">
        <f>IF(OR($B$7="Small APRA funds", $B$7="Self-managed superannuation funds"),"",SUMIFS(Tab_RSE2_Data!M:M,Tab_RSE2_Data!$C:$C,'Table 2'!$B$14,Tab_RSE2_Data!$B:$B,'Table 2'!$B$7))</f>
        <v>14729</v>
      </c>
    </row>
    <row r="15" spans="1:25" s="28" customFormat="1" ht="16.5" customHeight="1" x14ac:dyDescent="0.45">
      <c r="A15" s="35" t="s">
        <v>625</v>
      </c>
      <c r="B15" t="s">
        <v>33</v>
      </c>
      <c r="C15" s="459">
        <f>IF($B$7="Small APRA funds","",SUMIFS(Tab_RSE2_Data!F:F,Tab_RSE2_Data!$C:$C,'Table 2'!$B$15,Tab_RSE2_Data!$B:$B,'Table 2'!$B$7))</f>
        <v>5495</v>
      </c>
      <c r="D15" s="459">
        <f>IF($B$7="Small APRA funds","",SUMIFS(Tab_RSE2_Data!G:G,Tab_RSE2_Data!$C:$C,'Table 2'!$B$15,Tab_RSE2_Data!$B:$B,'Table 2'!$B$7))</f>
        <v>3615</v>
      </c>
      <c r="E15" s="459">
        <f>IF($B$7="Small APRA funds","",SUMIFS(Tab_RSE2_Data!H:H,Tab_RSE2_Data!$C:$C,'Table 2'!$B$15,Tab_RSE2_Data!$B:$B,'Table 2'!$B$7))</f>
        <v>5379</v>
      </c>
      <c r="F15" s="459">
        <f>IF($B$7="Small APRA funds","",SUMIFS(Tab_RSE2_Data!I:I,Tab_RSE2_Data!$C:$C,'Table 2'!$B$15,Tab_RSE2_Data!$B:$B,'Table 2'!$B$7))</f>
        <v>2907</v>
      </c>
      <c r="G15" s="459">
        <f>IF($B$7="Small APRA funds","",SUMIFS(Tab_RSE2_Data!J:J,Tab_RSE2_Data!$C:$C,'Table 2'!$B$15,Tab_RSE2_Data!$B:$B,'Table 2'!$B$7))</f>
        <v>2802</v>
      </c>
      <c r="H15" s="459">
        <f>IF($B$7="Small APRA funds","",SUMIFS(Tab_RSE2_Data!K:K,Tab_RSE2_Data!$C:$C,'Table 2'!$B$15,Tab_RSE2_Data!$B:$B,'Table 2'!$B$7))</f>
        <v>6044</v>
      </c>
      <c r="I15" s="459">
        <f>IF($B$7="Small APRA funds","",SUMIFS(Tab_RSE2_Data!L:L,Tab_RSE2_Data!$C:$C,'Table 2'!$B$15,Tab_RSE2_Data!$B:$B,'Table 2'!$B$7))</f>
        <v>6142</v>
      </c>
      <c r="J15" s="459">
        <f>IF($B$7="Small APRA funds","",SUMIFS(Tab_RSE2_Data!M:M,Tab_RSE2_Data!$C:$C,'Table 2'!$B$15,Tab_RSE2_Data!$B:$B,'Table 2'!$B$7))</f>
        <v>6925</v>
      </c>
    </row>
    <row r="16" spans="1:25" s="28" customFormat="1" ht="16.5" customHeight="1" x14ac:dyDescent="0.45">
      <c r="A16" s="457" t="s">
        <v>626</v>
      </c>
      <c r="B16" s="397" t="s">
        <v>411</v>
      </c>
      <c r="C16" s="459">
        <f>IF(OR($B$7="Small APRA funds"),"",SUMIFS(Tab_RSE2_Data!F:F,Tab_RSE2_Data!$C:$C,'Table 2'!$B$16,Tab_RSE2_Data!$B:$B,'Table 2'!$B$7))</f>
        <v>79121</v>
      </c>
      <c r="D16" s="459">
        <f>IF(OR($B$7="Small APRA funds"),"",SUMIFS(Tab_RSE2_Data!G:G,Tab_RSE2_Data!$C:$C,'Table 2'!$B$16,Tab_RSE2_Data!$B:$B,'Table 2'!$B$7))</f>
        <v>86334</v>
      </c>
      <c r="E16" s="459">
        <f>IF(OR($B$7="Small APRA funds"),"",SUMIFS(Tab_RSE2_Data!H:H,Tab_RSE2_Data!$C:$C,'Table 2'!$B$16,Tab_RSE2_Data!$B:$B,'Table 2'!$B$7))</f>
        <v>159648</v>
      </c>
      <c r="F16" s="459">
        <f>IF(OR($B$7="Small APRA funds"),"",SUMIFS(Tab_RSE2_Data!I:I,Tab_RSE2_Data!$C:$C,'Table 2'!$B$16,Tab_RSE2_Data!$B:$B,'Table 2'!$B$7))</f>
        <v>95341</v>
      </c>
      <c r="G16" s="459">
        <f>IF(OR($B$7="Small APRA funds"),"",SUMIFS(Tab_RSE2_Data!J:J,Tab_RSE2_Data!$C:$C,'Table 2'!$B$16,Tab_RSE2_Data!$B:$B,'Table 2'!$B$7))</f>
        <v>159122</v>
      </c>
      <c r="H16" s="459">
        <f>IF(OR($B$7="Small APRA funds"),"",SUMIFS(Tab_RSE2_Data!K:K,Tab_RSE2_Data!$C:$C,'Table 2'!$B$16,Tab_RSE2_Data!$B:$B,'Table 2'!$B$7))</f>
        <v>193187</v>
      </c>
      <c r="I16" s="459">
        <f>IF(OR($B$7="Small APRA funds"),"",SUMIFS(Tab_RSE2_Data!L:L,Tab_RSE2_Data!$C:$C,'Table 2'!$B$16,Tab_RSE2_Data!$B:$B,'Table 2'!$B$7))</f>
        <v>120719</v>
      </c>
      <c r="J16" s="459">
        <f>IF(OR($B$7="Small APRA funds"),"",SUMIFS(Tab_RSE2_Data!M:M,Tab_RSE2_Data!$C:$C,'Table 2'!$B$16,Tab_RSE2_Data!$B:$B,'Table 2'!$B$7))</f>
        <v>252130</v>
      </c>
    </row>
    <row r="17" spans="1:12" s="28" customFormat="1" ht="16.5" customHeight="1" x14ac:dyDescent="0.45">
      <c r="A17" s="457" t="s">
        <v>627</v>
      </c>
      <c r="B17" s="397" t="s">
        <v>412</v>
      </c>
      <c r="C17" s="459">
        <f>IF(OR($B$7="Small APRA funds"),"",SUMIFS(Tab_RSE2_Data!F:F,Tab_RSE2_Data!$C:$C,'Table 2'!$B$17,Tab_RSE2_Data!$B:$B,'Table 2'!$B$7))</f>
        <v>73626</v>
      </c>
      <c r="D17" s="459">
        <f>IF(OR($B$7="Small APRA funds"),"",SUMIFS(Tab_RSE2_Data!G:G,Tab_RSE2_Data!$C:$C,'Table 2'!$B$17,Tab_RSE2_Data!$B:$B,'Table 2'!$B$7))</f>
        <v>82719</v>
      </c>
      <c r="E17" s="459">
        <f>IF(OR($B$7="Small APRA funds"),"",SUMIFS(Tab_RSE2_Data!H:H,Tab_RSE2_Data!$C:$C,'Table 2'!$B$17,Tab_RSE2_Data!$B:$B,'Table 2'!$B$7))</f>
        <v>154269</v>
      </c>
      <c r="F17" s="459">
        <f>IF(OR($B$7="Small APRA funds"),"",SUMIFS(Tab_RSE2_Data!I:I,Tab_RSE2_Data!$C:$C,'Table 2'!$B$17,Tab_RSE2_Data!$B:$B,'Table 2'!$B$7))</f>
        <v>92434</v>
      </c>
      <c r="G17" s="459">
        <f>IF(OR($B$7="Small APRA funds"),"",SUMIFS(Tab_RSE2_Data!J:J,Tab_RSE2_Data!$C:$C,'Table 2'!$B$17,Tab_RSE2_Data!$B:$B,'Table 2'!$B$7))</f>
        <v>156320</v>
      </c>
      <c r="H17" s="459">
        <f>IF(OR($B$7="Small APRA funds"),"",SUMIFS(Tab_RSE2_Data!K:K,Tab_RSE2_Data!$C:$C,'Table 2'!$B$17,Tab_RSE2_Data!$B:$B,'Table 2'!$B$7))</f>
        <v>187143</v>
      </c>
      <c r="I17" s="459">
        <f>IF(OR($B$7="Small APRA funds"),"",SUMIFS(Tab_RSE2_Data!L:L,Tab_RSE2_Data!$C:$C,'Table 2'!$B$17,Tab_RSE2_Data!$B:$B,'Table 2'!$B$7))</f>
        <v>114578</v>
      </c>
      <c r="J17" s="459">
        <f>IF(OR($B$7="Small APRA funds"),"",SUMIFS(Tab_RSE2_Data!M:M,Tab_RSE2_Data!$C:$C,'Table 2'!$B$17,Tab_RSE2_Data!$B:$B,'Table 2'!$B$7))</f>
        <v>245205</v>
      </c>
    </row>
    <row r="18" spans="1:12" s="203" customFormat="1" ht="16.5" customHeight="1" x14ac:dyDescent="0.45">
      <c r="A18" s="395" t="s">
        <v>34</v>
      </c>
      <c r="B18" t="s">
        <v>34</v>
      </c>
      <c r="C18" s="392">
        <f>SUMIFS(Tab_RSE2_Data!F:F,Tab_RSE2_Data!$C:$C,'Table 2'!$B$18,Tab_RSE2_Data!$B:$B,'Table 2'!$B$7)</f>
        <v>93341</v>
      </c>
      <c r="D18" s="392">
        <f>SUMIFS(Tab_RSE2_Data!G:G,Tab_RSE2_Data!$C:$C,'Table 2'!$B$18,Tab_RSE2_Data!$B:$B,'Table 2'!$B$7)</f>
        <v>98395</v>
      </c>
      <c r="E18" s="392">
        <f>SUMIFS(Tab_RSE2_Data!H:H,Tab_RSE2_Data!$C:$C,'Table 2'!$B$18,Tab_RSE2_Data!$B:$B,'Table 2'!$B$7)</f>
        <v>116079</v>
      </c>
      <c r="F18" s="392">
        <f>SUMIFS(Tab_RSE2_Data!I:I,Tab_RSE2_Data!$C:$C,'Table 2'!$B$18,Tab_RSE2_Data!$B:$B,'Table 2'!$B$7)</f>
        <v>104859</v>
      </c>
      <c r="G18" s="392">
        <f>SUMIFS(Tab_RSE2_Data!J:J,Tab_RSE2_Data!$C:$C,'Table 2'!$B$18,Tab_RSE2_Data!$B:$B,'Table 2'!$B$7)</f>
        <v>110256</v>
      </c>
      <c r="H18" s="392">
        <f>SUMIFS(Tab_RSE2_Data!K:K,Tab_RSE2_Data!$C:$C,'Table 2'!$B$18,Tab_RSE2_Data!$B:$B,'Table 2'!$B$7)</f>
        <v>131698</v>
      </c>
      <c r="I18" s="392">
        <f>SUMIFS(Tab_RSE2_Data!L:L,Tab_RSE2_Data!$C:$C,'Table 2'!$B$18,Tab_RSE2_Data!$B:$B,'Table 2'!$B$7)</f>
        <v>126340</v>
      </c>
      <c r="J18" s="392">
        <f>SUMIFS(Tab_RSE2_Data!M:M,Tab_RSE2_Data!$C:$C,'Table 2'!$B$18,Tab_RSE2_Data!$B:$B,'Table 2'!$B$7)</f>
        <v>117030</v>
      </c>
    </row>
    <row r="19" spans="1:12" s="203" customFormat="1" ht="16.5" customHeight="1" x14ac:dyDescent="0.45">
      <c r="A19" s="457" t="s">
        <v>628</v>
      </c>
      <c r="B19" s="397" t="s">
        <v>413</v>
      </c>
      <c r="C19" s="459">
        <f>IF(OR($B$7="Small APRA funds"),"",SUMIFS(Tab_RSE2_Data!F:F,Tab_RSE2_Data!$C:$C,'Table 2'!$B$19,Tab_RSE2_Data!$B:$B,'Table 2'!$B$7))</f>
        <v>35345</v>
      </c>
      <c r="D19" s="459">
        <f>IF(OR($B$7="Small APRA funds"),"",SUMIFS(Tab_RSE2_Data!G:G,Tab_RSE2_Data!$C:$C,'Table 2'!$B$19,Tab_RSE2_Data!$B:$B,'Table 2'!$B$7))</f>
        <v>36435</v>
      </c>
      <c r="E19" s="459">
        <f>IF(OR($B$7="Small APRA funds"),"",SUMIFS(Tab_RSE2_Data!H:H,Tab_RSE2_Data!$C:$C,'Table 2'!$B$19,Tab_RSE2_Data!$B:$B,'Table 2'!$B$7))</f>
        <v>45189</v>
      </c>
      <c r="F19" s="459">
        <f>IF(OR($B$7="Small APRA funds"),"",SUMIFS(Tab_RSE2_Data!I:I,Tab_RSE2_Data!$C:$C,'Table 2'!$B$19,Tab_RSE2_Data!$B:$B,'Table 2'!$B$7))</f>
        <v>43936</v>
      </c>
      <c r="G19" s="459">
        <f>IF(OR($B$7="Small APRA funds"),"",SUMIFS(Tab_RSE2_Data!J:J,Tab_RSE2_Data!$C:$C,'Table 2'!$B$19,Tab_RSE2_Data!$B:$B,'Table 2'!$B$7))</f>
        <v>48214</v>
      </c>
      <c r="H19" s="459">
        <f>IF(OR($B$7="Small APRA funds"),"",SUMIFS(Tab_RSE2_Data!K:K,Tab_RSE2_Data!$C:$C,'Table 2'!$B$19,Tab_RSE2_Data!$B:$B,'Table 2'!$B$7))</f>
        <v>71247</v>
      </c>
      <c r="I19" s="459">
        <f>IF(OR($B$7="Small APRA funds"),"",SUMIFS(Tab_RSE2_Data!L:L,Tab_RSE2_Data!$C:$C,'Table 2'!$B$19,Tab_RSE2_Data!$B:$B,'Table 2'!$B$7))</f>
        <v>69598</v>
      </c>
      <c r="J19" s="459">
        <f>IF(OR($B$7="Small APRA funds"),"",SUMIFS(Tab_RSE2_Data!M:M,Tab_RSE2_Data!$C:$C,'Table 2'!$B$19,Tab_RSE2_Data!$B:$B,'Table 2'!$B$7))</f>
        <v>58077</v>
      </c>
      <c r="L19" s="463"/>
    </row>
    <row r="20" spans="1:12" s="203" customFormat="1" ht="16.5" customHeight="1" x14ac:dyDescent="0.45">
      <c r="A20" s="457" t="s">
        <v>630</v>
      </c>
      <c r="B20" s="397" t="s">
        <v>414</v>
      </c>
      <c r="C20" s="459">
        <f>IF(OR($B$7="Small APRA funds"),"",SUMIFS(Tab_RSE2_Data!F:F,Tab_RSE2_Data!$C:$C,'Table 2'!$B$20,Tab_RSE2_Data!$B:$B,'Table 2'!$B$7))</f>
        <v>57814</v>
      </c>
      <c r="D20" s="459">
        <f>IF(OR($B$7="Small APRA funds"),"",SUMIFS(Tab_RSE2_Data!G:G,Tab_RSE2_Data!$C:$C,'Table 2'!$B$20,Tab_RSE2_Data!$B:$B,'Table 2'!$B$7))</f>
        <v>61788</v>
      </c>
      <c r="E20" s="459">
        <f>IF(OR($B$7="Small APRA funds"),"",SUMIFS(Tab_RSE2_Data!H:H,Tab_RSE2_Data!$C:$C,'Table 2'!$B$20,Tab_RSE2_Data!$B:$B,'Table 2'!$B$7))</f>
        <v>70714</v>
      </c>
      <c r="F20" s="459">
        <f>IF(OR($B$7="Small APRA funds"),"",SUMIFS(Tab_RSE2_Data!I:I,Tab_RSE2_Data!$C:$C,'Table 2'!$B$20,Tab_RSE2_Data!$B:$B,'Table 2'!$B$7))</f>
        <v>60789</v>
      </c>
      <c r="G20" s="459">
        <f>IF(OR($B$7="Small APRA funds"),"",SUMIFS(Tab_RSE2_Data!J:J,Tab_RSE2_Data!$C:$C,'Table 2'!$B$20,Tab_RSE2_Data!$B:$B,'Table 2'!$B$7))</f>
        <v>61905</v>
      </c>
      <c r="H20" s="459">
        <f>IF(OR($B$7="Small APRA funds"),"",SUMIFS(Tab_RSE2_Data!K:K,Tab_RSE2_Data!$C:$C,'Table 2'!$B$20,Tab_RSE2_Data!$B:$B,'Table 2'!$B$7))</f>
        <v>60343</v>
      </c>
      <c r="I20" s="459">
        <f>IF(OR($B$7="Small APRA funds"),"",SUMIFS(Tab_RSE2_Data!L:L,Tab_RSE2_Data!$C:$C,'Table 2'!$B$20,Tab_RSE2_Data!$B:$B,'Table 2'!$B$7))</f>
        <v>56624</v>
      </c>
      <c r="J20" s="459">
        <f>IF(OR($B$7="Small APRA funds"),"",SUMIFS(Tab_RSE2_Data!M:M,Tab_RSE2_Data!$C:$C,'Table 2'!$B$20,Tab_RSE2_Data!$B:$B,'Table 2'!$B$7))</f>
        <v>58821</v>
      </c>
    </row>
    <row r="21" spans="1:12" s="28" customFormat="1" ht="16.5" customHeight="1" x14ac:dyDescent="0.45">
      <c r="A21" s="232" t="s">
        <v>633</v>
      </c>
      <c r="B21" s="397" t="s">
        <v>415</v>
      </c>
      <c r="C21" s="459">
        <f>IF(OR($B$7="Small APRA funds", $B$7="Self-managed superannuation funds"),"",SUMIFS(Tab_RSE2_Data!F:F,Tab_RSE2_Data!$C:$C,'Table 2'!$B$21,Tab_RSE2_Data!$B:$B,'Table 2'!$B$7))</f>
        <v>121</v>
      </c>
      <c r="D21" s="459">
        <f>IF(OR($B$7="Small APRA funds", $B$7="Self-managed superannuation funds"),"",SUMIFS(Tab_RSE2_Data!G:G,Tab_RSE2_Data!$C:$C,'Table 2'!$B$21,Tab_RSE2_Data!$B:$B,'Table 2'!$B$7))</f>
        <v>116</v>
      </c>
      <c r="E21" s="459">
        <f>IF(OR($B$7="Small APRA funds", $B$7="Self-managed superannuation funds"),"",SUMIFS(Tab_RSE2_Data!H:H,Tab_RSE2_Data!$C:$C,'Table 2'!$B$21,Tab_RSE2_Data!$B:$B,'Table 2'!$B$7))</f>
        <v>271</v>
      </c>
      <c r="F21" s="459">
        <f>IF(OR($B$7="Small APRA funds", $B$7="Self-managed superannuation funds"),"",SUMIFS(Tab_RSE2_Data!I:I,Tab_RSE2_Data!$C:$C,'Table 2'!$B$21,Tab_RSE2_Data!$B:$B,'Table 2'!$B$7))</f>
        <v>-189</v>
      </c>
      <c r="G21" s="459">
        <f>IF(OR($B$7="Small APRA funds", $B$7="Self-managed superannuation funds"),"",SUMIFS(Tab_RSE2_Data!J:J,Tab_RSE2_Data!$C:$C,'Table 2'!$B$21,Tab_RSE2_Data!$B:$B,'Table 2'!$B$7))</f>
        <v>497</v>
      </c>
      <c r="H21" s="459">
        <f>IF(OR($B$7="Small APRA funds", $B$7="Self-managed superannuation funds"),"",SUMIFS(Tab_RSE2_Data!K:K,Tab_RSE2_Data!$C:$C,'Table 2'!$B$21,Tab_RSE2_Data!$B:$B,'Table 2'!$B$7))</f>
        <v>-261</v>
      </c>
      <c r="I21" s="459">
        <f>IF(OR($B$7="Small APRA funds", $B$7="Self-managed superannuation funds"),"",SUMIFS(Tab_RSE2_Data!L:L,Tab_RSE2_Data!$C:$C,'Table 2'!$B$21,Tab_RSE2_Data!$B:$B,'Table 2'!$B$7))</f>
        <v>-164</v>
      </c>
      <c r="J21" s="459">
        <f>IF(OR($B$7="Small APRA funds", $B$7="Self-managed superannuation funds"),"",SUMIFS(Tab_RSE2_Data!M:M,Tab_RSE2_Data!$C:$C,'Table 2'!$B$21,Tab_RSE2_Data!$B:$B,'Table 2'!$B$7))</f>
        <v>-278</v>
      </c>
    </row>
    <row r="22" spans="1:12" s="516" customFormat="1" ht="16.5" customHeight="1" x14ac:dyDescent="0.45">
      <c r="A22" s="35" t="s">
        <v>37</v>
      </c>
      <c r="B22" s="206" t="s">
        <v>37</v>
      </c>
      <c r="C22" s="392">
        <f>SUMIFS(Tab_RSE2_Data!F:F,Tab_RSE2_Data!$C:$C,'Table 2'!$B$22,Tab_RSE2_Data!$B:$B,'Table 2'!$B$7)</f>
        <v>45788</v>
      </c>
      <c r="D22" s="392">
        <f>SUMIFS(Tab_RSE2_Data!G:G,Tab_RSE2_Data!$C:$C,'Table 2'!$B$22,Tab_RSE2_Data!$B:$B,'Table 2'!$B$7)</f>
        <v>38273</v>
      </c>
      <c r="E22" s="392">
        <f>SUMIFS(Tab_RSE2_Data!H:H,Tab_RSE2_Data!$C:$C,'Table 2'!$B$22,Tab_RSE2_Data!$B:$B,'Table 2'!$B$7)</f>
        <v>44175</v>
      </c>
      <c r="F22" s="392">
        <f>SUMIFS(Tab_RSE2_Data!I:I,Tab_RSE2_Data!$C:$C,'Table 2'!$B$22,Tab_RSE2_Data!$B:$B,'Table 2'!$B$7)</f>
        <v>21257</v>
      </c>
      <c r="G22" s="392">
        <f>SUMIFS(Tab_RSE2_Data!J:J,Tab_RSE2_Data!$C:$C,'Table 2'!$B$22,Tab_RSE2_Data!$B:$B,'Table 2'!$B$7)</f>
        <v>22916</v>
      </c>
      <c r="H22" s="392">
        <f>SUMIFS(Tab_RSE2_Data!K:K,Tab_RSE2_Data!$C:$C,'Table 2'!$B$22,Tab_RSE2_Data!$B:$B,'Table 2'!$B$7)</f>
        <v>10614</v>
      </c>
      <c r="I22" s="392">
        <f>SUMIFS(Tab_RSE2_Data!L:L,Tab_RSE2_Data!$C:$C,'Table 2'!$B$22,Tab_RSE2_Data!$B:$B,'Table 2'!$B$7)</f>
        <v>23589</v>
      </c>
      <c r="J22" s="392">
        <f>SUMIFS(Tab_RSE2_Data!M:M,Tab_RSE2_Data!$C:$C,'Table 2'!$B$22,Tab_RSE2_Data!$B:$B,'Table 2'!$B$7)</f>
        <v>52569</v>
      </c>
    </row>
    <row r="23" spans="1:12" s="467" customFormat="1" ht="16.5" customHeight="1" x14ac:dyDescent="0.45">
      <c r="A23" s="39" t="s">
        <v>38</v>
      </c>
      <c r="B23" s="465" t="s">
        <v>38</v>
      </c>
      <c r="C23" s="466">
        <f>IF(OR(B7="Small APRA funds", B7="Self-managed superannuation funds"),"",SUMIFS(Tab_RSE2_Data!F:F,Tab_RSE2_Data!$C:$C,'Table 2'!$B$23,Tab_RSE2_Data!$B:$B,'Table 2'!$B$7))</f>
        <v>-4330</v>
      </c>
      <c r="D23" s="466">
        <f>IF(OR(C7="Small APRA funds", C7="Self-managed superannuation funds"),"",SUMIFS(Tab_RSE2_Data!G:G,Tab_RSE2_Data!$C:$C,'Table 2'!$B$23,Tab_RSE2_Data!$B:$B,'Table 2'!$B$7))</f>
        <v>-4481</v>
      </c>
      <c r="E23" s="466">
        <f>IF(OR(D7="Small APRA funds", D7="Self-managed superannuation funds"),"",SUMIFS(Tab_RSE2_Data!H:H,Tab_RSE2_Data!$C:$C,'Table 2'!$B$23,Tab_RSE2_Data!$B:$B,'Table 2'!$B$7))</f>
        <v>-4629</v>
      </c>
      <c r="F23" s="466">
        <f>IF(OR(E7="Small APRA funds", E7="Self-managed superannuation funds"),"",SUMIFS(Tab_RSE2_Data!I:I,Tab_RSE2_Data!$C:$C,'Table 2'!$B$23,Tab_RSE2_Data!$B:$B,'Table 2'!$B$7))</f>
        <v>-4492</v>
      </c>
      <c r="G23" s="466">
        <f>IF(OR(F7="Small APRA funds", F7="Self-managed superannuation funds"),"",SUMIFS(Tab_RSE2_Data!J:J,Tab_RSE2_Data!$C:$C,'Table 2'!$B$23,Tab_RSE2_Data!$B:$B,'Table 2'!$B$7))</f>
        <v>-4483</v>
      </c>
      <c r="H23" s="466">
        <f>IF(OR(G7="Small APRA funds", G7="Self-managed superannuation funds"),"",SUMIFS(Tab_RSE2_Data!K:K,Tab_RSE2_Data!$C:$C,'Table 2'!$B$23,Tab_RSE2_Data!$B:$B,'Table 2'!$B$7))</f>
        <v>-3358</v>
      </c>
      <c r="I23" s="466">
        <f>IF(OR(H7="Small APRA funds", H7="Self-managed superannuation funds"),"",SUMIFS(Tab_RSE2_Data!L:L,Tab_RSE2_Data!$C:$C,'Table 2'!$B$23,Tab_RSE2_Data!$B:$B,'Table 2'!$B$7))</f>
        <v>-3655</v>
      </c>
      <c r="J23" s="466">
        <f>IF(OR(I7="Small APRA funds", I7="Self-managed superannuation funds"),"",SUMIFS(Tab_RSE2_Data!M:M,Tab_RSE2_Data!$C:$C,'Table 2'!$B$23,Tab_RSE2_Data!$B:$B,'Table 2'!$B$7))</f>
        <v>-4351</v>
      </c>
      <c r="K23" s="495"/>
    </row>
    <row r="24" spans="1:12" customFormat="1" ht="16.5" customHeight="1" x14ac:dyDescent="0.45">
      <c r="A24" s="396"/>
      <c r="C24" s="392"/>
      <c r="D24" s="392"/>
      <c r="E24" s="392"/>
      <c r="F24" s="392"/>
      <c r="G24" s="392"/>
      <c r="H24" s="392"/>
      <c r="I24" s="392"/>
      <c r="J24" s="392"/>
    </row>
    <row r="25" spans="1:12" s="28" customFormat="1" ht="16.5" customHeight="1" x14ac:dyDescent="0.45">
      <c r="A25" s="232" t="s">
        <v>39</v>
      </c>
      <c r="B25" s="397" t="s">
        <v>39</v>
      </c>
      <c r="C25" s="459">
        <f>SUMIFS(Tab_RSE2_Data!F:F,Tab_RSE2_Data!$C:$C,'Table 2'!$B$25,Tab_RSE2_Data!$B:$B,'Table 2'!$B$7)</f>
        <v>159201</v>
      </c>
      <c r="D25" s="459">
        <f>SUMIFS(Tab_RSE2_Data!G:G,Tab_RSE2_Data!$C:$C,'Table 2'!$B$25,Tab_RSE2_Data!$B:$B,'Table 2'!$B$7)</f>
        <v>73893</v>
      </c>
      <c r="E25" s="459">
        <f>SUMIFS(Tab_RSE2_Data!H:H,Tab_RSE2_Data!$C:$C,'Table 2'!$B$25,Tab_RSE2_Data!$B:$B,'Table 2'!$B$7)</f>
        <v>211539</v>
      </c>
      <c r="F25" s="459">
        <f>SUMIFS(Tab_RSE2_Data!I:I,Tab_RSE2_Data!$C:$C,'Table 2'!$B$25,Tab_RSE2_Data!$B:$B,'Table 2'!$B$7)</f>
        <v>194635</v>
      </c>
      <c r="G25" s="459">
        <f>SUMIFS(Tab_RSE2_Data!J:J,Tab_RSE2_Data!$C:$C,'Table 2'!$B$25,Tab_RSE2_Data!$B:$B,'Table 2'!$B$7)</f>
        <v>190297</v>
      </c>
      <c r="H25" s="459">
        <f>SUMIFS(Tab_RSE2_Data!K:K,Tab_RSE2_Data!$C:$C,'Table 2'!$B$25,Tab_RSE2_Data!$B:$B,'Table 2'!$B$7)</f>
        <v>9489</v>
      </c>
      <c r="I25" s="459">
        <f>SUMIFS(Tab_RSE2_Data!L:L,Tab_RSE2_Data!$C:$C,'Table 2'!$B$25,Tab_RSE2_Data!$B:$B,'Table 2'!$B$7)</f>
        <v>480139</v>
      </c>
      <c r="J25" s="459">
        <f>SUMIFS(Tab_RSE2_Data!M:M,Tab_RSE2_Data!$C:$C,'Table 2'!$B$25,Tab_RSE2_Data!$B:$B,'Table 2'!$B$7)</f>
        <v>-49206</v>
      </c>
    </row>
    <row r="26" spans="1:12" s="28" customFormat="1" ht="16.5" customHeight="1" x14ac:dyDescent="0.45">
      <c r="A26" s="232" t="s">
        <v>40</v>
      </c>
      <c r="B26" s="397" t="s">
        <v>40</v>
      </c>
      <c r="C26" s="459">
        <f>SUMIFS(Tab_RSE2_Data!F:F,Tab_RSE2_Data!$C:$C,'Table 2'!$B$26,Tab_RSE2_Data!$B:$B,'Table 2'!$B$7)</f>
        <v>4781</v>
      </c>
      <c r="D26" s="459">
        <f>SUMIFS(Tab_RSE2_Data!G:G,Tab_RSE2_Data!$C:$C,'Table 2'!$B$26,Tab_RSE2_Data!$B:$B,'Table 2'!$B$7)</f>
        <v>5384</v>
      </c>
      <c r="E26" s="459">
        <f>SUMIFS(Tab_RSE2_Data!H:H,Tab_RSE2_Data!$C:$C,'Table 2'!$B$26,Tab_RSE2_Data!$B:$B,'Table 2'!$B$7)</f>
        <v>6281</v>
      </c>
      <c r="F26" s="459">
        <f>SUMIFS(Tab_RSE2_Data!I:I,Tab_RSE2_Data!$C:$C,'Table 2'!$B$26,Tab_RSE2_Data!$B:$B,'Table 2'!$B$7)</f>
        <v>7131</v>
      </c>
      <c r="G26" s="459">
        <f>SUMIFS(Tab_RSE2_Data!J:J,Tab_RSE2_Data!$C:$C,'Table 2'!$B$26,Tab_RSE2_Data!$B:$B,'Table 2'!$B$7)</f>
        <v>7365</v>
      </c>
      <c r="H26" s="459">
        <f>SUMIFS(Tab_RSE2_Data!K:K,Tab_RSE2_Data!$C:$C,'Table 2'!$B$26,Tab_RSE2_Data!$B:$B,'Table 2'!$B$7)</f>
        <v>7629</v>
      </c>
      <c r="I26" s="459">
        <f>SUMIFS(Tab_RSE2_Data!L:L,Tab_RSE2_Data!$C:$C,'Table 2'!$B$26,Tab_RSE2_Data!$B:$B,'Table 2'!$B$7)</f>
        <v>8050</v>
      </c>
      <c r="J26" s="459">
        <f>SUMIFS(Tab_RSE2_Data!M:M,Tab_RSE2_Data!$C:$C,'Table 2'!$B$26,Tab_RSE2_Data!$B:$B,'Table 2'!$B$7)</f>
        <v>8589</v>
      </c>
    </row>
    <row r="27" spans="1:12" s="28" customFormat="1" ht="16.5" customHeight="1" x14ac:dyDescent="0.45">
      <c r="A27" s="35" t="s">
        <v>41</v>
      </c>
      <c r="B27" s="206" t="s">
        <v>41</v>
      </c>
      <c r="C27" s="392">
        <f>SUMIFS(Tab_RSE2_Data!F:F,Tab_RSE2_Data!$C:$C,'Table 2'!$B$27,Tab_RSE2_Data!$B:$B,'Table 2'!$B$7)</f>
        <v>154421</v>
      </c>
      <c r="D27" s="392">
        <f>SUMIFS(Tab_RSE2_Data!G:G,Tab_RSE2_Data!$C:$C,'Table 2'!$B$27,Tab_RSE2_Data!$B:$B,'Table 2'!$B$7)</f>
        <v>68509</v>
      </c>
      <c r="E27" s="392">
        <f>SUMIFS(Tab_RSE2_Data!H:H,Tab_RSE2_Data!$C:$C,'Table 2'!$B$27,Tab_RSE2_Data!$B:$B,'Table 2'!$B$7)</f>
        <v>205258</v>
      </c>
      <c r="F27" s="392">
        <f>SUMIFS(Tab_RSE2_Data!I:I,Tab_RSE2_Data!$C:$C,'Table 2'!$B$27,Tab_RSE2_Data!$B:$B,'Table 2'!$B$7)</f>
        <v>187505</v>
      </c>
      <c r="G27" s="392">
        <f>SUMIFS(Tab_RSE2_Data!J:J,Tab_RSE2_Data!$C:$C,'Table 2'!$B$27,Tab_RSE2_Data!$B:$B,'Table 2'!$B$7)</f>
        <v>182932</v>
      </c>
      <c r="H27" s="392">
        <f>SUMIFS(Tab_RSE2_Data!K:K,Tab_RSE2_Data!$C:$C,'Table 2'!$B$27,Tab_RSE2_Data!$B:$B,'Table 2'!$B$7)</f>
        <v>1860</v>
      </c>
      <c r="I27" s="392">
        <f>SUMIFS(Tab_RSE2_Data!L:L,Tab_RSE2_Data!$C:$C,'Table 2'!$B$27,Tab_RSE2_Data!$B:$B,'Table 2'!$B$7)</f>
        <v>472089</v>
      </c>
      <c r="J27" s="392">
        <f>SUMIFS(Tab_RSE2_Data!M:M,Tab_RSE2_Data!$C:$C,'Table 2'!$B$27,Tab_RSE2_Data!$B:$B,'Table 2'!$B$7)</f>
        <v>-57796</v>
      </c>
    </row>
    <row r="28" spans="1:12" s="28" customFormat="1" ht="16.5" customHeight="1" x14ac:dyDescent="0.45">
      <c r="A28" s="232"/>
      <c r="B28"/>
      <c r="C28" s="392"/>
      <c r="D28" s="392"/>
      <c r="E28" s="392"/>
      <c r="F28" s="392"/>
      <c r="G28" s="392"/>
      <c r="H28" s="392"/>
      <c r="I28" s="392"/>
      <c r="J28" s="392"/>
    </row>
    <row r="29" spans="1:12" s="467" customFormat="1" ht="16.5" customHeight="1" x14ac:dyDescent="0.45">
      <c r="A29" s="464" t="s">
        <v>632</v>
      </c>
      <c r="B29" s="465" t="s">
        <v>42</v>
      </c>
      <c r="C29" s="468">
        <f>IF(OR($B$7="Small APRA funds", $B$7="Self-managed superannuation funds"),"",SUMIFS(Tab_RSE2_Data!F:F,Tab_RSE2_Data!$C:$C,'Table 2'!$B$29,Tab_RSE2_Data!$B:$B,'Table 2'!$B$7))</f>
        <v>557</v>
      </c>
      <c r="D29" s="468">
        <f>IF(OR($B$7="Small APRA funds", $B$7="Self-managed superannuation funds"),"",SUMIFS(Tab_RSE2_Data!G:G,Tab_RSE2_Data!$C:$C,'Table 2'!$B$29,Tab_RSE2_Data!$B:$B,'Table 2'!$B$7))</f>
        <v>610</v>
      </c>
      <c r="E29" s="468">
        <f>IF(OR($B$7="Small APRA funds", $B$7="Self-managed superannuation funds"),"",SUMIFS(Tab_RSE2_Data!H:H,Tab_RSE2_Data!$C:$C,'Table 2'!$B$29,Tab_RSE2_Data!$B:$B,'Table 2'!$B$7))</f>
        <v>850</v>
      </c>
      <c r="F29" s="468">
        <f>IF(OR($B$7="Small APRA funds", $B$7="Self-managed superannuation funds"),"",SUMIFS(Tab_RSE2_Data!I:I,Tab_RSE2_Data!$C:$C,'Table 2'!$B$29,Tab_RSE2_Data!$B:$B,'Table 2'!$B$7))</f>
        <v>581</v>
      </c>
      <c r="G29" s="468">
        <f>IF(OR($B$7="Small APRA funds", $B$7="Self-managed superannuation funds"),"",SUMIFS(Tab_RSE2_Data!J:J,Tab_RSE2_Data!$C:$C,'Table 2'!$B$29,Tab_RSE2_Data!$B:$B,'Table 2'!$B$7))</f>
        <v>528</v>
      </c>
      <c r="H29" s="468">
        <f>IF(OR($B$7="Small APRA funds", $B$7="Self-managed superannuation funds"),"",SUMIFS(Tab_RSE2_Data!K:K,Tab_RSE2_Data!$C:$C,'Table 2'!$B$29,Tab_RSE2_Data!$B:$B,'Table 2'!$B$7))</f>
        <v>556</v>
      </c>
      <c r="I29" s="468">
        <f>IF(OR($B$7="Small APRA funds", $B$7="Self-managed superannuation funds"),"",SUMIFS(Tab_RSE2_Data!L:L,Tab_RSE2_Data!$C:$C,'Table 2'!$B$29,Tab_RSE2_Data!$B:$B,'Table 2'!$B$7))</f>
        <v>769</v>
      </c>
      <c r="J29" s="468">
        <f>IF(OR($B$7="Small APRA funds", $B$7="Self-managed superannuation funds"),"",SUMIFS(Tab_RSE2_Data!M:M,Tab_RSE2_Data!$C:$C,'Table 2'!$B$29,Tab_RSE2_Data!$B:$B,'Table 2'!$B$7))</f>
        <v>731</v>
      </c>
    </row>
    <row r="30" spans="1:12" s="28" customFormat="1" ht="16.5" customHeight="1" x14ac:dyDescent="0.45">
      <c r="A30" s="370" t="s">
        <v>43</v>
      </c>
      <c r="B30" s="397" t="s">
        <v>416</v>
      </c>
      <c r="C30" s="459">
        <f>SUMIFS(Tab_RSE2_Data!F:F,Tab_RSE2_Data!$C:$C,'Table 2'!$B$30,Tab_RSE2_Data!$B:$B,'Table 2'!$B$7)</f>
        <v>9164</v>
      </c>
      <c r="D30" s="459">
        <f>SUMIFS(Tab_RSE2_Data!G:G,Tab_RSE2_Data!$C:$C,'Table 2'!$B$30,Tab_RSE2_Data!$B:$B,'Table 2'!$B$7)</f>
        <v>10137</v>
      </c>
      <c r="E30" s="459">
        <f>SUMIFS(Tab_RSE2_Data!H:H,Tab_RSE2_Data!$C:$C,'Table 2'!$B$30,Tab_RSE2_Data!$B:$B,'Table 2'!$B$7)</f>
        <v>10045</v>
      </c>
      <c r="F30" s="459">
        <f>SUMIFS(Tab_RSE2_Data!I:I,Tab_RSE2_Data!$C:$C,'Table 2'!$B$30,Tab_RSE2_Data!$B:$B,'Table 2'!$B$7)</f>
        <v>10282</v>
      </c>
      <c r="G30" s="459">
        <f>SUMIFS(Tab_RSE2_Data!J:J,Tab_RSE2_Data!$C:$C,'Table 2'!$B$30,Tab_RSE2_Data!$B:$B,'Table 2'!$B$7)</f>
        <v>10544</v>
      </c>
      <c r="H30" s="459">
        <f>SUMIFS(Tab_RSE2_Data!K:K,Tab_RSE2_Data!$C:$C,'Table 2'!$B$30,Tab_RSE2_Data!$B:$B,'Table 2'!$B$7)</f>
        <v>10369</v>
      </c>
      <c r="I30" s="459">
        <f>SUMIFS(Tab_RSE2_Data!L:L,Tab_RSE2_Data!$C:$C,'Table 2'!$B$30,Tab_RSE2_Data!$B:$B,'Table 2'!$B$7)</f>
        <v>10689</v>
      </c>
      <c r="J30" s="459">
        <f>SUMIFS(Tab_RSE2_Data!M:M,Tab_RSE2_Data!$C:$C,'Table 2'!$B$30,Tab_RSE2_Data!$B:$B,'Table 2'!$B$7)</f>
        <v>11151</v>
      </c>
    </row>
    <row r="31" spans="1:12" s="28" customFormat="1" ht="16.5" customHeight="1" x14ac:dyDescent="0.45">
      <c r="A31" s="40" t="s">
        <v>44</v>
      </c>
      <c r="B31" s="397" t="s">
        <v>44</v>
      </c>
      <c r="C31" s="459">
        <f>SUMIFS(Tab_RSE2_Data!F:F,Tab_RSE2_Data!$C:$C,'Table 2'!$B$31,Tab_RSE2_Data!$B:$B,'Table 2'!$B$7)</f>
        <v>10031</v>
      </c>
      <c r="D31" s="459">
        <f>SUMIFS(Tab_RSE2_Data!G:G,Tab_RSE2_Data!$C:$C,'Table 2'!$B$31,Tab_RSE2_Data!$B:$B,'Table 2'!$B$7)</f>
        <v>636</v>
      </c>
      <c r="E31" s="459">
        <f>SUMIFS(Tab_RSE2_Data!H:H,Tab_RSE2_Data!$C:$C,'Table 2'!$B$31,Tab_RSE2_Data!$B:$B,'Table 2'!$B$7)</f>
        <v>172464</v>
      </c>
      <c r="F31" s="459">
        <f>SUMIFS(Tab_RSE2_Data!I:I,Tab_RSE2_Data!$C:$C,'Table 2'!$B$31,Tab_RSE2_Data!$B:$B,'Table 2'!$B$7)</f>
        <v>7912</v>
      </c>
      <c r="G31" s="459">
        <f>SUMIFS(Tab_RSE2_Data!J:J,Tab_RSE2_Data!$C:$C,'Table 2'!$B$31,Tab_RSE2_Data!$B:$B,'Table 2'!$B$7)</f>
        <v>12071</v>
      </c>
      <c r="H31" s="459">
        <f>SUMIFS(Tab_RSE2_Data!K:K,Tab_RSE2_Data!$C:$C,'Table 2'!$B$31,Tab_RSE2_Data!$B:$B,'Table 2'!$B$7)</f>
        <v>20373</v>
      </c>
      <c r="I31" s="459">
        <f>SUMIFS(Tab_RSE2_Data!L:L,Tab_RSE2_Data!$C:$C,'Table 2'!$B$31,Tab_RSE2_Data!$B:$B,'Table 2'!$B$7)</f>
        <v>5667</v>
      </c>
      <c r="J31" s="459">
        <f>SUMIFS(Tab_RSE2_Data!M:M,Tab_RSE2_Data!$C:$C,'Table 2'!$B$31,Tab_RSE2_Data!$B:$B,'Table 2'!$B$7)</f>
        <v>42046</v>
      </c>
    </row>
    <row r="32" spans="1:12" s="28" customFormat="1" ht="16.5" customHeight="1" x14ac:dyDescent="0.45">
      <c r="A32" s="40"/>
      <c r="B32"/>
      <c r="C32" s="459"/>
      <c r="D32" s="459"/>
      <c r="E32" s="459"/>
      <c r="F32" s="459"/>
      <c r="G32" s="459"/>
      <c r="H32" s="459"/>
      <c r="I32" s="459"/>
      <c r="J32" s="459"/>
    </row>
    <row r="33" spans="1:11" s="28" customFormat="1" ht="16.5" customHeight="1" x14ac:dyDescent="0.35">
      <c r="A33" s="39" t="s">
        <v>45</v>
      </c>
      <c r="B33" s="461" t="s">
        <v>45</v>
      </c>
      <c r="C33" s="392">
        <f>SUMIFS(Tab_RSE2_Data!F:F,Tab_RSE2_Data!$C:$C,'Table 2'!$B$33,Tab_RSE2_Data!$B:$B,'Table 2'!$B$7)</f>
        <v>187304</v>
      </c>
      <c r="D33" s="392">
        <f>SUMIFS(Tab_RSE2_Data!G:G,Tab_RSE2_Data!$C:$C,'Table 2'!$B$33,Tab_RSE2_Data!$B:$B,'Table 2'!$B$7)</f>
        <v>83081</v>
      </c>
      <c r="E33" s="392">
        <f>SUMIFS(Tab_RSE2_Data!H:H,Tab_RSE2_Data!$C:$C,'Table 2'!$B$33,Tab_RSE2_Data!$B:$B,'Table 2'!$B$7)</f>
        <v>397620</v>
      </c>
      <c r="F33" s="392">
        <f>SUMIFS(Tab_RSE2_Data!I:I,Tab_RSE2_Data!$C:$C,'Table 2'!$B$33,Tab_RSE2_Data!$B:$B,'Table 2'!$B$7)</f>
        <v>191600</v>
      </c>
      <c r="G33" s="392">
        <f>SUMIFS(Tab_RSE2_Data!J:J,Tab_RSE2_Data!$C:$C,'Table 2'!$B$33,Tab_RSE2_Data!$B:$B,'Table 2'!$B$7)</f>
        <v>191810</v>
      </c>
      <c r="H33" s="392">
        <f>SUMIFS(Tab_RSE2_Data!K:K,Tab_RSE2_Data!$C:$C,'Table 2'!$B$33,Tab_RSE2_Data!$B:$B,'Table 2'!$B$7)</f>
        <v>7120</v>
      </c>
      <c r="I33" s="392">
        <f>SUMIFS(Tab_RSE2_Data!L:L,Tab_RSE2_Data!$C:$C,'Table 2'!$B$33,Tab_RSE2_Data!$B:$B,'Table 2'!$B$7)</f>
        <v>474784</v>
      </c>
      <c r="J33" s="392">
        <f>SUMIFS(Tab_RSE2_Data!M:M,Tab_RSE2_Data!$C:$C,'Table 2'!$B$33,Tab_RSE2_Data!$B:$B,'Table 2'!$B$7)</f>
        <v>7319</v>
      </c>
      <c r="K33" s="391"/>
    </row>
    <row r="34" spans="1:11" s="393" customFormat="1" ht="19.899999999999999" customHeight="1" x14ac:dyDescent="0.45">
      <c r="A34" s="394" t="s">
        <v>618</v>
      </c>
      <c r="B34" s="304" t="s">
        <v>417</v>
      </c>
      <c r="C34" s="356">
        <f>SUMIFS(Tab_RSE2_Data!F:F,Tab_RSE2_Data!$C:$C,'Table 2'!$B$34,Tab_RSE2_Data!$B:$B,'Table 2'!$B$7)</f>
        <v>1927052</v>
      </c>
      <c r="D34" s="356">
        <f>SUMIFS(Tab_RSE2_Data!G:G,Tab_RSE2_Data!$C:$C,'Table 2'!$B$34,Tab_RSE2_Data!$B:$B,'Table 2'!$B$7)</f>
        <v>2010133</v>
      </c>
      <c r="E34" s="356">
        <f>SUMIFS(Tab_RSE2_Data!H:H,Tab_RSE2_Data!$C:$C,'Table 2'!$B$34,Tab_RSE2_Data!$B:$B,'Table 2'!$B$7)</f>
        <v>2407753</v>
      </c>
      <c r="F34" s="356">
        <f>SUMIFS(Tab_RSE2_Data!I:I,Tab_RSE2_Data!$C:$C,'Table 2'!$B$34,Tab_RSE2_Data!$B:$B,'Table 2'!$B$7)</f>
        <v>2599353</v>
      </c>
      <c r="G34" s="356">
        <f>SUMIFS(Tab_RSE2_Data!J:J,Tab_RSE2_Data!$C:$C,'Table 2'!$B$34,Tab_RSE2_Data!$B:$B,'Table 2'!$B$7)</f>
        <v>2791162</v>
      </c>
      <c r="H34" s="356">
        <f>SUMIFS(Tab_RSE2_Data!K:K,Tab_RSE2_Data!$C:$C,'Table 2'!$B$34,Tab_RSE2_Data!$B:$B,'Table 2'!$B$7)</f>
        <v>2798282</v>
      </c>
      <c r="I34" s="356">
        <f>SUMIFS(Tab_RSE2_Data!L:L,Tab_RSE2_Data!$C:$C,'Table 2'!$B$34,Tab_RSE2_Data!$B:$B,'Table 2'!$B$7)</f>
        <v>3274312</v>
      </c>
      <c r="J34" s="356">
        <f>SUMIFS(Tab_RSE2_Data!M:M,Tab_RSE2_Data!$C:$C,'Table 2'!$B$34,Tab_RSE2_Data!$B:$B,'Table 2'!$B$7)</f>
        <v>3281631</v>
      </c>
    </row>
    <row r="35" spans="1:11" s="202" customFormat="1" ht="16.5" customHeight="1" x14ac:dyDescent="0.45">
      <c r="A35" s="39"/>
      <c r="B35"/>
      <c r="C35" s="356"/>
      <c r="D35" s="356"/>
      <c r="E35" s="356"/>
      <c r="F35" s="356"/>
      <c r="G35" s="356"/>
      <c r="H35" s="356"/>
      <c r="I35" s="356"/>
      <c r="J35" s="356"/>
    </row>
    <row r="36" spans="1:11" s="202" customFormat="1" ht="16.5" customHeight="1" x14ac:dyDescent="0.45">
      <c r="A36" s="39"/>
      <c r="B36"/>
      <c r="C36" s="399"/>
      <c r="D36" s="399"/>
      <c r="E36" s="399"/>
      <c r="F36" s="399"/>
      <c r="G36" s="399"/>
      <c r="H36" s="399"/>
      <c r="I36" s="399"/>
      <c r="J36" s="399"/>
    </row>
    <row r="37" spans="1:11" s="202" customFormat="1" ht="16.5" customHeight="1" x14ac:dyDescent="0.45">
      <c r="A37" s="39" t="s">
        <v>1099</v>
      </c>
      <c r="B37"/>
      <c r="C37" s="498"/>
      <c r="D37" s="498"/>
      <c r="E37" s="498"/>
      <c r="F37" s="498"/>
      <c r="G37" s="498"/>
      <c r="H37" s="498"/>
      <c r="I37" s="498"/>
      <c r="J37" s="498"/>
    </row>
    <row r="38" spans="1:11" s="202" customFormat="1" ht="16.5" customHeight="1" x14ac:dyDescent="0.45">
      <c r="A38" s="39"/>
      <c r="B38"/>
      <c r="C38" s="498"/>
      <c r="D38" s="498"/>
      <c r="E38" s="498"/>
      <c r="F38" s="498"/>
      <c r="G38" s="498"/>
      <c r="H38" s="498"/>
      <c r="I38" s="498"/>
      <c r="J38" s="498"/>
    </row>
    <row r="39" spans="1:11" s="41" customFormat="1" ht="20.100000000000001" customHeight="1" x14ac:dyDescent="0.45">
      <c r="A39" s="520" t="s">
        <v>467</v>
      </c>
      <c r="B39" s="390" t="s">
        <v>483</v>
      </c>
      <c r="C39" s="392">
        <f>IF(OR($B$7="Small APRA funds", $B$7="Self-managed superannuation funds"),"",SUMIFS(Tab_RSE2_Data!F:F,Tab_RSE2_Data!$C:$C,'Table 2'!$B$39,Tab_RSE2_Data!$B:$B,'Table 2'!$B$7))</f>
        <v>1187826</v>
      </c>
      <c r="D39" s="392">
        <f>IF(OR($B$7="Small APRA funds", $B$7="Self-managed superannuation funds"),"",SUMIFS(Tab_RSE2_Data!G:G,Tab_RSE2_Data!$C:$C,'Table 2'!$B$39,Tab_RSE2_Data!$B:$B,'Table 2'!$B$7))</f>
        <v>1320001</v>
      </c>
      <c r="E39" s="392">
        <f>IF(OR($B$7="Small APRA funds", $B$7="Self-managed superannuation funds"),"",SUMIFS(Tab_RSE2_Data!H:H,Tab_RSE2_Data!$C:$C,'Table 2'!$B$39,Tab_RSE2_Data!$B:$B,'Table 2'!$B$7))</f>
        <v>1378625</v>
      </c>
      <c r="F39" s="392">
        <f>IF(OR($B$7="Small APRA funds", $B$7="Self-managed superannuation funds"),"",SUMIFS(Tab_RSE2_Data!I:I,Tab_RSE2_Data!$C:$C,'Table 2'!$B$39,Tab_RSE2_Data!$B:$B,'Table 2'!$B$7))</f>
        <v>1714561</v>
      </c>
      <c r="G39" s="392">
        <f>IF(OR($B$7="Small APRA funds", $B$7="Self-managed superannuation funds"),"",SUMIFS(Tab_RSE2_Data!J:J,Tab_RSE2_Data!$C:$C,'Table 2'!$B$39,Tab_RSE2_Data!$B:$B,'Table 2'!$B$7))</f>
        <v>1871696</v>
      </c>
      <c r="H39" s="392">
        <f>IF(OR($B$7="Small APRA funds", $B$7="Self-managed superannuation funds"),"",SUMIFS(Tab_RSE2_Data!K:K,Tab_RSE2_Data!$C:$C,'Table 2'!$B$39,Tab_RSE2_Data!$B:$B,'Table 2'!$B$7))</f>
        <v>2020401</v>
      </c>
      <c r="I39" s="392">
        <f>IF(OR($B$7="Small APRA funds", $B$7="Self-managed superannuation funds"),"",SUMIFS(Tab_RSE2_Data!L:L,Tab_RSE2_Data!$C:$C,'Table 2'!$B$39,Tab_RSE2_Data!$B:$B,'Table 2'!$B$7))</f>
        <v>2020687</v>
      </c>
      <c r="J39" s="392">
        <f>IF(OR($B$7="Small APRA funds", $B$7="Self-managed superannuation funds"),"",SUMIFS(Tab_RSE2_Data!M:M,Tab_RSE2_Data!$C:$C,'Table 2'!$B$39,Tab_RSE2_Data!$B:$B,'Table 2'!$B$7))</f>
        <v>2355829</v>
      </c>
    </row>
    <row r="40" spans="1:11" s="41" customFormat="1" ht="16.5" customHeight="1" x14ac:dyDescent="0.45">
      <c r="A40" s="521" t="s">
        <v>469</v>
      </c>
      <c r="B40" t="s">
        <v>469</v>
      </c>
      <c r="C40" s="459">
        <f>IF(OR($B$7="Small APRA funds", $B$7="Self-managed superannuation funds"),"",SUMIFS(Tab_RSE2_Data!F:F,Tab_RSE2_Data!$C:$C,'Table 2'!$B$40,Tab_RSE2_Data!$B:$B,'Table 2'!$B$7))</f>
        <v>25157</v>
      </c>
      <c r="D40" s="459">
        <f>IF(OR($B$7="Small APRA funds", $B$7="Self-managed superannuation funds"),"",SUMIFS(Tab_RSE2_Data!G:G,Tab_RSE2_Data!$C:$C,'Table 2'!$B$40,Tab_RSE2_Data!$B:$B,'Table 2'!$B$7))</f>
        <v>19284</v>
      </c>
      <c r="E40" s="459">
        <f>IF(OR($B$7="Small APRA funds", $B$7="Self-managed superannuation funds"),"",SUMIFS(Tab_RSE2_Data!H:H,Tab_RSE2_Data!$C:$C,'Table 2'!$B$40,Tab_RSE2_Data!$B:$B,'Table 2'!$B$7))</f>
        <v>24873</v>
      </c>
      <c r="F40" s="459">
        <f>IF(OR($B$7="Small APRA funds", $B$7="Self-managed superannuation funds"),"",SUMIFS(Tab_RSE2_Data!I:I,Tab_RSE2_Data!$C:$C,'Table 2'!$B$40,Tab_RSE2_Data!$B:$B,'Table 2'!$B$7))</f>
        <v>18712</v>
      </c>
      <c r="G40" s="459">
        <f>IF(OR($B$7="Small APRA funds", $B$7="Self-managed superannuation funds"),"",SUMIFS(Tab_RSE2_Data!J:J,Tab_RSE2_Data!$C:$C,'Table 2'!$B$40,Tab_RSE2_Data!$B:$B,'Table 2'!$B$7))</f>
        <v>22018</v>
      </c>
      <c r="H40" s="459">
        <f>IF(OR($B$7="Small APRA funds", $B$7="Self-managed superannuation funds"),"",SUMIFS(Tab_RSE2_Data!K:K,Tab_RSE2_Data!$C:$C,'Table 2'!$B$40,Tab_RSE2_Data!$B:$B,'Table 2'!$B$7))</f>
        <v>7788</v>
      </c>
      <c r="I40" s="459">
        <f>IF(OR($B$7="Small APRA funds", $B$7="Self-managed superannuation funds"),"",SUMIFS(Tab_RSE2_Data!L:L,Tab_RSE2_Data!$C:$C,'Table 2'!$B$40,Tab_RSE2_Data!$B:$B,'Table 2'!$B$7))</f>
        <v>18318</v>
      </c>
      <c r="J40" s="459">
        <f>IF(OR($B$7="Small APRA funds", $B$7="Self-managed superannuation funds"),"",SUMIFS(Tab_RSE2_Data!M:M,Tab_RSE2_Data!$C:$C,'Table 2'!$B$40,Tab_RSE2_Data!$B:$B,'Table 2'!$B$7))</f>
        <v>44617</v>
      </c>
    </row>
    <row r="41" spans="1:11" s="42" customFormat="1" ht="16.5" customHeight="1" x14ac:dyDescent="0.45">
      <c r="A41" s="521" t="s">
        <v>468</v>
      </c>
      <c r="B41" t="s">
        <v>468</v>
      </c>
      <c r="C41" s="459">
        <f>IF(OR($B$7="Small APRA funds", $B$7="Self-managed superannuation funds"),"",SUMIFS(Tab_RSE2_Data!F:F,Tab_RSE2_Data!$C:$C,'Table 2'!$B$41,Tab_RSE2_Data!$B:$B,'Table 2'!$B$7))</f>
        <v>1200404</v>
      </c>
      <c r="D41" s="459">
        <f>IF(OR($B$7="Small APRA funds", $B$7="Self-managed superannuation funds"),"",SUMIFS(Tab_RSE2_Data!G:G,Tab_RSE2_Data!$C:$C,'Table 2'!$B$41,Tab_RSE2_Data!$B:$B,'Table 2'!$B$7))</f>
        <v>1329642</v>
      </c>
      <c r="E41" s="459">
        <f>IF(OR($B$7="Small APRA funds", $B$7="Self-managed superannuation funds"),"",SUMIFS(Tab_RSE2_Data!H:H,Tab_RSE2_Data!$C:$C,'Table 2'!$B$41,Tab_RSE2_Data!$B:$B,'Table 2'!$B$7))</f>
        <v>1391062</v>
      </c>
      <c r="F41" s="459">
        <f>IF(OR($B$7="Small APRA funds", $B$7="Self-managed superannuation funds"),"",SUMIFS(Tab_RSE2_Data!I:I,Tab_RSE2_Data!$C:$C,'Table 2'!$B$41,Tab_RSE2_Data!$B:$B,'Table 2'!$B$7))</f>
        <v>1545424</v>
      </c>
      <c r="G41" s="459">
        <f>IF(OR($B$7="Small APRA funds", $B$7="Self-managed superannuation funds"),"",SUMIFS(Tab_RSE2_Data!J:J,Tab_RSE2_Data!$C:$C,'Table 2'!$B$41,Tab_RSE2_Data!$B:$B,'Table 2'!$B$7))</f>
        <v>1701272</v>
      </c>
      <c r="H41" s="459">
        <f>IF(OR($B$7="Small APRA funds", $B$7="Self-managed superannuation funds"),"",SUMIFS(Tab_RSE2_Data!K:K,Tab_RSE2_Data!$C:$C,'Table 2'!$B$41,Tab_RSE2_Data!$B:$B,'Table 2'!$B$7))</f>
        <v>1834736</v>
      </c>
      <c r="I41" s="459">
        <f>IF(OR($B$7="Small APRA funds", $B$7="Self-managed superannuation funds"),"",SUMIFS(Tab_RSE2_Data!L:L,Tab_RSE2_Data!$C:$C,'Table 2'!$B$41,Tab_RSE2_Data!$B:$B,'Table 2'!$B$7))</f>
        <v>1831183</v>
      </c>
      <c r="J41" s="459">
        <f>IF(OR($B$7="Small APRA funds", $B$7="Self-managed superannuation funds"),"",SUMIFS(Tab_RSE2_Data!M:M,Tab_RSE2_Data!$C:$C,'Table 2'!$B$41,Tab_RSE2_Data!$B:$B,'Table 2'!$B$7))</f>
        <v>2177346</v>
      </c>
      <c r="K41" s="503"/>
    </row>
    <row r="42" spans="1:11" s="41" customFormat="1" ht="16.5" customHeight="1" x14ac:dyDescent="0.45">
      <c r="A42" s="521" t="s">
        <v>471</v>
      </c>
      <c r="B42" t="s">
        <v>471</v>
      </c>
      <c r="C42" s="459">
        <f>IF(OR($B$7="Small APRA funds", $B$7="Self-managed superannuation funds"),"",SUMIFS(Tab_RSE2_Data!F:F,Tab_RSE2_Data!$C:$C,'Table 2'!$B$42,Tab_RSE2_Data!$B:$B,'Table 2'!$B$7))</f>
        <v>108188</v>
      </c>
      <c r="D42" s="459">
        <f>IF(OR($B$7="Small APRA funds", $B$7="Self-managed superannuation funds"),"",SUMIFS(Tab_RSE2_Data!G:G,Tab_RSE2_Data!$C:$C,'Table 2'!$B$42,Tab_RSE2_Data!$B:$B,'Table 2'!$B$7))</f>
        <v>36155</v>
      </c>
      <c r="E42" s="459">
        <f>IF(OR($B$7="Small APRA funds", $B$7="Self-managed superannuation funds"),"",SUMIFS(Tab_RSE2_Data!H:H,Tab_RSE2_Data!$C:$C,'Table 2'!$B$42,Tab_RSE2_Data!$B:$B,'Table 2'!$B$7))</f>
        <v>130967</v>
      </c>
      <c r="F42" s="459">
        <f>IF(OR($B$7="Small APRA funds", $B$7="Self-managed superannuation funds"),"",SUMIFS(Tab_RSE2_Data!I:I,Tab_RSE2_Data!$C:$C,'Table 2'!$B$42,Tab_RSE2_Data!$B:$B,'Table 2'!$B$7))</f>
        <v>135802</v>
      </c>
      <c r="G42" s="459">
        <f>IF(OR($B$7="Small APRA funds", $B$7="Self-managed superannuation funds"),"",SUMIFS(Tab_RSE2_Data!J:J,Tab_RSE2_Data!$C:$C,'Table 2'!$B$42,Tab_RSE2_Data!$B:$B,'Table 2'!$B$7))</f>
        <v>122580</v>
      </c>
      <c r="H42" s="459">
        <f>IF(OR($B$7="Small APRA funds", $B$7="Self-managed superannuation funds"),"",SUMIFS(Tab_RSE2_Data!K:K,Tab_RSE2_Data!$C:$C,'Table 2'!$B$42,Tab_RSE2_Data!$B:$B,'Table 2'!$B$7))</f>
        <v>-23657</v>
      </c>
      <c r="I42" s="459">
        <f>IF(OR($B$7="Small APRA funds", $B$7="Self-managed superannuation funds"),"",SUMIFS(Tab_RSE2_Data!L:L,Tab_RSE2_Data!$C:$C,'Table 2'!$B$42,Tab_RSE2_Data!$B:$B,'Table 2'!$B$7))</f>
        <v>327597</v>
      </c>
      <c r="J42" s="459">
        <f>IF(OR($B$7="Small APRA funds", $B$7="Self-managed superannuation funds"),"",SUMIFS(Tab_RSE2_Data!M:M,Tab_RSE2_Data!$C:$C,'Table 2'!$B$42,Tab_RSE2_Data!$B:$B,'Table 2'!$B$7))</f>
        <v>-103835</v>
      </c>
    </row>
    <row r="43" spans="1:11" s="42" customFormat="1" ht="16.5" customHeight="1" x14ac:dyDescent="0.45">
      <c r="A43" s="521" t="s">
        <v>470</v>
      </c>
      <c r="B43" t="s">
        <v>484</v>
      </c>
      <c r="C43" s="459">
        <f>IF(OR($B$7="Small APRA funds", $B$7="Self-managed superannuation funds"),"",SUMIFS(Tab_RSE2_Data!F:F,Tab_RSE2_Data!$C:$C,'Table 2'!$B$43,Tab_RSE2_Data!$B:$B,'Table 2'!$B$7))</f>
        <v>1643</v>
      </c>
      <c r="D43" s="459">
        <f>IF(OR($B$7="Small APRA funds", $B$7="Self-managed superannuation funds"),"",SUMIFS(Tab_RSE2_Data!G:G,Tab_RSE2_Data!$C:$C,'Table 2'!$B$43,Tab_RSE2_Data!$B:$B,'Table 2'!$B$7))</f>
        <v>-2218</v>
      </c>
      <c r="E43" s="459">
        <f>IF(OR($B$7="Small APRA funds", $B$7="Self-managed superannuation funds"),"",SUMIFS(Tab_RSE2_Data!H:H,Tab_RSE2_Data!$C:$C,'Table 2'!$B$43,Tab_RSE2_Data!$B:$B,'Table 2'!$B$7))</f>
        <v>3811</v>
      </c>
      <c r="F43" s="459">
        <f>IF(OR($B$7="Small APRA funds", $B$7="Self-managed superannuation funds"),"",SUMIFS(Tab_RSE2_Data!I:I,Tab_RSE2_Data!$C:$C,'Table 2'!$B$43,Tab_RSE2_Data!$B:$B,'Table 2'!$B$7))</f>
        <v>4236</v>
      </c>
      <c r="G43" s="459">
        <f>IF(OR($B$7="Small APRA funds", $B$7="Self-managed superannuation funds"),"",SUMIFS(Tab_RSE2_Data!J:J,Tab_RSE2_Data!$C:$C,'Table 2'!$B$43,Tab_RSE2_Data!$B:$B,'Table 2'!$B$7))</f>
        <v>1594</v>
      </c>
      <c r="H43" s="459">
        <f>IF(OR($B$7="Small APRA funds", $B$7="Self-managed superannuation funds"),"",SUMIFS(Tab_RSE2_Data!K:K,Tab_RSE2_Data!$C:$C,'Table 2'!$B$43,Tab_RSE2_Data!$B:$B,'Table 2'!$B$7))</f>
        <v>-6548</v>
      </c>
      <c r="I43" s="459">
        <f>IF(OR($B$7="Small APRA funds", $B$7="Self-managed superannuation funds"),"",SUMIFS(Tab_RSE2_Data!L:L,Tab_RSE2_Data!$C:$C,'Table 2'!$B$43,Tab_RSE2_Data!$B:$B,'Table 2'!$B$7))</f>
        <v>20188</v>
      </c>
      <c r="J43" s="459">
        <f>IF(OR($B$7="Small APRA funds", $B$7="Self-managed superannuation funds"),"",SUMIFS(Tab_RSE2_Data!M:M,Tab_RSE2_Data!$C:$C,'Table 2'!$B$43,Tab_RSE2_Data!$B:$B,'Table 2'!$B$7))</f>
        <v>-16890</v>
      </c>
    </row>
    <row r="44" spans="1:11" s="42" customFormat="1" ht="16.5" customHeight="1" x14ac:dyDescent="0.45">
      <c r="A44" s="521" t="s">
        <v>472</v>
      </c>
      <c r="B44" t="s">
        <v>485</v>
      </c>
      <c r="C44" s="459">
        <f>IF(OR($B$7="Small APRA funds", $B$7="Self-managed superannuation funds"),"",SUMIFS(Tab_RSE2_Data!F:F,Tab_RSE2_Data!$C:$C,'Table 2'!$B$44,Tab_RSE2_Data!$B:$B,'Table 2'!$B$7))</f>
        <v>106545</v>
      </c>
      <c r="D44" s="459">
        <f>IF(OR($B$7="Small APRA funds", $B$7="Self-managed superannuation funds"),"",SUMIFS(Tab_RSE2_Data!G:G,Tab_RSE2_Data!$C:$C,'Table 2'!$B$44,Tab_RSE2_Data!$B:$B,'Table 2'!$B$7))</f>
        <v>38373</v>
      </c>
      <c r="E44" s="459">
        <f>IF(OR($B$7="Small APRA funds", $B$7="Self-managed superannuation funds"),"",SUMIFS(Tab_RSE2_Data!H:H,Tab_RSE2_Data!$C:$C,'Table 2'!$B$44,Tab_RSE2_Data!$B:$B,'Table 2'!$B$7))</f>
        <v>127157</v>
      </c>
      <c r="F44" s="459">
        <f>IF(OR($B$7="Small APRA funds", $B$7="Self-managed superannuation funds"),"",SUMIFS(Tab_RSE2_Data!I:I,Tab_RSE2_Data!$C:$C,'Table 2'!$B$44,Tab_RSE2_Data!$B:$B,'Table 2'!$B$7))</f>
        <v>131566</v>
      </c>
      <c r="G44" s="459">
        <f>IF(OR($B$7="Small APRA funds", $B$7="Self-managed superannuation funds"),"",SUMIFS(Tab_RSE2_Data!J:J,Tab_RSE2_Data!$C:$C,'Table 2'!$B$44,Tab_RSE2_Data!$B:$B,'Table 2'!$B$7))</f>
        <v>120986</v>
      </c>
      <c r="H44" s="459">
        <f>IF(OR($B$7="Small APRA funds", $B$7="Self-managed superannuation funds"),"",SUMIFS(Tab_RSE2_Data!K:K,Tab_RSE2_Data!$C:$C,'Table 2'!$B$44,Tab_RSE2_Data!$B:$B,'Table 2'!$B$7))</f>
        <v>-17110</v>
      </c>
      <c r="I44" s="459">
        <f>IF(OR($B$7="Small APRA funds", $B$7="Self-managed superannuation funds"),"",SUMIFS(Tab_RSE2_Data!L:L,Tab_RSE2_Data!$C:$C,'Table 2'!$B$44,Tab_RSE2_Data!$B:$B,'Table 2'!$B$7))</f>
        <v>307409</v>
      </c>
      <c r="J44" s="459">
        <f>IF(OR($B$7="Small APRA funds", $B$7="Self-managed superannuation funds"),"",SUMIFS(Tab_RSE2_Data!M:M,Tab_RSE2_Data!$C:$C,'Table 2'!$B$44,Tab_RSE2_Data!$B:$B,'Table 2'!$B$7))</f>
        <v>-86945</v>
      </c>
      <c r="K44" s="503"/>
    </row>
    <row r="45" spans="1:11" s="42" customFormat="1" ht="20.100000000000001" customHeight="1" x14ac:dyDescent="0.45">
      <c r="A45" s="522" t="s">
        <v>473</v>
      </c>
      <c r="B45" t="s">
        <v>486</v>
      </c>
      <c r="C45" s="392">
        <f>IF(OR($B$7="Small APRA funds", $B$7="Self-managed superannuation funds"),"",SUMIFS(Tab_RSE2_Data!F:F,Tab_RSE2_Data!$C:$C,'Table 2'!$B$45,Tab_RSE2_Data!$B:$B,'Table 2'!$B$7))</f>
        <v>1320001</v>
      </c>
      <c r="D45" s="392">
        <f>IF(OR($B$7="Small APRA funds", $B$7="Self-managed superannuation funds"),"",SUMIFS(Tab_RSE2_Data!G:G,Tab_RSE2_Data!$C:$C,'Table 2'!$B$45,Tab_RSE2_Data!$B:$B,'Table 2'!$B$7))</f>
        <v>1378625</v>
      </c>
      <c r="E45" s="392">
        <f>IF(OR($B$7="Small APRA funds", $B$7="Self-managed superannuation funds"),"",SUMIFS(Tab_RSE2_Data!H:H,Tab_RSE2_Data!$C:$C,'Table 2'!$B$45,Tab_RSE2_Data!$B:$B,'Table 2'!$B$7))</f>
        <v>1714561</v>
      </c>
      <c r="F45" s="392">
        <f>IF(OR($B$7="Small APRA funds", $B$7="Self-managed superannuation funds"),"",SUMIFS(Tab_RSE2_Data!I:I,Tab_RSE2_Data!$C:$C,'Table 2'!$B$45,Tab_RSE2_Data!$B:$B,'Table 2'!$B$7))</f>
        <v>1871696</v>
      </c>
      <c r="G45" s="392">
        <f>IF(OR($B$7="Small APRA funds", $B$7="Self-managed superannuation funds"),"",SUMIFS(Tab_RSE2_Data!J:J,Tab_RSE2_Data!$C:$C,'Table 2'!$B$45,Tab_RSE2_Data!$B:$B,'Table 2'!$B$7))</f>
        <v>2020401</v>
      </c>
      <c r="H45" s="392">
        <f>IF(OR($B$7="Small APRA funds", $B$7="Self-managed superannuation funds"),"",SUMIFS(Tab_RSE2_Data!K:K,Tab_RSE2_Data!$C:$C,'Table 2'!$B$45,Tab_RSE2_Data!$B:$B,'Table 2'!$B$7))</f>
        <v>2019455</v>
      </c>
      <c r="I45" s="392">
        <f>IF(OR($B$7="Small APRA funds", $B$7="Self-managed superannuation funds"),"",SUMIFS(Tab_RSE2_Data!L:L,Tab_RSE2_Data!$C:$C,'Table 2'!$B$45,Tab_RSE2_Data!$B:$B,'Table 2'!$B$7))</f>
        <v>2355829</v>
      </c>
      <c r="J45" s="392">
        <f>IF(OR($B$7="Small APRA funds", $B$7="Self-managed superannuation funds"),"",SUMIFS(Tab_RSE2_Data!M:M,Tab_RSE2_Data!$C:$C,'Table 2'!$B$45,Tab_RSE2_Data!$B:$B,'Table 2'!$B$7))</f>
        <v>2323044</v>
      </c>
      <c r="K45" s="503"/>
    </row>
    <row r="46" spans="1:11" s="42" customFormat="1" ht="16.5" customHeight="1" x14ac:dyDescent="0.45">
      <c r="A46" s="41"/>
      <c r="B46"/>
      <c r="C46" s="398"/>
      <c r="D46" s="398"/>
      <c r="E46" s="398"/>
      <c r="F46" s="398"/>
      <c r="G46" s="398"/>
      <c r="H46" s="398"/>
      <c r="I46" s="398"/>
      <c r="J46" s="398"/>
    </row>
    <row r="47" spans="1:11" s="42" customFormat="1" ht="16.5" customHeight="1" x14ac:dyDescent="0.45">
      <c r="A47" s="39" t="s">
        <v>1099</v>
      </c>
      <c r="B47"/>
      <c r="C47" s="425"/>
      <c r="D47" s="425"/>
      <c r="E47" s="425"/>
      <c r="F47" s="425"/>
      <c r="G47" s="425"/>
      <c r="H47" s="425"/>
      <c r="I47" s="425"/>
      <c r="J47" s="425"/>
    </row>
    <row r="48" spans="1:11" s="352" customFormat="1" ht="16.5" customHeight="1" x14ac:dyDescent="0.45">
      <c r="A48" s="523" t="s">
        <v>49</v>
      </c>
      <c r="B48" s="351" t="s">
        <v>487</v>
      </c>
      <c r="C48" s="470">
        <f>IF(OR($B$7="Small APRA funds", $B$7="Self-managed superannuation funds"),"",SUMIFS(Tab_RSE2_Data!F:F,Tab_RSE2_Data!$C:$C,'Table 2'!$B$48,Tab_RSE2_Data!$B:$B,'Table 2'!$B$7))</f>
        <v>5.0000000000000001E-3</v>
      </c>
      <c r="D48" s="470">
        <f>IF(OR($B$7="Small APRA funds", $B$7="Self-managed superannuation funds"),"",SUMIFS(Tab_RSE2_Data!G:G,Tab_RSE2_Data!$C:$C,'Table 2'!$B$48,Tab_RSE2_Data!$B:$B,'Table 2'!$B$7))</f>
        <v>5.0000000000000001E-3</v>
      </c>
      <c r="E48" s="470">
        <f>IF(OR($B$7="Small APRA funds", $B$7="Self-managed superannuation funds"),"",SUMIFS(Tab_RSE2_Data!H:H,Tab_RSE2_Data!$C:$C,'Table 2'!$B$48,Tab_RSE2_Data!$B:$B,'Table 2'!$B$7))</f>
        <v>5.0000000000000001E-3</v>
      </c>
      <c r="F48" s="470">
        <f>IF(OR($B$7="Small APRA funds", $B$7="Self-managed superannuation funds"),"",SUMIFS(Tab_RSE2_Data!I:I,Tab_RSE2_Data!$C:$C,'Table 2'!$B$48,Tab_RSE2_Data!$B:$B,'Table 2'!$B$7))</f>
        <v>4.0000000000000001E-3</v>
      </c>
      <c r="G48" s="470">
        <f>IF(OR($B$7="Small APRA funds", $B$7="Self-managed superannuation funds"),"",SUMIFS(Tab_RSE2_Data!J:J,Tab_RSE2_Data!$C:$C,'Table 2'!$B$48,Tab_RSE2_Data!$B:$B,'Table 2'!$B$7))</f>
        <v>4.0000000000000001E-3</v>
      </c>
      <c r="H48" s="470">
        <f>IF(OR($B$7="Small APRA funds", $B$7="Self-managed superannuation funds"),"",SUMIFS(Tab_RSE2_Data!K:K,Tab_RSE2_Data!$C:$C,'Table 2'!$B$48,Tab_RSE2_Data!$B:$B,'Table 2'!$B$7))</f>
        <v>4.0000000000000001E-3</v>
      </c>
      <c r="I48" s="470">
        <f>IF(OR($B$7="Small APRA funds", $B$7="Self-managed superannuation funds"),"",SUMIFS(Tab_RSE2_Data!L:L,Tab_RSE2_Data!$C:$C,'Table 2'!$B$48,Tab_RSE2_Data!$B:$B,'Table 2'!$B$7))</f>
        <v>4.0000000000000001E-3</v>
      </c>
      <c r="J48" s="470">
        <f>IF(OR($B$7="Small APRA funds", $B$7="Self-managed superannuation funds"),"",SUMIFS(Tab_RSE2_Data!M:M,Tab_RSE2_Data!$C:$C,'Table 2'!$B$48,Tab_RSE2_Data!$B:$B,'Table 2'!$B$7))</f>
        <v>3.0000000000000001E-3</v>
      </c>
    </row>
    <row r="49" spans="1:10" s="352" customFormat="1" ht="16.5" customHeight="1" x14ac:dyDescent="0.45">
      <c r="A49" s="523" t="s">
        <v>50</v>
      </c>
      <c r="B49" s="353" t="s">
        <v>488</v>
      </c>
      <c r="C49" s="470">
        <f>IF(OR($B$7="Small APRA funds", $B$7="Self-managed superannuation funds"),"",SUMIFS(Tab_RSE2_Data!F:F,Tab_RSE2_Data!$C:$C,'Table 2'!$B$49,Tab_RSE2_Data!$B:$B,'Table 2'!$B$7))</f>
        <v>2E-3</v>
      </c>
      <c r="D49" s="470">
        <f>IF(OR($B$7="Small APRA funds", $B$7="Self-managed superannuation funds"),"",SUMIFS(Tab_RSE2_Data!G:G,Tab_RSE2_Data!$C:$C,'Table 2'!$B$49,Tab_RSE2_Data!$B:$B,'Table 2'!$B$7))</f>
        <v>2E-3</v>
      </c>
      <c r="E49" s="470">
        <f>IF(OR($B$7="Small APRA funds", $B$7="Self-managed superannuation funds"),"",SUMIFS(Tab_RSE2_Data!H:H,Tab_RSE2_Data!$C:$C,'Table 2'!$B$49,Tab_RSE2_Data!$B:$B,'Table 2'!$B$7))</f>
        <v>3.0000000000000001E-3</v>
      </c>
      <c r="F49" s="470">
        <f>IF(OR($B$7="Small APRA funds", $B$7="Self-managed superannuation funds"),"",SUMIFS(Tab_RSE2_Data!I:I,Tab_RSE2_Data!$C:$C,'Table 2'!$B$49,Tab_RSE2_Data!$B:$B,'Table 2'!$B$7))</f>
        <v>3.0000000000000001E-3</v>
      </c>
      <c r="G49" s="470">
        <f>IF(OR($B$7="Small APRA funds", $B$7="Self-managed superannuation funds"),"",SUMIFS(Tab_RSE2_Data!J:J,Tab_RSE2_Data!$C:$C,'Table 2'!$B$49,Tab_RSE2_Data!$B:$B,'Table 2'!$B$7))</f>
        <v>3.0000000000000001E-3</v>
      </c>
      <c r="H49" s="470">
        <f>IF(OR($B$7="Small APRA funds", $B$7="Self-managed superannuation funds"),"",SUMIFS(Tab_RSE2_Data!K:K,Tab_RSE2_Data!$C:$C,'Table 2'!$B$49,Tab_RSE2_Data!$B:$B,'Table 2'!$B$7))</f>
        <v>2E-3</v>
      </c>
      <c r="I49" s="470">
        <f>IF(OR($B$7="Small APRA funds", $B$7="Self-managed superannuation funds"),"",SUMIFS(Tab_RSE2_Data!L:L,Tab_RSE2_Data!$C:$C,'Table 2'!$B$49,Tab_RSE2_Data!$B:$B,'Table 2'!$B$7))</f>
        <v>3.0000000000000001E-3</v>
      </c>
      <c r="J49" s="470">
        <f>IF(OR($B$7="Small APRA funds", $B$7="Self-managed superannuation funds"),"",SUMIFS(Tab_RSE2_Data!M:M,Tab_RSE2_Data!$C:$C,'Table 2'!$B$49,Tab_RSE2_Data!$B:$B,'Table 2'!$B$7))</f>
        <v>2E-3</v>
      </c>
    </row>
    <row r="50" spans="1:10" s="352" customFormat="1" ht="16.5" customHeight="1" x14ac:dyDescent="0.45">
      <c r="A50" s="523"/>
      <c r="B50" s="353"/>
      <c r="C50" s="469"/>
      <c r="D50" s="469"/>
      <c r="E50" s="469"/>
      <c r="F50" s="469"/>
      <c r="G50" s="469"/>
      <c r="H50" s="469"/>
      <c r="I50" s="469"/>
      <c r="J50" s="469"/>
    </row>
    <row r="51" spans="1:10" s="354" customFormat="1" ht="16.5" customHeight="1" x14ac:dyDescent="0.45">
      <c r="A51" s="523" t="s">
        <v>51</v>
      </c>
      <c r="B51" s="351" t="s">
        <v>489</v>
      </c>
      <c r="C51" s="470">
        <f>IF(OR($B$7="Small APRA funds", $B$7="Self-managed superannuation funds"),"",SUMIFS(Tab_RSE2_Data!F:F,Tab_RSE2_Data!$C:$C,'Table 2'!$B$51,Tab_RSE2_Data!$B:$B,'Table 2'!$B$7))</f>
        <v>8.8999999999999996E-2</v>
      </c>
      <c r="D51" s="470">
        <f>IF(OR($B$7="Small APRA funds", $B$7="Self-managed superannuation funds"),"",SUMIFS(Tab_RSE2_Data!G:G,Tab_RSE2_Data!$C:$C,'Table 2'!$B$51,Tab_RSE2_Data!$B:$B,'Table 2'!$B$7))</f>
        <v>2.9000000000000001E-2</v>
      </c>
      <c r="E51" s="470">
        <f>IF(OR($B$7="Small APRA funds", $B$7="Self-managed superannuation funds"),"",SUMIFS(Tab_RSE2_Data!H:H,Tab_RSE2_Data!$C:$C,'Table 2'!$B$51,Tab_RSE2_Data!$B:$B,'Table 2'!$B$7))</f>
        <v>9.0999999999999998E-2</v>
      </c>
      <c r="F51" s="470">
        <f>IF(OR($B$7="Small APRA funds", $B$7="Self-managed superannuation funds"),"",SUMIFS(Tab_RSE2_Data!I:I,Tab_RSE2_Data!$C:$C,'Table 2'!$B$51,Tab_RSE2_Data!$B:$B,'Table 2'!$B$7))</f>
        <v>8.5000000000000006E-2</v>
      </c>
      <c r="G51" s="470">
        <f>IF(OR($B$7="Small APRA funds", $B$7="Self-managed superannuation funds"),"",SUMIFS(Tab_RSE2_Data!J:J,Tab_RSE2_Data!$C:$C,'Table 2'!$B$51,Tab_RSE2_Data!$B:$B,'Table 2'!$B$7))</f>
        <v>7.0999999999999994E-2</v>
      </c>
      <c r="H51" s="470">
        <f>IF(OR($B$7="Small APRA funds", $B$7="Self-managed superannuation funds"),"",SUMIFS(Tab_RSE2_Data!K:K,Tab_RSE2_Data!$C:$C,'Table 2'!$B$51,Tab_RSE2_Data!$B:$B,'Table 2'!$B$7))</f>
        <v>-8.9999999999999993E-3</v>
      </c>
      <c r="I51" s="470">
        <f>IF(OR($B$7="Small APRA funds", $B$7="Self-managed superannuation funds"),"",SUMIFS(Tab_RSE2_Data!L:L,Tab_RSE2_Data!$C:$C,'Table 2'!$B$51,Tab_RSE2_Data!$B:$B,'Table 2'!$B$7))</f>
        <v>0.16800000000000001</v>
      </c>
      <c r="J51" s="470">
        <f>IF(OR($B$7="Small APRA funds", $B$7="Self-managed superannuation funds"),"",SUMIFS(Tab_RSE2_Data!M:M,Tab_RSE2_Data!$C:$C,'Table 2'!$B$51,Tab_RSE2_Data!$B:$B,'Table 2'!$B$7))</f>
        <v>-0.04</v>
      </c>
    </row>
    <row r="52" spans="1:10" s="352" customFormat="1" ht="16.5" customHeight="1" x14ac:dyDescent="0.45">
      <c r="A52" s="524" t="s">
        <v>465</v>
      </c>
      <c r="B52" s="351" t="s">
        <v>492</v>
      </c>
      <c r="C52" s="469">
        <f>IF(OR($B$7="Small APRA funds", $B$7="Self-managed superannuation funds"),"",SUMIFS(Tab_RSE2_Data!F:F,Tab_RSE2_Data!$C:$C,'Table 2'!$B$52,Tab_RSE2_Data!$B:$B,'Table 2'!$B$7))</f>
        <v>-0.21429999999999999</v>
      </c>
      <c r="D52" s="469">
        <f>IF(OR($B$7="Small APRA funds", $B$7="Self-managed superannuation funds"),"",SUMIFS(Tab_RSE2_Data!G:G,Tab_RSE2_Data!$C:$C,'Table 2'!$B$52,Tab_RSE2_Data!$B:$B,'Table 2'!$B$7))</f>
        <v>-0.1457</v>
      </c>
      <c r="E52" s="469">
        <f>IF(OR($B$7="Small APRA funds", $B$7="Self-managed superannuation funds"),"",SUMIFS(Tab_RSE2_Data!H:H,Tab_RSE2_Data!$C:$C,'Table 2'!$B$52,Tab_RSE2_Data!$B:$B,'Table 2'!$B$7))</f>
        <v>-0.2</v>
      </c>
      <c r="F52" s="469">
        <f>IF(OR($B$7="Small APRA funds", $B$7="Self-managed superannuation funds"),"",SUMIFS(Tab_RSE2_Data!I:I,Tab_RSE2_Data!$C:$C,'Table 2'!$B$52,Tab_RSE2_Data!$B:$B,'Table 2'!$B$7))</f>
        <v>-6.3299999999999995E-2</v>
      </c>
      <c r="G52" s="469">
        <f>IF(OR($B$7="Small APRA funds", $B$7="Self-managed superannuation funds"),"",SUMIFS(Tab_RSE2_Data!J:J,Tab_RSE2_Data!$C:$C,'Table 2'!$B$52,Tab_RSE2_Data!$B:$B,'Table 2'!$B$7))</f>
        <v>-1.83E-2</v>
      </c>
      <c r="H52" s="469">
        <f>IF(OR($B$7="Small APRA funds", $B$7="Self-managed superannuation funds"),"",SUMIFS(Tab_RSE2_Data!K:K,Tab_RSE2_Data!$C:$C,'Table 2'!$B$52,Tab_RSE2_Data!$B:$B,'Table 2'!$B$7))</f>
        <v>-4.0599999999999997E-2</v>
      </c>
      <c r="I52" s="469">
        <f>IF(OR($B$7="Small APRA funds", $B$7="Self-managed superannuation funds"),"",SUMIFS(Tab_RSE2_Data!L:L,Tab_RSE2_Data!$C:$C,'Table 2'!$B$52,Tab_RSE2_Data!$B:$B,'Table 2'!$B$7))</f>
        <v>0</v>
      </c>
      <c r="J52" s="469">
        <f>IF(OR($B$7="Small APRA funds", $B$7="Self-managed superannuation funds"),"",SUMIFS(Tab_RSE2_Data!M:M,Tab_RSE2_Data!$C:$C,'Table 2'!$B$52,Tab_RSE2_Data!$B:$B,'Table 2'!$B$7))</f>
        <v>-8.5500000000000007E-2</v>
      </c>
    </row>
    <row r="53" spans="1:10" s="352" customFormat="1" ht="16.5" customHeight="1" x14ac:dyDescent="0.45">
      <c r="A53" s="524" t="s">
        <v>466</v>
      </c>
      <c r="B53" s="351" t="s">
        <v>491</v>
      </c>
      <c r="C53" s="469">
        <f>IF(OR($B$7="Small APRA funds", $B$7="Self-managed superannuation funds"),"",SUMIFS(Tab_RSE2_Data!F:F,Tab_RSE2_Data!$C:$C,'Table 2'!$B$53,Tab_RSE2_Data!$B:$B,'Table 2'!$B$7))</f>
        <v>7.6799999999999993E-2</v>
      </c>
      <c r="D53" s="469">
        <f>IF(OR($B$7="Small APRA funds", $B$7="Self-managed superannuation funds"),"",SUMIFS(Tab_RSE2_Data!G:G,Tab_RSE2_Data!$C:$C,'Table 2'!$B$53,Tab_RSE2_Data!$B:$B,'Table 2'!$B$7))</f>
        <v>2.0400000000000001E-2</v>
      </c>
      <c r="E53" s="469">
        <f>IF(OR($B$7="Small APRA funds", $B$7="Self-managed superannuation funds"),"",SUMIFS(Tab_RSE2_Data!H:H,Tab_RSE2_Data!$C:$C,'Table 2'!$B$53,Tab_RSE2_Data!$B:$B,'Table 2'!$B$7))</f>
        <v>8.2900000000000001E-2</v>
      </c>
      <c r="F53" s="469">
        <f>IF(OR($B$7="Small APRA funds", $B$7="Self-managed superannuation funds"),"",SUMIFS(Tab_RSE2_Data!I:I,Tab_RSE2_Data!$C:$C,'Table 2'!$B$53,Tab_RSE2_Data!$B:$B,'Table 2'!$B$7))</f>
        <v>7.8799999999999995E-2</v>
      </c>
      <c r="G53" s="469">
        <f>IF(OR($B$7="Small APRA funds", $B$7="Self-managed superannuation funds"),"",SUMIFS(Tab_RSE2_Data!J:J,Tab_RSE2_Data!$C:$C,'Table 2'!$B$53,Tab_RSE2_Data!$B:$B,'Table 2'!$B$7))</f>
        <v>6.2600000000000003E-2</v>
      </c>
      <c r="H53" s="469">
        <f>IF(OR($B$7="Small APRA funds", $B$7="Self-managed superannuation funds"),"",SUMIFS(Tab_RSE2_Data!K:K,Tab_RSE2_Data!$C:$C,'Table 2'!$B$53,Tab_RSE2_Data!$B:$B,'Table 2'!$B$7))</f>
        <v>0</v>
      </c>
      <c r="I53" s="469">
        <f>IF(OR($B$7="Small APRA funds", $B$7="Self-managed superannuation funds"),"",SUMIFS(Tab_RSE2_Data!L:L,Tab_RSE2_Data!$C:$C,'Table 2'!$B$53,Tab_RSE2_Data!$B:$B,'Table 2'!$B$7))</f>
        <v>0.16389999999999999</v>
      </c>
      <c r="J53" s="469">
        <f>IF(OR($B$7="Small APRA funds", $B$7="Self-managed superannuation funds"),"",SUMIFS(Tab_RSE2_Data!M:M,Tab_RSE2_Data!$C:$C,'Table 2'!$B$53,Tab_RSE2_Data!$B:$B,'Table 2'!$B$7))</f>
        <v>0</v>
      </c>
    </row>
    <row r="54" spans="1:10" s="352" customFormat="1" ht="16.5" customHeight="1" x14ac:dyDescent="0.45">
      <c r="A54" s="523" t="s">
        <v>52</v>
      </c>
      <c r="B54" s="351" t="s">
        <v>530</v>
      </c>
      <c r="C54" s="470">
        <f>IF(OR($B$7="Small APRA funds", $B$7="Self-managed superannuation funds"),"",SUMIFS(Tab_RSE2_Data!F:F,Tab_RSE2_Data!$C:$C,'Table 2'!$B$54,Tab_RSE2_Data!$B:$B,'Table 2'!$B$7))</f>
        <v>8.4599999999999995E-2</v>
      </c>
      <c r="D54" s="470">
        <f>IF(OR($B$7="Small APRA funds", $B$7="Self-managed superannuation funds"),"",SUMIFS(Tab_RSE2_Data!G:G,Tab_RSE2_Data!$C:$C,'Table 2'!$B$54,Tab_RSE2_Data!$B:$B,'Table 2'!$B$7))</f>
        <v>7.4200000000000002E-2</v>
      </c>
      <c r="E54" s="470">
        <f>IF(OR($B$7="Small APRA funds", $B$7="Self-managed superannuation funds"),"",SUMIFS(Tab_RSE2_Data!H:H,Tab_RSE2_Data!$C:$C,'Table 2'!$B$54,Tab_RSE2_Data!$B:$B,'Table 2'!$B$7))</f>
        <v>9.2299999999999993E-2</v>
      </c>
      <c r="F54" s="470">
        <f>IF(OR($B$7="Small APRA funds", $B$7="Self-managed superannuation funds"),"",SUMIFS(Tab_RSE2_Data!I:I,Tab_RSE2_Data!$C:$C,'Table 2'!$B$54,Tab_RSE2_Data!$B:$B,'Table 2'!$B$7))</f>
        <v>8.1799999999999998E-2</v>
      </c>
      <c r="G54" s="470">
        <f>IF(OR($B$7="Small APRA funds", $B$7="Self-managed superannuation funds"),"",SUMIFS(Tab_RSE2_Data!J:J,Tab_RSE2_Data!$C:$C,'Table 2'!$B$54,Tab_RSE2_Data!$B:$B,'Table 2'!$B$7))</f>
        <v>7.2800000000000004E-2</v>
      </c>
      <c r="H54" s="470">
        <f>IF(OR($B$7="Small APRA funds", $B$7="Self-managed superannuation funds"),"",SUMIFS(Tab_RSE2_Data!K:K,Tab_RSE2_Data!$C:$C,'Table 2'!$B$54,Tab_RSE2_Data!$B:$B,'Table 2'!$B$7))</f>
        <v>5.2699999999999997E-2</v>
      </c>
      <c r="I54" s="470">
        <f>IF(OR($B$7="Small APRA funds", $B$7="Self-managed superannuation funds"),"",SUMIFS(Tab_RSE2_Data!L:L,Tab_RSE2_Data!$C:$C,'Table 2'!$B$54,Tab_RSE2_Data!$B:$B,'Table 2'!$B$7))</f>
        <v>7.9799999999999996E-2</v>
      </c>
      <c r="J54" s="470">
        <f>IF(OR($B$7="Small APRA funds", $B$7="Self-managed superannuation funds"),"",SUMIFS(Tab_RSE2_Data!M:M,Tab_RSE2_Data!$C:$C,'Table 2'!$B$54,Tab_RSE2_Data!$B:$B,'Table 2'!$B$7))</f>
        <v>5.2400000000000002E-2</v>
      </c>
    </row>
    <row r="55" spans="1:10" s="355" customFormat="1" ht="16.5" customHeight="1" x14ac:dyDescent="0.45">
      <c r="A55" s="523" t="s">
        <v>53</v>
      </c>
      <c r="B55" s="351" t="s">
        <v>490</v>
      </c>
      <c r="C55" s="470">
        <f>IF(OR($B$7="Small APRA funds", $B$7="Self-managed superannuation funds"),"",SUMIFS(Tab_RSE2_Data!F:F,Tab_RSE2_Data!$C:$C,'Table 2'!$B$55,Tab_RSE2_Data!$B:$B,'Table 2'!$B$7))</f>
        <v>5.7200000000000001E-2</v>
      </c>
      <c r="D55" s="470">
        <f>IF(OR($B$7="Small APRA funds", $B$7="Self-managed superannuation funds"),"",SUMIFS(Tab_RSE2_Data!G:G,Tab_RSE2_Data!$C:$C,'Table 2'!$B$55,Tab_RSE2_Data!$B:$B,'Table 2'!$B$7))</f>
        <v>4.6100000000000002E-2</v>
      </c>
      <c r="E55" s="470">
        <f>IF(OR($B$7="Small APRA funds", $B$7="Self-managed superannuation funds"),"",SUMIFS(Tab_RSE2_Data!H:H,Tab_RSE2_Data!$C:$C,'Table 2'!$B$55,Tab_RSE2_Data!$B:$B,'Table 2'!$B$7))</f>
        <v>4.0899999999999999E-2</v>
      </c>
      <c r="F55" s="470">
        <f>IF(OR($B$7="Small APRA funds", $B$7="Self-managed superannuation funds"),"",SUMIFS(Tab_RSE2_Data!I:I,Tab_RSE2_Data!$C:$C,'Table 2'!$B$55,Tab_RSE2_Data!$B:$B,'Table 2'!$B$7))</f>
        <v>5.7799999999999997E-2</v>
      </c>
      <c r="G55" s="470">
        <f>IF(OR($B$7="Small APRA funds", $B$7="Self-managed superannuation funds"),"",SUMIFS(Tab_RSE2_Data!J:J,Tab_RSE2_Data!$C:$C,'Table 2'!$B$55,Tab_RSE2_Data!$B:$B,'Table 2'!$B$7))</f>
        <v>7.8899999999999998E-2</v>
      </c>
      <c r="H55" s="470">
        <f>IF(OR($B$7="Small APRA funds", $B$7="Self-managed superannuation funds"),"",SUMIFS(Tab_RSE2_Data!K:K,Tab_RSE2_Data!$C:$C,'Table 2'!$B$55,Tab_RSE2_Data!$B:$B,'Table 2'!$B$7))</f>
        <v>6.8500000000000005E-2</v>
      </c>
      <c r="I55" s="470">
        <f>IF(OR($B$7="Small APRA funds", $B$7="Self-managed superannuation funds"),"",SUMIFS(Tab_RSE2_Data!L:L,Tab_RSE2_Data!$C:$C,'Table 2'!$B$55,Tab_RSE2_Data!$B:$B,'Table 2'!$B$7))</f>
        <v>7.6999999999999999E-2</v>
      </c>
      <c r="J55" s="470">
        <f>IF(OR($B$7="Small APRA funds", $B$7="Self-managed superannuation funds"),"",SUMIFS(Tab_RSE2_Data!M:M,Tab_RSE2_Data!$C:$C,'Table 2'!$B$55,Tab_RSE2_Data!$B:$B,'Table 2'!$B$7))</f>
        <v>7.22E-2</v>
      </c>
    </row>
    <row r="56" spans="1:10" s="355" customFormat="1" ht="16.5" customHeight="1" x14ac:dyDescent="0.45">
      <c r="A56" s="350"/>
      <c r="B56" s="351"/>
      <c r="C56" s="525"/>
      <c r="D56" s="525"/>
      <c r="E56" s="525"/>
      <c r="F56" s="525"/>
      <c r="G56" s="525"/>
      <c r="H56" s="525"/>
      <c r="I56" s="525"/>
      <c r="J56" s="525"/>
    </row>
    <row r="57" spans="1:10" s="355" customFormat="1" ht="16.5" customHeight="1" x14ac:dyDescent="0.45">
      <c r="A57" s="350"/>
      <c r="B57" s="351"/>
      <c r="C57" s="526"/>
      <c r="D57" s="526"/>
      <c r="E57" s="526"/>
      <c r="F57" s="526"/>
      <c r="G57" s="526"/>
      <c r="H57" s="526"/>
      <c r="I57" s="526"/>
      <c r="J57" s="526"/>
    </row>
    <row r="58" spans="1:10" s="28" customFormat="1" ht="16.5" customHeight="1" x14ac:dyDescent="0.45">
      <c r="A58" s="43" t="s">
        <v>47</v>
      </c>
      <c r="B58" t="s">
        <v>23</v>
      </c>
      <c r="C58" s="392">
        <f>SUMIFS(Tab_RSE2_Data!F:F,Tab_RSE2_Data!$C:$C,'Table 2'!$B$58,Tab_RSE2_Data!$B:$B,'Table 2'!$B$7)</f>
        <v>528695</v>
      </c>
      <c r="D58" s="392">
        <f>SUMIFS(Tab_RSE2_Data!G:G,Tab_RSE2_Data!$C:$C,'Table 2'!$B$58,Tab_RSE2_Data!$B:$B,'Table 2'!$B$7)</f>
        <v>547070</v>
      </c>
      <c r="E58" s="392">
        <f>SUMIFS(Tab_RSE2_Data!H:H,Tab_RSE2_Data!$C:$C,'Table 2'!$B$58,Tab_RSE2_Data!$B:$B,'Table 2'!$B$7)</f>
        <v>562207</v>
      </c>
      <c r="F58" s="392">
        <f>SUMIFS(Tab_RSE2_Data!I:I,Tab_RSE2_Data!$C:$C,'Table 2'!$B$58,Tab_RSE2_Data!$B:$B,'Table 2'!$B$7)</f>
        <v>562214</v>
      </c>
      <c r="G58" s="392">
        <f>SUMIFS(Tab_RSE2_Data!J:J,Tab_RSE2_Data!$C:$C,'Table 2'!$B$58,Tab_RSE2_Data!$B:$B,'Table 2'!$B$7)</f>
        <v>564680</v>
      </c>
      <c r="H58" s="392">
        <f>SUMIFS(Tab_RSE2_Data!K:K,Tab_RSE2_Data!$C:$C,'Table 2'!$B$58,Tab_RSE2_Data!$B:$B,'Table 2'!$B$7)</f>
        <v>569079</v>
      </c>
      <c r="I58" s="392">
        <f>SUMIFS(Tab_RSE2_Data!L:L,Tab_RSE2_Data!$C:$C,'Table 2'!$B$58,Tab_RSE2_Data!$B:$B,'Table 2'!$B$7)</f>
        <v>579317</v>
      </c>
      <c r="J58" s="392">
        <f>SUMIFS(Tab_RSE2_Data!M:M,Tab_RSE2_Data!$C:$C,'Table 2'!$B$58,Tab_RSE2_Data!$B:$B,'Table 2'!$B$7)</f>
        <v>604963</v>
      </c>
    </row>
    <row r="59" spans="1:10" s="28" customFormat="1" ht="12.75" customHeight="1" x14ac:dyDescent="0.45">
      <c r="A59" s="27"/>
      <c r="B59" s="348"/>
      <c r="C59" s="349"/>
      <c r="D59" s="349"/>
      <c r="E59" s="349"/>
      <c r="F59" s="349"/>
      <c r="G59" s="349"/>
      <c r="H59" s="349"/>
      <c r="I59" s="349"/>
      <c r="J59" s="349"/>
    </row>
    <row r="60" spans="1:10" s="28" customFormat="1" ht="12.75" customHeight="1" x14ac:dyDescent="0.45">
      <c r="A60" s="444"/>
      <c r="B60" s="445"/>
      <c r="C60" s="446"/>
      <c r="D60" s="446"/>
      <c r="E60" s="446"/>
      <c r="F60" s="446"/>
      <c r="G60" s="446"/>
      <c r="H60" s="446"/>
      <c r="I60" s="446"/>
      <c r="J60" s="446"/>
    </row>
    <row r="61" spans="1:10" s="28" customFormat="1" ht="17.55" customHeight="1" x14ac:dyDescent="0.35">
      <c r="A61" s="346" t="s">
        <v>597</v>
      </c>
      <c r="B61" s="232"/>
      <c r="C61" s="233"/>
      <c r="D61" s="233"/>
      <c r="E61" s="233"/>
      <c r="F61" s="233"/>
      <c r="G61" s="233"/>
      <c r="H61" s="233"/>
      <c r="I61" s="233"/>
      <c r="J61" s="233"/>
    </row>
    <row r="62" spans="1:10" s="28" customFormat="1" ht="17.55" customHeight="1" x14ac:dyDescent="0.35">
      <c r="A62" s="346" t="s">
        <v>616</v>
      </c>
      <c r="B62" s="232"/>
      <c r="C62" s="233"/>
      <c r="D62" s="233"/>
      <c r="E62" s="233"/>
      <c r="F62" s="233"/>
      <c r="G62" s="233"/>
      <c r="H62" s="233"/>
      <c r="I62" s="233"/>
      <c r="J62" s="233"/>
    </row>
    <row r="63" spans="1:10" ht="17.55" customHeight="1" x14ac:dyDescent="0.35">
      <c r="A63" s="346" t="s">
        <v>624</v>
      </c>
    </row>
    <row r="64" spans="1:10" ht="17.55" customHeight="1" x14ac:dyDescent="0.35">
      <c r="A64" s="346" t="s">
        <v>629</v>
      </c>
    </row>
    <row r="66" spans="1:1" ht="17.55" customHeight="1" x14ac:dyDescent="0.35">
      <c r="A66" s="346" t="s">
        <v>1101</v>
      </c>
    </row>
  </sheetData>
  <mergeCells count="4">
    <mergeCell ref="A1:J1"/>
    <mergeCell ref="C6:J6"/>
    <mergeCell ref="D3:F3"/>
    <mergeCell ref="D4:F4"/>
  </mergeCells>
  <phoneticPr fontId="64" type="noConversion"/>
  <dataValidations count="1">
    <dataValidation type="list" allowBlank="1" showInputMessage="1" showErrorMessage="1" sqref="I5:J5" xr:uid="{00000000-0002-0000-0800-000000000000}">
      <formula1>#REF!</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'Filters control'!$B$1:$B$8</xm:f>
          </x14:formula1>
          <xm:sqref>D4:F4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Info xmlns="http://schemas.microsoft.com/office/infopath/2007/PartnerControls">
          <TermName xmlns="http://schemas.microsoft.com/office/infopath/2007/PartnerControls">Reports</TermName>
          <TermId xmlns="http://schemas.microsoft.com/office/infopath/2007/PartnerControls">50382c7a-b186-4738-ab5f-cfa7761c0326</TermId>
        </TermInfo>
      </Terms>
    </i05115a133414b4dabee2531e4b46b67>
    <h67caa35a4114acd8e15fe89b3f29f9e xmlns="814d62cb-2db6-4c25-ab62-b9075facbc11">
      <Terms xmlns="http://schemas.microsoft.com/office/infopath/2007/PartnerControls">
        <TermInfo xmlns="http://schemas.microsoft.com/office/infopath/2007/PartnerControls">
          <TermName>Data</TermName>
          <TermId>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694</Value>
      <Value>11</Value>
      <Value>94</Value>
      <Value>73</Value>
      <Value>164</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Jun</TermName>
          <TermId xmlns="http://schemas.microsoft.com/office/infopath/2007/PartnerControls">91b95637-fa38-4940-b811-52fb1a151147</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VQVUQ2WUPSKA-1683173573-113930</_dlc_DocId>
    <_dlc_DocIdUrl xmlns="814d62cb-2db6-4c25-ab62-b9075facbc11">
      <Url>https://im/teams/DA/_layouts/15/DocIdRedir.aspx?ID=VQVUQ2WUPSKA-1683173573-113930</Url>
      <Description>VQVUQ2WUPSKA-1683173573-113930</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FAACE11-DE21-4CB4-8329-6514DA7EF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A8C4FA-B495-48A0-9327-0DF491149CC9}">
  <ds:schemaRefs>
    <ds:schemaRef ds:uri="Microsoft.SharePoint.Taxonomy.ContentTypeSync"/>
  </ds:schemaRefs>
</ds:datastoreItem>
</file>

<file path=customXml/itemProps3.xml><?xml version="1.0" encoding="utf-8"?>
<ds:datastoreItem xmlns:ds="http://schemas.openxmlformats.org/officeDocument/2006/customXml" ds:itemID="{502218D7-63B5-4E61-9054-1817FDCF6A43}">
  <ds:schemaRefs>
    <ds:schemaRef ds:uri="http://schemas.microsoft.com/sharepoint/v3/contenttype/forms"/>
  </ds:schemaRefs>
</ds:datastoreItem>
</file>

<file path=customXml/itemProps4.xml><?xml version="1.0" encoding="utf-8"?>
<ds:datastoreItem xmlns:ds="http://schemas.openxmlformats.org/officeDocument/2006/customXml" ds:itemID="{BCBA012A-0F53-48BE-95E2-4D3E7A077D07}">
  <ds:schemaRefs>
    <ds:schemaRef ds:uri="http://www.w3.org/XML/1998/namespace"/>
    <ds:schemaRef ds:uri="http://purl.org/dc/elements/1.1/"/>
    <ds:schemaRef ds:uri="http://schemas.microsoft.com/office/2006/documentManagement/types"/>
    <ds:schemaRef ds:uri="814d62cb-2db6-4c25-ab62-b9075facbc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B0DE1DF2-8FCA-4D36-BCBB-179B5297DB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45</vt:i4>
      </vt:variant>
    </vt:vector>
  </HeadingPairs>
  <TitlesOfParts>
    <vt:vector size="80" baseType="lpstr">
      <vt:lpstr>Cover</vt:lpstr>
      <vt:lpstr>Notes</vt:lpstr>
      <vt:lpstr>Contents</vt:lpstr>
      <vt:lpstr>Important notice</vt:lpstr>
      <vt:lpstr>Charts</vt:lpstr>
      <vt:lpstr>Charts data</vt:lpstr>
      <vt:lpstr>Table 1</vt:lpstr>
      <vt:lpstr>Table 1a</vt:lpstr>
      <vt:lpstr>Table 2</vt:lpstr>
      <vt:lpstr>Tab_RSE2_Data</vt:lpstr>
      <vt:lpstr>Table 3</vt:lpstr>
      <vt:lpstr>Tab_RSE3_Data</vt:lpstr>
      <vt:lpstr>Table 4</vt:lpstr>
      <vt:lpstr>Tab_RSE4_Data</vt:lpstr>
      <vt:lpstr>Table 5</vt:lpstr>
      <vt:lpstr>Table 5a</vt:lpstr>
      <vt:lpstr>Tab_RSE5a_Data</vt:lpstr>
      <vt:lpstr>Table 6</vt:lpstr>
      <vt:lpstr>Table 7</vt:lpstr>
      <vt:lpstr>Table 7a</vt:lpstr>
      <vt:lpstr>Table_RSE7A_Data</vt:lpstr>
      <vt:lpstr>Table 7b</vt:lpstr>
      <vt:lpstr>Table_RSE7B_Data</vt:lpstr>
      <vt:lpstr>Table 7c</vt:lpstr>
      <vt:lpstr>Table_RSE7C_Data</vt:lpstr>
      <vt:lpstr>Table 7d</vt:lpstr>
      <vt:lpstr>Table 8</vt:lpstr>
      <vt:lpstr>Table 8a</vt:lpstr>
      <vt:lpstr>Table 9</vt:lpstr>
      <vt:lpstr>Table 9a</vt:lpstr>
      <vt:lpstr>Table_RSE9A_Data</vt:lpstr>
      <vt:lpstr>Table 10</vt:lpstr>
      <vt:lpstr>Revisions</vt:lpstr>
      <vt:lpstr>Explanatory Notes</vt:lpstr>
      <vt:lpstr>Filters control</vt:lpstr>
      <vt:lpstr>Tab_RSE4_Data!_FilterDatabase</vt:lpstr>
      <vt:lpstr>Table_RSE7A_Data!_FilterDatabase</vt:lpstr>
      <vt:lpstr>Table_RSE7B_Data!_FilterDatabase</vt:lpstr>
      <vt:lpstr>Tab_RSE1_1</vt:lpstr>
      <vt:lpstr>Tab_RSE1_2</vt:lpstr>
      <vt:lpstr>Tab_RSE1_3</vt:lpstr>
      <vt:lpstr>Tab_RSE1_4</vt:lpstr>
      <vt:lpstr>Tab_RSE1_5</vt:lpstr>
      <vt:lpstr>Tab_RSE10_1</vt:lpstr>
      <vt:lpstr>Tab_RSE10_2</vt:lpstr>
      <vt:lpstr>Tab_RSE10_3</vt:lpstr>
      <vt:lpstr>Tab_RSE10_4</vt:lpstr>
      <vt:lpstr>Tab_RSE1A_1</vt:lpstr>
      <vt:lpstr>Tab_RSE1A_2</vt:lpstr>
      <vt:lpstr>Tab_RSE1A_3</vt:lpstr>
      <vt:lpstr>Tab_RSE2</vt:lpstr>
      <vt:lpstr>Tab_RSE3</vt:lpstr>
      <vt:lpstr>Tab_RSE4</vt:lpstr>
      <vt:lpstr>Tab_RSE5_1</vt:lpstr>
      <vt:lpstr>Tab_RSE5_2</vt:lpstr>
      <vt:lpstr>Tab_RSE5A</vt:lpstr>
      <vt:lpstr>Tab_RSE6_1</vt:lpstr>
      <vt:lpstr>Tab_RSE6_2</vt:lpstr>
      <vt:lpstr>Tab_RSE6_3</vt:lpstr>
      <vt:lpstr>Tab_RSE6_4</vt:lpstr>
      <vt:lpstr>Tab_RSE7</vt:lpstr>
      <vt:lpstr>Tab_RSE7A</vt:lpstr>
      <vt:lpstr>Tab_RSE7B</vt:lpstr>
      <vt:lpstr>Tab_RSE7C</vt:lpstr>
      <vt:lpstr>Tab_RSE7D_1</vt:lpstr>
      <vt:lpstr>Tab_RSE7D_2</vt:lpstr>
      <vt:lpstr>Tab_RSE8_1</vt:lpstr>
      <vt:lpstr>Tab_RSE8_2</vt:lpstr>
      <vt:lpstr>Tab_RSE8_3</vt:lpstr>
      <vt:lpstr>Tab_RSE8_4</vt:lpstr>
      <vt:lpstr>Tab_RSE8_5</vt:lpstr>
      <vt:lpstr>Tab_RSE8A_1</vt:lpstr>
      <vt:lpstr>Tab_RSE8A_2</vt:lpstr>
      <vt:lpstr>Tab_RSE8A_3</vt:lpstr>
      <vt:lpstr>Tab_RSE9_1</vt:lpstr>
      <vt:lpstr>Tab_RSE9_2</vt:lpstr>
      <vt:lpstr>Tab_RSE9_3</vt:lpstr>
      <vt:lpstr>Tab_RSE9_4</vt:lpstr>
      <vt:lpstr>Tab_RSE9_5</vt:lpstr>
      <vt:lpstr>Tab_RSE9A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ASB_mockup</dc:title>
  <dcterms:created xsi:type="dcterms:W3CDTF">2020-09-30T03:57:07Z</dcterms:created>
  <dcterms:modified xsi:type="dcterms:W3CDTF">2023-01-30T05:18:41Z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0x0101008CA7A4F8331B45C7B0D3158B4994D0CA0200BD2A692CFD66A941B2B82EF45B0E040E</vt:lpwstr>
  </property>
  <property fmtid="{D5CDD505-2E9C-101B-9397-08002B2CF9AE}" pid="3" name="IsLocked">
    <vt:lpwstr>Yes</vt:lpwstr>
  </property>
  <property fmtid="{D5CDD505-2E9C-101B-9397-08002B2CF9AE}" pid="4" name="APRAPeriod">
    <vt:lpwstr>164;#Jun|91b95637-fa38-4940-b811-52fb1a151147</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33;#Data|e7db5bf4-7394-4b17-9ff8-454d7adbf5bc</vt:lpwstr>
  </property>
  <property fmtid="{D5CDD505-2E9C-101B-9397-08002B2CF9AE}" pid="11" name="APRAStatus">
    <vt:lpwstr>1;#Draft|0e1556d2-3fe8-443a-ada7-3620563b46b3</vt:lpwstr>
  </property>
  <property fmtid="{D5CDD505-2E9C-101B-9397-08002B2CF9AE}" pid="12" name="APRAActivity">
    <vt:lpwstr>94;#Publication|ab25b00f-2385-4d0f-89e2-cf0b96f3cce8;#73;#Reports|50382c7a-b186-4738-ab5f-cfa7761c0326</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694;#2020|29ca90e3-c619-4296-b1bf-6e33e4d24a28</vt:lpwstr>
  </property>
  <property fmtid="{D5CDD505-2E9C-101B-9397-08002B2CF9AE}" pid="16" name="APRAIndustry">
    <vt:lpwstr>11;#SUPER|622d8f75-8851-e311-9e2e-005056b54f10</vt:lpwstr>
  </property>
  <property fmtid="{D5CDD505-2E9C-101B-9397-08002B2CF9AE}" pid="17" name="RecordPoint_ActiveItemUniqueId">
    <vt:lpwstr>{4698dd23-8e3d-471c-b36a-7472a92a2255}</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4698dd23-8e3d-471c-b36a-7472a92a2255</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RecordPoint_SubmissionDate">
    <vt:lpwstr/>
  </property>
  <property fmtid="{D5CDD505-2E9C-101B-9397-08002B2CF9AE}" pid="25" name="RecordPoint_RecordNumberSubmitted">
    <vt:lpwstr/>
  </property>
  <property fmtid="{D5CDD505-2E9C-101B-9397-08002B2CF9AE}" pid="26" name="RecordPoint_ActiveItemMoved">
    <vt:lpwstr/>
  </property>
  <property fmtid="{D5CDD505-2E9C-101B-9397-08002B2CF9AE}" pid="27" name="RecordPoint_RecordFormat">
    <vt:lpwstr/>
  </property>
  <property fmtid="{D5CDD505-2E9C-101B-9397-08002B2CF9AE}" pid="28" name="RecordPoint_SubmissionCompleted">
    <vt:lpwstr/>
  </property>
  <property fmtid="{D5CDD505-2E9C-101B-9397-08002B2CF9AE}" pid="29" name="PM_ProtectiveMarkingImage_Header">
    <vt:lpwstr>C:\Program Files\Common Files\janusNET Shared\janusSEAL\Images\DocumentSlashBlue.png</vt:lpwstr>
  </property>
  <property fmtid="{D5CDD505-2E9C-101B-9397-08002B2CF9AE}" pid="30" name="PM_Caveats_Count">
    <vt:lpwstr>0</vt:lpwstr>
  </property>
  <property fmtid="{D5CDD505-2E9C-101B-9397-08002B2CF9AE}" pid="31" name="PM_DisplayValueSecClassificationWithQualifier">
    <vt:lpwstr>OFFICIAL</vt:lpwstr>
  </property>
  <property fmtid="{D5CDD505-2E9C-101B-9397-08002B2CF9AE}" pid="32" name="PM_Qualifier">
    <vt:lpwstr/>
  </property>
  <property fmtid="{D5CDD505-2E9C-101B-9397-08002B2CF9AE}" pid="33" name="PM_SecurityClassification">
    <vt:lpwstr>OFFICIAL</vt:lpwstr>
  </property>
  <property fmtid="{D5CDD505-2E9C-101B-9397-08002B2CF9AE}" pid="34" name="PM_InsertionValue">
    <vt:lpwstr>OFFICIAL</vt:lpwstr>
  </property>
  <property fmtid="{D5CDD505-2E9C-101B-9397-08002B2CF9AE}" pid="35" name="PM_Originating_FileId">
    <vt:lpwstr>A1D2419868394BAEBA291DEB15C881F2</vt:lpwstr>
  </property>
  <property fmtid="{D5CDD505-2E9C-101B-9397-08002B2CF9AE}" pid="36" name="PM_ProtectiveMarkingValue_Footer">
    <vt:lpwstr>OFFICIAL</vt:lpwstr>
  </property>
  <property fmtid="{D5CDD505-2E9C-101B-9397-08002B2CF9AE}" pid="37" name="PM_Originator_Hash_SHA1">
    <vt:lpwstr>C6F049F9215B4860D499B2DEDA77C51102651A20</vt:lpwstr>
  </property>
  <property fmtid="{D5CDD505-2E9C-101B-9397-08002B2CF9AE}" pid="38" name="PM_OriginationTimeStamp">
    <vt:lpwstr>2023-01-06T06:34:45Z</vt:lpwstr>
  </property>
  <property fmtid="{D5CDD505-2E9C-101B-9397-08002B2CF9AE}" pid="39" name="PM_ProtectiveMarkingValue_Header">
    <vt:lpwstr>OFFICIAL</vt:lpwstr>
  </property>
  <property fmtid="{D5CDD505-2E9C-101B-9397-08002B2CF9AE}" pid="40" name="PM_ProtectiveMarkingImage_Footer">
    <vt:lpwstr>C:\Program Files\Common Files\janusNET Shared\janusSEAL\Images\DocumentSlashBlue.png</vt:lpwstr>
  </property>
  <property fmtid="{D5CDD505-2E9C-101B-9397-08002B2CF9AE}" pid="41" name="PM_Namespace">
    <vt:lpwstr>gov.au</vt:lpwstr>
  </property>
  <property fmtid="{D5CDD505-2E9C-101B-9397-08002B2CF9AE}" pid="42" name="PM_Version">
    <vt:lpwstr>2018.3</vt:lpwstr>
  </property>
  <property fmtid="{D5CDD505-2E9C-101B-9397-08002B2CF9AE}" pid="43" name="PM_Note">
    <vt:lpwstr/>
  </property>
  <property fmtid="{D5CDD505-2E9C-101B-9397-08002B2CF9AE}" pid="44" name="PM_Markers">
    <vt:lpwstr/>
  </property>
  <property fmtid="{D5CDD505-2E9C-101B-9397-08002B2CF9AE}" pid="45" name="PM_Hash_Version">
    <vt:lpwstr>2022.1</vt:lpwstr>
  </property>
  <property fmtid="{D5CDD505-2E9C-101B-9397-08002B2CF9AE}" pid="46" name="PM_Hash_Salt_Prev">
    <vt:lpwstr>DD50F65C2DAF5BFA29D9AF80162E3067</vt:lpwstr>
  </property>
  <property fmtid="{D5CDD505-2E9C-101B-9397-08002B2CF9AE}" pid="47" name="PM_Hash_Salt">
    <vt:lpwstr>D6122298C6B3F43E6B843A84947E0DD3</vt:lpwstr>
  </property>
  <property fmtid="{D5CDD505-2E9C-101B-9397-08002B2CF9AE}" pid="48" name="PM_Hash_SHA1">
    <vt:lpwstr>A0BADA59BEEA7375ECD02613000D6FA684C2DCF4</vt:lpwstr>
  </property>
  <property fmtid="{D5CDD505-2E9C-101B-9397-08002B2CF9AE}" pid="49" name="PM_PrintOutPlacement_XLS">
    <vt:lpwstr/>
  </property>
  <property fmtid="{D5CDD505-2E9C-101B-9397-08002B2CF9AE}" pid="50" name="PM_SecurityClassification_Prev">
    <vt:lpwstr>OFFICIAL</vt:lpwstr>
  </property>
  <property fmtid="{D5CDD505-2E9C-101B-9397-08002B2CF9AE}" pid="51" name="PM_Qualifier_Prev">
    <vt:lpwstr/>
  </property>
  <property fmtid="{D5CDD505-2E9C-101B-9397-08002B2CF9AE}" pid="52" name="_docset_NoMedatataSyncRequired">
    <vt:lpwstr>False</vt:lpwstr>
  </property>
  <property fmtid="{D5CDD505-2E9C-101B-9397-08002B2CF9AE}" pid="53" name="MSIP_Label_c0129afb-6481-4f92-bc9f-5a4a6346364d_SetDate">
    <vt:lpwstr>2023-01-06T06:34:45Z</vt:lpwstr>
  </property>
  <property fmtid="{D5CDD505-2E9C-101B-9397-08002B2CF9AE}" pid="54" name="PM_Display">
    <vt:lpwstr>OFFICIAL</vt:lpwstr>
  </property>
  <property fmtid="{D5CDD505-2E9C-101B-9397-08002B2CF9AE}" pid="55" name="PMUuid">
    <vt:lpwstr>v=2022.2;d=gov.au;g=46DD6D7C-8107-577B-BC6E-F348953B2E44</vt:lpwstr>
  </property>
  <property fmtid="{D5CDD505-2E9C-101B-9397-08002B2CF9AE}" pid="56" name="PM_OriginatorUserAccountName_SHA256">
    <vt:lpwstr>23900070C31CE03A38E880272D3A713E018FF4115FC2CB042C37C85BFE3ED575</vt:lpwstr>
  </property>
  <property fmtid="{D5CDD505-2E9C-101B-9397-08002B2CF9AE}" pid="57" name="PM_OriginatorDomainName_SHA256">
    <vt:lpwstr>ECBDE2B44A971754412B3FB70606937A119CC0D4B6C1B658A40FBD41C30BE3EC</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v=2022.1;a=SHA256;h=09FECFF98420B2605951F1A4D0B5152820B17F4F7A48FC1A9ADA7243082BEE13</vt:lpwstr>
  </property>
  <property fmtid="{D5CDD505-2E9C-101B-9397-08002B2CF9AE}" pid="63" name="MSIP_Label_c0129afb-6481-4f92-bc9f-5a4a6346364d_ContentBits">
    <vt:lpwstr>0</vt:lpwstr>
  </property>
  <property fmtid="{D5CDD505-2E9C-101B-9397-08002B2CF9AE}" pid="64" name="MSIP_Label_c0129afb-6481-4f92-bc9f-5a4a6346364d_ActionId">
    <vt:lpwstr>373fc2693588447f944e8a0ea1d99071</vt:lpwstr>
  </property>
</Properties>
</file>